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C16D78B-489D-4EC4-B4F3-BC6A2C81D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definedNames>
    <definedName name="solver_adj" localSheetId="0">'Active 1'!$AC$3:$AC$10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F14" i="1" l="1"/>
  <c r="Q169" i="1"/>
  <c r="S169" i="1"/>
  <c r="Q170" i="1"/>
  <c r="S170" i="1"/>
  <c r="Q171" i="1"/>
  <c r="S171" i="1"/>
  <c r="Q168" i="1"/>
  <c r="S168" i="1"/>
  <c r="AB3" i="1"/>
  <c r="AY3" i="1" s="1"/>
  <c r="AB4" i="1"/>
  <c r="AB5" i="1"/>
  <c r="AB6" i="1"/>
  <c r="C7" i="1"/>
  <c r="AB2" i="1"/>
  <c r="AB7" i="1"/>
  <c r="AB11" i="1" s="1"/>
  <c r="C8" i="1"/>
  <c r="E127" i="1" s="1"/>
  <c r="AB8" i="1"/>
  <c r="C9" i="1"/>
  <c r="D9" i="1"/>
  <c r="AB9" i="1"/>
  <c r="Z10" i="1"/>
  <c r="AB10" i="1"/>
  <c r="AB13" i="1"/>
  <c r="AB17" i="1" s="1"/>
  <c r="AB14" i="1"/>
  <c r="AB16" i="1"/>
  <c r="C17" i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AB38" i="1"/>
  <c r="AC38" i="1"/>
  <c r="AD38" i="1"/>
  <c r="AF38" i="1"/>
  <c r="Q39" i="1"/>
  <c r="S39" i="1"/>
  <c r="Q40" i="1"/>
  <c r="S40" i="1"/>
  <c r="Q41" i="1"/>
  <c r="S41" i="1"/>
  <c r="Q42" i="1"/>
  <c r="S42" i="1"/>
  <c r="Q43" i="1"/>
  <c r="S43" i="1"/>
  <c r="AY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Q53" i="1"/>
  <c r="S53" i="1"/>
  <c r="AY53" i="1"/>
  <c r="Q54" i="1"/>
  <c r="S54" i="1"/>
  <c r="Q55" i="1"/>
  <c r="S55" i="1"/>
  <c r="Q56" i="1"/>
  <c r="S56" i="1"/>
  <c r="Q57" i="1"/>
  <c r="S57" i="1"/>
  <c r="Q58" i="1"/>
  <c r="S58" i="1"/>
  <c r="Q59" i="1"/>
  <c r="S59" i="1"/>
  <c r="Q60" i="1"/>
  <c r="S60" i="1"/>
  <c r="Q61" i="1"/>
  <c r="S61" i="1"/>
  <c r="Q62" i="1"/>
  <c r="S62" i="1"/>
  <c r="AY62" i="1"/>
  <c r="Q63" i="1"/>
  <c r="S63" i="1"/>
  <c r="Q64" i="1"/>
  <c r="S64" i="1"/>
  <c r="Q65" i="1"/>
  <c r="S65" i="1"/>
  <c r="Q66" i="1"/>
  <c r="S66" i="1"/>
  <c r="Q67" i="1"/>
  <c r="AB67" i="1"/>
  <c r="AC67" i="1"/>
  <c r="AD67" i="1"/>
  <c r="AF67" i="1"/>
  <c r="Q68" i="1"/>
  <c r="S68" i="1"/>
  <c r="Q69" i="1"/>
  <c r="S69" i="1"/>
  <c r="Q70" i="1"/>
  <c r="S70" i="1"/>
  <c r="Q71" i="1"/>
  <c r="S71" i="1"/>
  <c r="Q72" i="1"/>
  <c r="S72" i="1"/>
  <c r="Q73" i="1"/>
  <c r="S73" i="1"/>
  <c r="Q74" i="1"/>
  <c r="S74" i="1"/>
  <c r="Q75" i="1"/>
  <c r="S75" i="1"/>
  <c r="Q76" i="1"/>
  <c r="S76" i="1"/>
  <c r="Q77" i="1"/>
  <c r="S77" i="1"/>
  <c r="Q78" i="1"/>
  <c r="S78" i="1"/>
  <c r="Q79" i="1"/>
  <c r="S79" i="1"/>
  <c r="Q80" i="1"/>
  <c r="S80" i="1"/>
  <c r="Q81" i="1"/>
  <c r="S81" i="1"/>
  <c r="Q82" i="1"/>
  <c r="S82" i="1"/>
  <c r="E83" i="1"/>
  <c r="Q83" i="1"/>
  <c r="S83" i="1"/>
  <c r="Q84" i="1"/>
  <c r="S84" i="1"/>
  <c r="Q85" i="1"/>
  <c r="S85" i="1"/>
  <c r="Q86" i="1"/>
  <c r="S86" i="1"/>
  <c r="Q87" i="1"/>
  <c r="S87" i="1"/>
  <c r="E88" i="1"/>
  <c r="Q88" i="1"/>
  <c r="S88" i="1"/>
  <c r="Q89" i="1"/>
  <c r="S89" i="1"/>
  <c r="Q90" i="1"/>
  <c r="S90" i="1"/>
  <c r="Q91" i="1"/>
  <c r="S91" i="1"/>
  <c r="Q92" i="1"/>
  <c r="S92" i="1"/>
  <c r="E93" i="1"/>
  <c r="F93" i="1" s="1"/>
  <c r="Q93" i="1"/>
  <c r="S93" i="1"/>
  <c r="Q94" i="1"/>
  <c r="S94" i="1"/>
  <c r="E95" i="1"/>
  <c r="F95" i="1" s="1"/>
  <c r="Q95" i="1"/>
  <c r="S95" i="1"/>
  <c r="Q96" i="1"/>
  <c r="S96" i="1"/>
  <c r="E97" i="1"/>
  <c r="Q97" i="1"/>
  <c r="S97" i="1"/>
  <c r="Q98" i="1"/>
  <c r="S98" i="1"/>
  <c r="Q99" i="1"/>
  <c r="S99" i="1"/>
  <c r="Q100" i="1"/>
  <c r="S100" i="1"/>
  <c r="Q101" i="1"/>
  <c r="S101" i="1"/>
  <c r="Q102" i="1"/>
  <c r="S102" i="1"/>
  <c r="Q103" i="1"/>
  <c r="S103" i="1"/>
  <c r="Q104" i="1"/>
  <c r="S104" i="1"/>
  <c r="Q105" i="1"/>
  <c r="S105" i="1"/>
  <c r="Q106" i="1"/>
  <c r="S106" i="1"/>
  <c r="E107" i="1"/>
  <c r="Q107" i="1"/>
  <c r="S107" i="1"/>
  <c r="Q108" i="1"/>
  <c r="S108" i="1"/>
  <c r="Q109" i="1"/>
  <c r="S109" i="1"/>
  <c r="Q110" i="1"/>
  <c r="S110" i="1"/>
  <c r="Q111" i="1"/>
  <c r="S111" i="1"/>
  <c r="Q112" i="1"/>
  <c r="S112" i="1"/>
  <c r="Q113" i="1"/>
  <c r="S113" i="1"/>
  <c r="Q114" i="1"/>
  <c r="S114" i="1"/>
  <c r="Q115" i="1"/>
  <c r="S115" i="1"/>
  <c r="E116" i="1"/>
  <c r="Q116" i="1"/>
  <c r="S116" i="1"/>
  <c r="Q117" i="1"/>
  <c r="S117" i="1"/>
  <c r="Q118" i="1"/>
  <c r="S118" i="1"/>
  <c r="Q119" i="1"/>
  <c r="S119" i="1"/>
  <c r="Q120" i="1"/>
  <c r="S120" i="1"/>
  <c r="Q121" i="1"/>
  <c r="S121" i="1"/>
  <c r="Q122" i="1"/>
  <c r="S122" i="1"/>
  <c r="Q123" i="1"/>
  <c r="S123" i="1"/>
  <c r="Q124" i="1"/>
  <c r="S124" i="1"/>
  <c r="Q125" i="1"/>
  <c r="S125" i="1"/>
  <c r="Q126" i="1"/>
  <c r="S126" i="1"/>
  <c r="Q127" i="1"/>
  <c r="S127" i="1"/>
  <c r="Q128" i="1"/>
  <c r="S128" i="1"/>
  <c r="Q129" i="1"/>
  <c r="S129" i="1"/>
  <c r="Q130" i="1"/>
  <c r="S130" i="1"/>
  <c r="Q131" i="1"/>
  <c r="S131" i="1"/>
  <c r="Q132" i="1"/>
  <c r="S132" i="1"/>
  <c r="Q133" i="1"/>
  <c r="S133" i="1"/>
  <c r="Q134" i="1"/>
  <c r="S134" i="1"/>
  <c r="Q135" i="1"/>
  <c r="S135" i="1"/>
  <c r="Q136" i="1"/>
  <c r="S136" i="1"/>
  <c r="Q137" i="1"/>
  <c r="S137" i="1"/>
  <c r="Q138" i="1"/>
  <c r="S138" i="1"/>
  <c r="Q139" i="1"/>
  <c r="S139" i="1"/>
  <c r="Q140" i="1"/>
  <c r="S140" i="1"/>
  <c r="Q141" i="1"/>
  <c r="S141" i="1"/>
  <c r="Q142" i="1"/>
  <c r="S142" i="1"/>
  <c r="Q143" i="1"/>
  <c r="S143" i="1"/>
  <c r="Q144" i="1"/>
  <c r="S144" i="1"/>
  <c r="E145" i="1"/>
  <c r="F145" i="1" s="1"/>
  <c r="Q145" i="1"/>
  <c r="S145" i="1"/>
  <c r="Q146" i="1"/>
  <c r="S146" i="1"/>
  <c r="Q147" i="1"/>
  <c r="S147" i="1"/>
  <c r="Q148" i="1"/>
  <c r="S148" i="1"/>
  <c r="Q149" i="1"/>
  <c r="S149" i="1"/>
  <c r="Q150" i="1"/>
  <c r="S150" i="1"/>
  <c r="Q151" i="1"/>
  <c r="S151" i="1"/>
  <c r="Q152" i="1"/>
  <c r="S152" i="1"/>
  <c r="Q153" i="1"/>
  <c r="S153" i="1"/>
  <c r="Q154" i="1"/>
  <c r="S154" i="1"/>
  <c r="Q155" i="1"/>
  <c r="S155" i="1"/>
  <c r="Q156" i="1"/>
  <c r="S156" i="1"/>
  <c r="Q157" i="1"/>
  <c r="S157" i="1"/>
  <c r="Q158" i="1"/>
  <c r="S158" i="1"/>
  <c r="Q159" i="1"/>
  <c r="S159" i="1"/>
  <c r="Q160" i="1"/>
  <c r="S160" i="1"/>
  <c r="Q161" i="1"/>
  <c r="S161" i="1"/>
  <c r="Q162" i="1"/>
  <c r="S162" i="1"/>
  <c r="Q163" i="1"/>
  <c r="S163" i="1"/>
  <c r="Q166" i="1"/>
  <c r="S166" i="1"/>
  <c r="Q164" i="1"/>
  <c r="S164" i="1"/>
  <c r="Q165" i="1"/>
  <c r="S165" i="1"/>
  <c r="Q167" i="1"/>
  <c r="S167" i="1"/>
  <c r="A11" i="2"/>
  <c r="D11" i="2"/>
  <c r="G11" i="2"/>
  <c r="C11" i="2"/>
  <c r="H11" i="2"/>
  <c r="B11" i="2"/>
  <c r="A12" i="2"/>
  <c r="B12" i="2"/>
  <c r="D12" i="2"/>
  <c r="G12" i="2"/>
  <c r="C12" i="2"/>
  <c r="H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B21" i="2"/>
  <c r="D21" i="2"/>
  <c r="G21" i="2"/>
  <c r="C21" i="2"/>
  <c r="H21" i="2"/>
  <c r="A22" i="2"/>
  <c r="C22" i="2"/>
  <c r="D22" i="2"/>
  <c r="G22" i="2"/>
  <c r="H22" i="2"/>
  <c r="B22" i="2"/>
  <c r="A23" i="2"/>
  <c r="C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D57" i="2"/>
  <c r="G57" i="2"/>
  <c r="C57" i="2"/>
  <c r="H57" i="2"/>
  <c r="B57" i="2"/>
  <c r="A58" i="2"/>
  <c r="C58" i="2"/>
  <c r="D58" i="2"/>
  <c r="G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B61" i="2"/>
  <c r="C61" i="2"/>
  <c r="D61" i="2"/>
  <c r="G61" i="2"/>
  <c r="H61" i="2"/>
  <c r="A62" i="2"/>
  <c r="C62" i="2"/>
  <c r="D62" i="2"/>
  <c r="F62" i="2"/>
  <c r="G62" i="2"/>
  <c r="H62" i="2"/>
  <c r="B62" i="2"/>
  <c r="A63" i="2"/>
  <c r="C63" i="2"/>
  <c r="D63" i="2"/>
  <c r="F63" i="2"/>
  <c r="G63" i="2"/>
  <c r="H63" i="2"/>
  <c r="B63" i="2"/>
  <c r="A64" i="2"/>
  <c r="C64" i="2"/>
  <c r="D64" i="2"/>
  <c r="F64" i="2"/>
  <c r="G64" i="2"/>
  <c r="H64" i="2"/>
  <c r="B64" i="2"/>
  <c r="A65" i="2"/>
  <c r="C65" i="2"/>
  <c r="D65" i="2"/>
  <c r="F65" i="2"/>
  <c r="G65" i="2"/>
  <c r="H65" i="2"/>
  <c r="B65" i="2"/>
  <c r="A66" i="2"/>
  <c r="C66" i="2"/>
  <c r="D66" i="2"/>
  <c r="G66" i="2"/>
  <c r="H66" i="2"/>
  <c r="B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B76" i="2"/>
  <c r="D76" i="2"/>
  <c r="G76" i="2"/>
  <c r="C76" i="2"/>
  <c r="H76" i="2"/>
  <c r="A77" i="2"/>
  <c r="D77" i="2"/>
  <c r="G77" i="2"/>
  <c r="C77" i="2"/>
  <c r="H77" i="2"/>
  <c r="B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C90" i="2"/>
  <c r="D90" i="2"/>
  <c r="G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D93" i="2"/>
  <c r="G93" i="2"/>
  <c r="C93" i="2"/>
  <c r="H93" i="2"/>
  <c r="B93" i="2"/>
  <c r="A94" i="2"/>
  <c r="C94" i="2"/>
  <c r="D94" i="2"/>
  <c r="G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C98" i="2"/>
  <c r="D98" i="2"/>
  <c r="G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D101" i="2"/>
  <c r="G101" i="2"/>
  <c r="C101" i="2"/>
  <c r="H101" i="2"/>
  <c r="B101" i="2"/>
  <c r="A102" i="2"/>
  <c r="C102" i="2"/>
  <c r="D102" i="2"/>
  <c r="G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C106" i="2"/>
  <c r="D106" i="2"/>
  <c r="G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D109" i="2"/>
  <c r="G109" i="2"/>
  <c r="C109" i="2"/>
  <c r="H109" i="2"/>
  <c r="B109" i="2"/>
  <c r="A110" i="2"/>
  <c r="D110" i="2"/>
  <c r="F110" i="2"/>
  <c r="G110" i="2"/>
  <c r="C110" i="2"/>
  <c r="H110" i="2"/>
  <c r="B110" i="2"/>
  <c r="A111" i="2"/>
  <c r="C111" i="2"/>
  <c r="D111" i="2"/>
  <c r="G111" i="2"/>
  <c r="H111" i="2"/>
  <c r="B111" i="2"/>
  <c r="A112" i="2"/>
  <c r="C112" i="2"/>
  <c r="D112" i="2"/>
  <c r="G112" i="2"/>
  <c r="H112" i="2"/>
  <c r="B112" i="2"/>
  <c r="A113" i="2"/>
  <c r="B113" i="2"/>
  <c r="D113" i="2"/>
  <c r="G113" i="2"/>
  <c r="C113" i="2"/>
  <c r="H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B122" i="2"/>
  <c r="C122" i="2"/>
  <c r="E122" i="2"/>
  <c r="D122" i="2"/>
  <c r="G122" i="2"/>
  <c r="H122" i="2"/>
  <c r="A123" i="2"/>
  <c r="C123" i="2"/>
  <c r="D123" i="2"/>
  <c r="G123" i="2"/>
  <c r="H123" i="2"/>
  <c r="B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D126" i="2"/>
  <c r="G126" i="2"/>
  <c r="C126" i="2"/>
  <c r="E126" i="2"/>
  <c r="H126" i="2"/>
  <c r="B126" i="2"/>
  <c r="AY7" i="1"/>
  <c r="AY5" i="1"/>
  <c r="AY4" i="1"/>
  <c r="AB12" i="1"/>
  <c r="F15" i="1" l="1"/>
  <c r="G93" i="1"/>
  <c r="Z93" i="1"/>
  <c r="F127" i="1"/>
  <c r="G127" i="1" s="1"/>
  <c r="AF127" i="1" s="1"/>
  <c r="E114" i="2"/>
  <c r="F107" i="1"/>
  <c r="Z107" i="1" s="1"/>
  <c r="E60" i="2"/>
  <c r="F83" i="1"/>
  <c r="E43" i="2"/>
  <c r="E44" i="2"/>
  <c r="E52" i="1"/>
  <c r="AY35" i="1"/>
  <c r="E136" i="1"/>
  <c r="AY57" i="1"/>
  <c r="AY17" i="1"/>
  <c r="AY9" i="1"/>
  <c r="E169" i="1"/>
  <c r="F169" i="1" s="1"/>
  <c r="F88" i="1"/>
  <c r="Z88" i="1" s="1"/>
  <c r="E49" i="2"/>
  <c r="AY84" i="1"/>
  <c r="F116" i="1"/>
  <c r="E68" i="2"/>
  <c r="Z145" i="1"/>
  <c r="G145" i="1"/>
  <c r="AF145" i="1" s="1"/>
  <c r="F97" i="1"/>
  <c r="E108" i="2"/>
  <c r="AY14" i="1"/>
  <c r="AY18" i="1"/>
  <c r="AY21" i="1"/>
  <c r="AY23" i="1"/>
  <c r="AY26" i="1"/>
  <c r="AY28" i="1"/>
  <c r="AY30" i="1"/>
  <c r="AY32" i="1"/>
  <c r="AY38" i="1"/>
  <c r="AY46" i="1"/>
  <c r="AY48" i="1"/>
  <c r="AY59" i="1"/>
  <c r="AY64" i="1"/>
  <c r="AY67" i="1"/>
  <c r="AY81" i="1"/>
  <c r="AY89" i="1"/>
  <c r="AY98" i="1"/>
  <c r="AY100" i="1"/>
  <c r="AY2" i="1"/>
  <c r="AY10" i="1"/>
  <c r="AY15" i="1"/>
  <c r="AY19" i="1"/>
  <c r="AY37" i="1"/>
  <c r="AY40" i="1"/>
  <c r="AY66" i="1"/>
  <c r="AY69" i="1"/>
  <c r="AY71" i="1"/>
  <c r="AY73" i="1"/>
  <c r="AY75" i="1"/>
  <c r="AY78" i="1"/>
  <c r="AY91" i="1"/>
  <c r="AY20" i="1"/>
  <c r="AY34" i="1"/>
  <c r="AY42" i="1"/>
  <c r="AY45" i="1"/>
  <c r="AY50" i="1"/>
  <c r="AY86" i="1"/>
  <c r="AY93" i="1"/>
  <c r="AY95" i="1"/>
  <c r="AY8" i="1"/>
  <c r="AY11" i="1"/>
  <c r="AY25" i="1"/>
  <c r="AY52" i="1"/>
  <c r="AY54" i="1"/>
  <c r="AY56" i="1"/>
  <c r="AY58" i="1"/>
  <c r="AY61" i="1"/>
  <c r="AY63" i="1"/>
  <c r="AY77" i="1"/>
  <c r="AY80" i="1"/>
  <c r="AY83" i="1"/>
  <c r="AY88" i="1"/>
  <c r="AY97" i="1"/>
  <c r="AY12" i="1"/>
  <c r="AY16" i="1"/>
  <c r="AY22" i="1"/>
  <c r="AY27" i="1"/>
  <c r="AY29" i="1"/>
  <c r="AY31" i="1"/>
  <c r="AY36" i="1"/>
  <c r="AY39" i="1"/>
  <c r="AY44" i="1"/>
  <c r="AY47" i="1"/>
  <c r="AY65" i="1"/>
  <c r="AY68" i="1"/>
  <c r="AY85" i="1"/>
  <c r="AY90" i="1"/>
  <c r="AY99" i="1"/>
  <c r="AY101" i="1"/>
  <c r="AY6" i="1"/>
  <c r="AY24" i="1"/>
  <c r="AY33" i="1"/>
  <c r="AY41" i="1"/>
  <c r="AY49" i="1"/>
  <c r="AY60" i="1"/>
  <c r="AY70" i="1"/>
  <c r="AY72" i="1"/>
  <c r="AY74" i="1"/>
  <c r="AY76" i="1"/>
  <c r="AY13" i="1"/>
  <c r="AY51" i="1"/>
  <c r="AY82" i="1"/>
  <c r="AY87" i="1"/>
  <c r="AY92" i="1"/>
  <c r="AY94" i="1"/>
  <c r="AY96" i="1"/>
  <c r="AY79" i="1"/>
  <c r="AY55" i="1"/>
  <c r="AD2" i="1"/>
  <c r="E36" i="1"/>
  <c r="E44" i="1"/>
  <c r="F44" i="1" s="1"/>
  <c r="E54" i="1"/>
  <c r="E56" i="1"/>
  <c r="E58" i="1"/>
  <c r="E63" i="1"/>
  <c r="E80" i="1"/>
  <c r="E85" i="1"/>
  <c r="E103" i="1"/>
  <c r="E105" i="1"/>
  <c r="E112" i="1"/>
  <c r="E125" i="1"/>
  <c r="E143" i="1"/>
  <c r="E155" i="1"/>
  <c r="F155" i="1" s="1"/>
  <c r="E159" i="1"/>
  <c r="F159" i="1" s="1"/>
  <c r="E165" i="1"/>
  <c r="F165" i="1" s="1"/>
  <c r="Z165" i="1" s="1"/>
  <c r="E22" i="1"/>
  <c r="E24" i="1"/>
  <c r="E27" i="1"/>
  <c r="E29" i="1"/>
  <c r="E31" i="1"/>
  <c r="E33" i="1"/>
  <c r="E39" i="1"/>
  <c r="E47" i="1"/>
  <c r="E49" i="1"/>
  <c r="E60" i="1"/>
  <c r="E65" i="1"/>
  <c r="E68" i="1"/>
  <c r="E82" i="1"/>
  <c r="E90" i="1"/>
  <c r="E99" i="1"/>
  <c r="E101" i="1"/>
  <c r="E119" i="1"/>
  <c r="E121" i="1"/>
  <c r="E123" i="1"/>
  <c r="E130" i="1"/>
  <c r="E132" i="1"/>
  <c r="E134" i="1"/>
  <c r="E141" i="1"/>
  <c r="E147" i="1"/>
  <c r="E153" i="1"/>
  <c r="E157" i="1"/>
  <c r="F157" i="1" s="1"/>
  <c r="E166" i="1"/>
  <c r="F166" i="1" s="1"/>
  <c r="E67" i="1"/>
  <c r="F67" i="1" s="1"/>
  <c r="Z67" i="1" s="1"/>
  <c r="E70" i="1"/>
  <c r="F70" i="1" s="1"/>
  <c r="E72" i="1"/>
  <c r="F72" i="1" s="1"/>
  <c r="E74" i="1"/>
  <c r="F74" i="1" s="1"/>
  <c r="E76" i="1"/>
  <c r="E79" i="1"/>
  <c r="F79" i="1" s="1"/>
  <c r="E92" i="1"/>
  <c r="E108" i="1"/>
  <c r="E110" i="1"/>
  <c r="E139" i="1"/>
  <c r="E149" i="1"/>
  <c r="E151" i="1"/>
  <c r="E162" i="1"/>
  <c r="F162" i="1" s="1"/>
  <c r="E87" i="1"/>
  <c r="E94" i="1"/>
  <c r="F94" i="1" s="1"/>
  <c r="E96" i="1"/>
  <c r="F96" i="1" s="1"/>
  <c r="E104" i="1"/>
  <c r="E113" i="1"/>
  <c r="E117" i="1"/>
  <c r="E126" i="1"/>
  <c r="E128" i="1"/>
  <c r="E137" i="1"/>
  <c r="E160" i="1"/>
  <c r="F160" i="1" s="1"/>
  <c r="Z160" i="1" s="1"/>
  <c r="E167" i="1"/>
  <c r="F167" i="1" s="1"/>
  <c r="E26" i="1"/>
  <c r="E53" i="1"/>
  <c r="E55" i="1"/>
  <c r="F55" i="1" s="1"/>
  <c r="E57" i="1"/>
  <c r="F57" i="1" s="1"/>
  <c r="E59" i="1"/>
  <c r="F59" i="1" s="1"/>
  <c r="Z59" i="1" s="1"/>
  <c r="E62" i="1"/>
  <c r="F62" i="1" s="1"/>
  <c r="E64" i="1"/>
  <c r="F64" i="1" s="1"/>
  <c r="E78" i="1"/>
  <c r="E81" i="1"/>
  <c r="F81" i="1" s="1"/>
  <c r="G81" i="1" s="1"/>
  <c r="E84" i="1"/>
  <c r="E89" i="1"/>
  <c r="F89" i="1" s="1"/>
  <c r="E98" i="1"/>
  <c r="E106" i="1"/>
  <c r="E115" i="1"/>
  <c r="E124" i="1"/>
  <c r="E135" i="1"/>
  <c r="E142" i="1"/>
  <c r="E144" i="1"/>
  <c r="E146" i="1"/>
  <c r="E154" i="1"/>
  <c r="F154" i="1" s="1"/>
  <c r="E158" i="1"/>
  <c r="F158" i="1" s="1"/>
  <c r="E164" i="1"/>
  <c r="F164" i="1" s="1"/>
  <c r="E23" i="1"/>
  <c r="F23" i="1" s="1"/>
  <c r="E28" i="1"/>
  <c r="E30" i="1"/>
  <c r="E32" i="1"/>
  <c r="E20" i="2" s="1"/>
  <c r="E37" i="1"/>
  <c r="E40" i="1"/>
  <c r="E45" i="1"/>
  <c r="E48" i="1"/>
  <c r="E66" i="1"/>
  <c r="F66" i="1" s="1"/>
  <c r="E69" i="1"/>
  <c r="E86" i="1"/>
  <c r="E91" i="1"/>
  <c r="F91" i="1" s="1"/>
  <c r="E100" i="1"/>
  <c r="E102" i="1"/>
  <c r="E111" i="1"/>
  <c r="E122" i="1"/>
  <c r="E133" i="1"/>
  <c r="E140" i="1"/>
  <c r="E152" i="1"/>
  <c r="F152" i="1" s="1"/>
  <c r="G152" i="1" s="1"/>
  <c r="E156" i="1"/>
  <c r="E163" i="1"/>
  <c r="F163" i="1" s="1"/>
  <c r="E71" i="1"/>
  <c r="E73" i="1"/>
  <c r="E75" i="1"/>
  <c r="E77" i="1"/>
  <c r="F77" i="1" s="1"/>
  <c r="E109" i="1"/>
  <c r="E114" i="1"/>
  <c r="E118" i="1"/>
  <c r="E111" i="2" s="1"/>
  <c r="E120" i="1"/>
  <c r="E129" i="1"/>
  <c r="E131" i="1"/>
  <c r="E138" i="1"/>
  <c r="E148" i="1"/>
  <c r="E150" i="1"/>
  <c r="E161" i="1"/>
  <c r="F161" i="1" s="1"/>
  <c r="G161" i="1" s="1"/>
  <c r="AC161" i="1" s="1"/>
  <c r="E61" i="1"/>
  <c r="E50" i="1"/>
  <c r="F50" i="1" s="1"/>
  <c r="E42" i="1"/>
  <c r="E34" i="1"/>
  <c r="E25" i="1"/>
  <c r="E51" i="1"/>
  <c r="E46" i="1"/>
  <c r="F46" i="1" s="1"/>
  <c r="E43" i="1"/>
  <c r="E35" i="1"/>
  <c r="E21" i="1"/>
  <c r="E168" i="1"/>
  <c r="F168" i="1" s="1"/>
  <c r="E170" i="1"/>
  <c r="F170" i="1" s="1"/>
  <c r="Z170" i="1" s="1"/>
  <c r="E41" i="1"/>
  <c r="E38" i="1"/>
  <c r="E171" i="1"/>
  <c r="F171" i="1" s="1"/>
  <c r="Z171" i="1" s="1"/>
  <c r="I127" i="1"/>
  <c r="AC127" i="1"/>
  <c r="Z96" i="1"/>
  <c r="G96" i="1"/>
  <c r="Z127" i="1"/>
  <c r="G116" i="1"/>
  <c r="Z116" i="1"/>
  <c r="G62" i="1"/>
  <c r="Z62" i="1"/>
  <c r="G57" i="1"/>
  <c r="Z57" i="1"/>
  <c r="Z55" i="1"/>
  <c r="G55" i="1"/>
  <c r="F53" i="1"/>
  <c r="E105" i="2"/>
  <c r="F32" i="1"/>
  <c r="Z154" i="1"/>
  <c r="G154" i="1"/>
  <c r="F129" i="1"/>
  <c r="E76" i="2"/>
  <c r="F118" i="1"/>
  <c r="G107" i="1"/>
  <c r="Z97" i="1"/>
  <c r="G97" i="1"/>
  <c r="G88" i="1"/>
  <c r="F41" i="1"/>
  <c r="E27" i="2"/>
  <c r="Z162" i="1"/>
  <c r="G162" i="1"/>
  <c r="F144" i="1"/>
  <c r="E121" i="2"/>
  <c r="G95" i="1"/>
  <c r="Z95" i="1"/>
  <c r="Z166" i="1"/>
  <c r="G166" i="1"/>
  <c r="F63" i="1"/>
  <c r="E33" i="2"/>
  <c r="F31" i="1"/>
  <c r="E19" i="2"/>
  <c r="E93" i="2"/>
  <c r="K145" i="1"/>
  <c r="AC145" i="1"/>
  <c r="G59" i="1"/>
  <c r="G169" i="1"/>
  <c r="Z169" i="1"/>
  <c r="G170" i="1"/>
  <c r="AF170" i="1" s="1"/>
  <c r="E98" i="2" l="1"/>
  <c r="F43" i="1"/>
  <c r="E66" i="2"/>
  <c r="F114" i="1"/>
  <c r="E47" i="2"/>
  <c r="F86" i="1"/>
  <c r="F30" i="1"/>
  <c r="E18" i="2"/>
  <c r="E85" i="2"/>
  <c r="F142" i="1"/>
  <c r="F26" i="1"/>
  <c r="E14" i="2"/>
  <c r="E57" i="2"/>
  <c r="F104" i="1"/>
  <c r="F110" i="1"/>
  <c r="E110" i="2"/>
  <c r="E77" i="2"/>
  <c r="F130" i="1"/>
  <c r="F68" i="1"/>
  <c r="E35" i="2"/>
  <c r="F29" i="1"/>
  <c r="E17" i="2"/>
  <c r="F125" i="1"/>
  <c r="E74" i="2"/>
  <c r="F56" i="1"/>
  <c r="E29" i="2"/>
  <c r="G83" i="1"/>
  <c r="Z83" i="1"/>
  <c r="G171" i="1"/>
  <c r="Z81" i="1"/>
  <c r="G46" i="1"/>
  <c r="Z46" i="1"/>
  <c r="E89" i="2"/>
  <c r="F150" i="1"/>
  <c r="F109" i="1"/>
  <c r="E62" i="2"/>
  <c r="F140" i="1"/>
  <c r="E119" i="2"/>
  <c r="F69" i="1"/>
  <c r="E36" i="2"/>
  <c r="F28" i="1"/>
  <c r="E16" i="2"/>
  <c r="F135" i="1"/>
  <c r="E116" i="2"/>
  <c r="E40" i="2"/>
  <c r="F78" i="1"/>
  <c r="G167" i="1"/>
  <c r="Z167" i="1"/>
  <c r="F108" i="1"/>
  <c r="E61" i="2"/>
  <c r="F123" i="1"/>
  <c r="E72" i="2"/>
  <c r="F65" i="1"/>
  <c r="E34" i="2"/>
  <c r="F27" i="1"/>
  <c r="E15" i="2"/>
  <c r="F112" i="1"/>
  <c r="E64" i="2"/>
  <c r="F54" i="1"/>
  <c r="E28" i="2"/>
  <c r="F38" i="1"/>
  <c r="E25" i="2"/>
  <c r="F51" i="1"/>
  <c r="E103" i="2"/>
  <c r="E123" i="2"/>
  <c r="F148" i="1"/>
  <c r="Z77" i="1"/>
  <c r="G77" i="1"/>
  <c r="F133" i="1"/>
  <c r="E80" i="2"/>
  <c r="G66" i="1"/>
  <c r="Z66" i="1"/>
  <c r="Z23" i="1"/>
  <c r="G23" i="1"/>
  <c r="E73" i="2"/>
  <c r="F124" i="1"/>
  <c r="Z64" i="1"/>
  <c r="G64" i="1"/>
  <c r="G94" i="1"/>
  <c r="Z94" i="1"/>
  <c r="F92" i="1"/>
  <c r="E51" i="2"/>
  <c r="F121" i="1"/>
  <c r="E113" i="2"/>
  <c r="F60" i="1"/>
  <c r="E106" i="2"/>
  <c r="F24" i="1"/>
  <c r="E13" i="2"/>
  <c r="F105" i="1"/>
  <c r="E58" i="2"/>
  <c r="G44" i="1"/>
  <c r="Z44" i="1"/>
  <c r="AF161" i="1"/>
  <c r="E94" i="2"/>
  <c r="F25" i="1"/>
  <c r="E83" i="2"/>
  <c r="F138" i="1"/>
  <c r="F75" i="1"/>
  <c r="E107" i="2"/>
  <c r="F122" i="1"/>
  <c r="E71" i="2"/>
  <c r="F48" i="1"/>
  <c r="E101" i="2"/>
  <c r="G164" i="1"/>
  <c r="Z164" i="1"/>
  <c r="F115" i="1"/>
  <c r="E67" i="2"/>
  <c r="F137" i="1"/>
  <c r="E82" i="2"/>
  <c r="F87" i="1"/>
  <c r="E48" i="2"/>
  <c r="Z79" i="1"/>
  <c r="G79" i="1"/>
  <c r="F153" i="1"/>
  <c r="E91" i="2"/>
  <c r="F119" i="1"/>
  <c r="E70" i="2"/>
  <c r="F49" i="1"/>
  <c r="E102" i="2"/>
  <c r="F22" i="1"/>
  <c r="E12" i="2"/>
  <c r="F103" i="1"/>
  <c r="E56" i="2"/>
  <c r="F36" i="1"/>
  <c r="E23" i="2"/>
  <c r="F136" i="1"/>
  <c r="E117" i="2"/>
  <c r="K161" i="1"/>
  <c r="E21" i="2"/>
  <c r="F34" i="1"/>
  <c r="F131" i="1"/>
  <c r="E78" i="2"/>
  <c r="F73" i="1"/>
  <c r="E38" i="2"/>
  <c r="F111" i="1"/>
  <c r="E63" i="2"/>
  <c r="E99" i="2"/>
  <c r="F45" i="1"/>
  <c r="Z158" i="1"/>
  <c r="G158" i="1"/>
  <c r="F106" i="1"/>
  <c r="E59" i="2"/>
  <c r="F128" i="1"/>
  <c r="E115" i="2"/>
  <c r="F76" i="1"/>
  <c r="E39" i="2"/>
  <c r="F147" i="1"/>
  <c r="E87" i="2"/>
  <c r="F101" i="1"/>
  <c r="E54" i="2"/>
  <c r="F47" i="1"/>
  <c r="E100" i="2"/>
  <c r="F85" i="1"/>
  <c r="E46" i="2"/>
  <c r="AB18" i="1"/>
  <c r="AB15" i="1"/>
  <c r="AU70" i="1" s="1"/>
  <c r="AT70" i="1" s="1"/>
  <c r="AS70" i="1" s="1"/>
  <c r="AR70" i="1" s="1"/>
  <c r="AQ70" i="1" s="1"/>
  <c r="AP70" i="1" s="1"/>
  <c r="AO70" i="1" s="1"/>
  <c r="AN70" i="1" s="1"/>
  <c r="AM70" i="1" s="1"/>
  <c r="AL70" i="1" s="1"/>
  <c r="Z161" i="1"/>
  <c r="G165" i="1"/>
  <c r="G160" i="1"/>
  <c r="G168" i="1"/>
  <c r="Z168" i="1"/>
  <c r="F42" i="1"/>
  <c r="E97" i="2"/>
  <c r="F71" i="1"/>
  <c r="E37" i="2"/>
  <c r="F102" i="1"/>
  <c r="E55" i="2"/>
  <c r="E96" i="2"/>
  <c r="F40" i="1"/>
  <c r="F98" i="1"/>
  <c r="E52" i="2"/>
  <c r="E75" i="2"/>
  <c r="F126" i="1"/>
  <c r="F151" i="1"/>
  <c r="E90" i="2"/>
  <c r="Z74" i="1"/>
  <c r="G74" i="1"/>
  <c r="F141" i="1"/>
  <c r="E84" i="2"/>
  <c r="F99" i="1"/>
  <c r="E109" i="2"/>
  <c r="F39" i="1"/>
  <c r="E26" i="2"/>
  <c r="G159" i="1"/>
  <c r="Z159" i="1"/>
  <c r="F80" i="1"/>
  <c r="E41" i="2"/>
  <c r="F52" i="1"/>
  <c r="E104" i="2"/>
  <c r="Z152" i="1"/>
  <c r="E11" i="2"/>
  <c r="F21" i="1"/>
  <c r="Z50" i="1"/>
  <c r="G50" i="1"/>
  <c r="F120" i="1"/>
  <c r="E112" i="2"/>
  <c r="G163" i="1"/>
  <c r="Z163" i="1"/>
  <c r="F100" i="1"/>
  <c r="E53" i="2"/>
  <c r="E24" i="2"/>
  <c r="F37" i="1"/>
  <c r="F146" i="1"/>
  <c r="E86" i="2"/>
  <c r="Z89" i="1"/>
  <c r="G89" i="1"/>
  <c r="F117" i="1"/>
  <c r="E69" i="2"/>
  <c r="F149" i="1"/>
  <c r="E88" i="2"/>
  <c r="Z72" i="1"/>
  <c r="G72" i="1"/>
  <c r="F134" i="1"/>
  <c r="E81" i="2"/>
  <c r="F90" i="1"/>
  <c r="E50" i="2"/>
  <c r="F33" i="1"/>
  <c r="E95" i="2"/>
  <c r="Z155" i="1"/>
  <c r="G155" i="1"/>
  <c r="F35" i="1"/>
  <c r="E22" i="2"/>
  <c r="E32" i="2"/>
  <c r="F61" i="1"/>
  <c r="F156" i="1"/>
  <c r="E92" i="2"/>
  <c r="G91" i="1"/>
  <c r="Z91" i="1"/>
  <c r="F84" i="1"/>
  <c r="E45" i="2"/>
  <c r="F113" i="1"/>
  <c r="E65" i="2"/>
  <c r="F139" i="1"/>
  <c r="E118" i="2"/>
  <c r="G70" i="1"/>
  <c r="Z70" i="1"/>
  <c r="F132" i="1"/>
  <c r="E79" i="2"/>
  <c r="F82" i="1"/>
  <c r="E42" i="2"/>
  <c r="F143" i="1"/>
  <c r="E120" i="2"/>
  <c r="F58" i="1"/>
  <c r="E30" i="2"/>
  <c r="E31" i="2"/>
  <c r="AF93" i="1"/>
  <c r="AC93" i="1"/>
  <c r="H93" i="1"/>
  <c r="Z53" i="1"/>
  <c r="AU53" i="1"/>
  <c r="G53" i="1"/>
  <c r="I81" i="1"/>
  <c r="AF81" i="1"/>
  <c r="AC81" i="1"/>
  <c r="Z144" i="1"/>
  <c r="G144" i="1"/>
  <c r="AU41" i="1"/>
  <c r="G41" i="1"/>
  <c r="Z41" i="1"/>
  <c r="Z118" i="1"/>
  <c r="G118" i="1"/>
  <c r="AU118" i="1"/>
  <c r="AF154" i="1"/>
  <c r="AC154" i="1"/>
  <c r="K154" i="1"/>
  <c r="G157" i="1"/>
  <c r="Z157" i="1"/>
  <c r="Z63" i="1"/>
  <c r="G63" i="1"/>
  <c r="AU63" i="1"/>
  <c r="AF55" i="1"/>
  <c r="I55" i="1"/>
  <c r="AC55" i="1"/>
  <c r="AF59" i="1"/>
  <c r="AC59" i="1"/>
  <c r="I59" i="1"/>
  <c r="AC88" i="1"/>
  <c r="H88" i="1"/>
  <c r="AF88" i="1"/>
  <c r="G129" i="1"/>
  <c r="Z129" i="1"/>
  <c r="AU129" i="1"/>
  <c r="K165" i="1"/>
  <c r="AC165" i="1"/>
  <c r="AF165" i="1"/>
  <c r="K160" i="1"/>
  <c r="AF160" i="1"/>
  <c r="AC160" i="1"/>
  <c r="AC95" i="1"/>
  <c r="AF95" i="1"/>
  <c r="H95" i="1"/>
  <c r="AC97" i="1"/>
  <c r="I97" i="1"/>
  <c r="AF97" i="1"/>
  <c r="AC57" i="1"/>
  <c r="AF57" i="1"/>
  <c r="I57" i="1"/>
  <c r="AF116" i="1"/>
  <c r="AC116" i="1"/>
  <c r="I116" i="1"/>
  <c r="G31" i="1"/>
  <c r="Z31" i="1"/>
  <c r="AU31" i="1"/>
  <c r="AF166" i="1"/>
  <c r="AC166" i="1"/>
  <c r="K166" i="1"/>
  <c r="AF162" i="1"/>
  <c r="K162" i="1"/>
  <c r="AC162" i="1"/>
  <c r="Z32" i="1"/>
  <c r="AU32" i="1"/>
  <c r="G32" i="1"/>
  <c r="AC96" i="1"/>
  <c r="H96" i="1"/>
  <c r="AF96" i="1"/>
  <c r="AC107" i="1"/>
  <c r="I107" i="1"/>
  <c r="AF107" i="1"/>
  <c r="I62" i="1"/>
  <c r="AC62" i="1"/>
  <c r="AF62" i="1"/>
  <c r="K152" i="1"/>
  <c r="AF152" i="1"/>
  <c r="AC152" i="1"/>
  <c r="AC169" i="1"/>
  <c r="K169" i="1"/>
  <c r="AF169" i="1"/>
  <c r="K170" i="1"/>
  <c r="AC170" i="1"/>
  <c r="AC171" i="1"/>
  <c r="K171" i="1"/>
  <c r="AF171" i="1"/>
  <c r="AJ70" i="1" l="1"/>
  <c r="AK70" i="1"/>
  <c r="AI70" i="1"/>
  <c r="AF164" i="1"/>
  <c r="AC164" i="1"/>
  <c r="K164" i="1"/>
  <c r="Z113" i="1"/>
  <c r="G113" i="1"/>
  <c r="Z90" i="1"/>
  <c r="G90" i="1"/>
  <c r="Z117" i="1"/>
  <c r="G117" i="1"/>
  <c r="Z100" i="1"/>
  <c r="G100" i="1"/>
  <c r="Z47" i="1"/>
  <c r="G47" i="1"/>
  <c r="G128" i="1"/>
  <c r="Z128" i="1"/>
  <c r="Z111" i="1"/>
  <c r="G111" i="1"/>
  <c r="Z25" i="1"/>
  <c r="G25" i="1"/>
  <c r="G24" i="1"/>
  <c r="Z24" i="1"/>
  <c r="AC94" i="1"/>
  <c r="AF94" i="1"/>
  <c r="H94" i="1"/>
  <c r="AF66" i="1"/>
  <c r="I66" i="1"/>
  <c r="AC66" i="1"/>
  <c r="G51" i="1"/>
  <c r="Z51" i="1"/>
  <c r="AU27" i="1"/>
  <c r="G27" i="1"/>
  <c r="Z27" i="1"/>
  <c r="AF167" i="1"/>
  <c r="K167" i="1"/>
  <c r="AC167" i="1"/>
  <c r="Z69" i="1"/>
  <c r="G69" i="1"/>
  <c r="AC46" i="1"/>
  <c r="H46" i="1"/>
  <c r="AF46" i="1"/>
  <c r="G125" i="1"/>
  <c r="Z125" i="1"/>
  <c r="G110" i="1"/>
  <c r="Z110" i="1"/>
  <c r="G30" i="1"/>
  <c r="Z30" i="1"/>
  <c r="AU157" i="1"/>
  <c r="Z132" i="1"/>
  <c r="G132" i="1"/>
  <c r="AC89" i="1"/>
  <c r="I89" i="1"/>
  <c r="AF89" i="1"/>
  <c r="Z39" i="1"/>
  <c r="G39" i="1"/>
  <c r="Z151" i="1"/>
  <c r="G151" i="1"/>
  <c r="G102" i="1"/>
  <c r="Z102" i="1"/>
  <c r="Z136" i="1"/>
  <c r="G136" i="1"/>
  <c r="Z49" i="1"/>
  <c r="G49" i="1"/>
  <c r="Z87" i="1"/>
  <c r="G87" i="1"/>
  <c r="Z48" i="1"/>
  <c r="G48" i="1"/>
  <c r="AF64" i="1"/>
  <c r="I64" i="1"/>
  <c r="AC64" i="1"/>
  <c r="G78" i="1"/>
  <c r="Z78" i="1"/>
  <c r="Z104" i="1"/>
  <c r="G104" i="1"/>
  <c r="G86" i="1"/>
  <c r="Z86" i="1"/>
  <c r="G84" i="1"/>
  <c r="Z84" i="1"/>
  <c r="Z35" i="1"/>
  <c r="G35" i="1"/>
  <c r="Z134" i="1"/>
  <c r="G134" i="1"/>
  <c r="AC163" i="1"/>
  <c r="K163" i="1"/>
  <c r="AF163" i="1"/>
  <c r="Z126" i="1"/>
  <c r="G126" i="1"/>
  <c r="Z101" i="1"/>
  <c r="G101" i="1"/>
  <c r="G106" i="1"/>
  <c r="Z106" i="1"/>
  <c r="G73" i="1"/>
  <c r="Z73" i="1"/>
  <c r="G60" i="1"/>
  <c r="Z60" i="1"/>
  <c r="G133" i="1"/>
  <c r="Z133" i="1"/>
  <c r="U38" i="1"/>
  <c r="Z38" i="1"/>
  <c r="G65" i="1"/>
  <c r="Z65" i="1"/>
  <c r="Z140" i="1"/>
  <c r="G140" i="1"/>
  <c r="Z29" i="1"/>
  <c r="G29" i="1"/>
  <c r="Z82" i="1"/>
  <c r="G82" i="1"/>
  <c r="Z61" i="1"/>
  <c r="G61" i="1"/>
  <c r="Z21" i="1"/>
  <c r="G21" i="1"/>
  <c r="AF159" i="1"/>
  <c r="AC159" i="1"/>
  <c r="K159" i="1"/>
  <c r="AC168" i="1"/>
  <c r="AF168" i="1"/>
  <c r="K168" i="1"/>
  <c r="AU58" i="1"/>
  <c r="Z58" i="1"/>
  <c r="G58" i="1"/>
  <c r="AF70" i="1"/>
  <c r="AC70" i="1"/>
  <c r="I70" i="1"/>
  <c r="K155" i="1"/>
  <c r="AF155" i="1"/>
  <c r="AC155" i="1"/>
  <c r="I72" i="1"/>
  <c r="AF72" i="1"/>
  <c r="AC72" i="1"/>
  <c r="G52" i="1"/>
  <c r="Z52" i="1"/>
  <c r="G99" i="1"/>
  <c r="Z99" i="1"/>
  <c r="G71" i="1"/>
  <c r="Z71" i="1"/>
  <c r="K158" i="1"/>
  <c r="AC158" i="1"/>
  <c r="AF158" i="1"/>
  <c r="Z36" i="1"/>
  <c r="G36" i="1"/>
  <c r="Z119" i="1"/>
  <c r="G119" i="1"/>
  <c r="G137" i="1"/>
  <c r="Z137" i="1"/>
  <c r="G122" i="1"/>
  <c r="Z122" i="1"/>
  <c r="G124" i="1"/>
  <c r="Z124" i="1"/>
  <c r="AC77" i="1"/>
  <c r="I77" i="1"/>
  <c r="AF77" i="1"/>
  <c r="G114" i="1"/>
  <c r="Z114" i="1"/>
  <c r="AU144" i="1"/>
  <c r="AT144" i="1" s="1"/>
  <c r="AS144" i="1" s="1"/>
  <c r="AR144" i="1" s="1"/>
  <c r="AQ144" i="1" s="1"/>
  <c r="AP144" i="1" s="1"/>
  <c r="AO144" i="1" s="1"/>
  <c r="AN144" i="1" s="1"/>
  <c r="AM144" i="1" s="1"/>
  <c r="AL144" i="1" s="1"/>
  <c r="AF91" i="1"/>
  <c r="H91" i="1"/>
  <c r="AC91" i="1"/>
  <c r="G146" i="1"/>
  <c r="Z146" i="1"/>
  <c r="G120" i="1"/>
  <c r="Z120" i="1"/>
  <c r="AU168" i="1"/>
  <c r="BL2" i="1"/>
  <c r="AU54" i="1"/>
  <c r="AU29" i="1"/>
  <c r="AT29" i="1" s="1"/>
  <c r="AS29" i="1" s="1"/>
  <c r="AR29" i="1" s="1"/>
  <c r="AQ29" i="1" s="1"/>
  <c r="AP29" i="1" s="1"/>
  <c r="AO29" i="1" s="1"/>
  <c r="AN29" i="1" s="1"/>
  <c r="AM29" i="1" s="1"/>
  <c r="AL29" i="1" s="1"/>
  <c r="AU21" i="1"/>
  <c r="BL12" i="1"/>
  <c r="AU99" i="1"/>
  <c r="AU86" i="1"/>
  <c r="AT86" i="1" s="1"/>
  <c r="AS86" i="1" s="1"/>
  <c r="AR86" i="1" s="1"/>
  <c r="AQ86" i="1" s="1"/>
  <c r="AP86" i="1" s="1"/>
  <c r="AO86" i="1" s="1"/>
  <c r="AN86" i="1" s="1"/>
  <c r="AM86" i="1" s="1"/>
  <c r="AL86" i="1" s="1"/>
  <c r="AU24" i="1"/>
  <c r="AU49" i="1"/>
  <c r="AU104" i="1"/>
  <c r="AT104" i="1" s="1"/>
  <c r="AS104" i="1" s="1"/>
  <c r="AR104" i="1" s="1"/>
  <c r="AQ104" i="1" s="1"/>
  <c r="AP104" i="1" s="1"/>
  <c r="AO104" i="1" s="1"/>
  <c r="AN104" i="1" s="1"/>
  <c r="AM104" i="1" s="1"/>
  <c r="AL104" i="1" s="1"/>
  <c r="AU159" i="1"/>
  <c r="AU68" i="1"/>
  <c r="AU161" i="1"/>
  <c r="BL21" i="1"/>
  <c r="AU94" i="1"/>
  <c r="BL32" i="1"/>
  <c r="BL35" i="1"/>
  <c r="BL60" i="1"/>
  <c r="BL33" i="1"/>
  <c r="BL65" i="1"/>
  <c r="BL70" i="1"/>
  <c r="AU59" i="1"/>
  <c r="BL96" i="1"/>
  <c r="BL79" i="1"/>
  <c r="BL100" i="1"/>
  <c r="BL83" i="1"/>
  <c r="AU117" i="1"/>
  <c r="AU149" i="1"/>
  <c r="AU30" i="1"/>
  <c r="AU108" i="1"/>
  <c r="AU103" i="1"/>
  <c r="AU43" i="1"/>
  <c r="AT43" i="1" s="1"/>
  <c r="AS43" i="1" s="1"/>
  <c r="AR43" i="1" s="1"/>
  <c r="AQ43" i="1" s="1"/>
  <c r="AP43" i="1" s="1"/>
  <c r="AO43" i="1" s="1"/>
  <c r="AN43" i="1" s="1"/>
  <c r="AM43" i="1" s="1"/>
  <c r="AL43" i="1" s="1"/>
  <c r="BL19" i="1"/>
  <c r="AU163" i="1"/>
  <c r="AU79" i="1"/>
  <c r="AU170" i="1"/>
  <c r="AT170" i="1" s="1"/>
  <c r="AS170" i="1" s="1"/>
  <c r="AR170" i="1" s="1"/>
  <c r="AQ170" i="1" s="1"/>
  <c r="AP170" i="1" s="1"/>
  <c r="AO170" i="1" s="1"/>
  <c r="AN170" i="1" s="1"/>
  <c r="AM170" i="1" s="1"/>
  <c r="AL170" i="1" s="1"/>
  <c r="AU40" i="1"/>
  <c r="AT40" i="1" s="1"/>
  <c r="AS40" i="1" s="1"/>
  <c r="AR40" i="1" s="1"/>
  <c r="AQ40" i="1" s="1"/>
  <c r="AP40" i="1" s="1"/>
  <c r="AO40" i="1" s="1"/>
  <c r="AN40" i="1" s="1"/>
  <c r="AM40" i="1" s="1"/>
  <c r="AL40" i="1" s="1"/>
  <c r="AU34" i="1"/>
  <c r="BL10" i="1"/>
  <c r="BL14" i="1"/>
  <c r="AU139" i="1"/>
  <c r="AT139" i="1" s="1"/>
  <c r="AS139" i="1" s="1"/>
  <c r="AR139" i="1" s="1"/>
  <c r="AQ139" i="1" s="1"/>
  <c r="AP139" i="1" s="1"/>
  <c r="AO139" i="1" s="1"/>
  <c r="AN139" i="1" s="1"/>
  <c r="AM139" i="1" s="1"/>
  <c r="AL139" i="1" s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AU67" i="1"/>
  <c r="AT67" i="1" s="1"/>
  <c r="AS67" i="1" s="1"/>
  <c r="AR67" i="1" s="1"/>
  <c r="AQ67" i="1" s="1"/>
  <c r="AP67" i="1" s="1"/>
  <c r="AO67" i="1" s="1"/>
  <c r="AN67" i="1" s="1"/>
  <c r="AM67" i="1" s="1"/>
  <c r="AL67" i="1" s="1"/>
  <c r="AU130" i="1"/>
  <c r="BL17" i="1"/>
  <c r="BL9" i="1"/>
  <c r="BL6" i="1"/>
  <c r="AU42" i="1"/>
  <c r="AU126" i="1"/>
  <c r="AU50" i="1"/>
  <c r="BL39" i="1"/>
  <c r="AU25" i="1"/>
  <c r="AT25" i="1" s="1"/>
  <c r="AS25" i="1" s="1"/>
  <c r="AR25" i="1" s="1"/>
  <c r="AQ25" i="1" s="1"/>
  <c r="AP25" i="1" s="1"/>
  <c r="AO25" i="1" s="1"/>
  <c r="AN25" i="1" s="1"/>
  <c r="AM25" i="1" s="1"/>
  <c r="AL25" i="1" s="1"/>
  <c r="BL22" i="1"/>
  <c r="BL53" i="1"/>
  <c r="BL55" i="1"/>
  <c r="BL52" i="1"/>
  <c r="BL50" i="1"/>
  <c r="BL76" i="1"/>
  <c r="BL85" i="1"/>
  <c r="AU75" i="1"/>
  <c r="BL82" i="1"/>
  <c r="AU98" i="1"/>
  <c r="BL98" i="1"/>
  <c r="AU153" i="1"/>
  <c r="AU151" i="1"/>
  <c r="AT151" i="1" s="1"/>
  <c r="AS151" i="1" s="1"/>
  <c r="AR151" i="1" s="1"/>
  <c r="AQ151" i="1" s="1"/>
  <c r="AP151" i="1" s="1"/>
  <c r="AO151" i="1" s="1"/>
  <c r="AN151" i="1" s="1"/>
  <c r="AM151" i="1" s="1"/>
  <c r="AL151" i="1" s="1"/>
  <c r="AU89" i="1"/>
  <c r="AU113" i="1"/>
  <c r="BL8" i="1"/>
  <c r="AU66" i="1"/>
  <c r="AU136" i="1"/>
  <c r="AT136" i="1" s="1"/>
  <c r="AS136" i="1" s="1"/>
  <c r="AR136" i="1" s="1"/>
  <c r="AQ136" i="1" s="1"/>
  <c r="AP136" i="1" s="1"/>
  <c r="AO136" i="1" s="1"/>
  <c r="AN136" i="1" s="1"/>
  <c r="AM136" i="1" s="1"/>
  <c r="AL136" i="1" s="1"/>
  <c r="BL5" i="1"/>
  <c r="BL18" i="1"/>
  <c r="AU160" i="1"/>
  <c r="AU93" i="1"/>
  <c r="AU167" i="1"/>
  <c r="BL34" i="1"/>
  <c r="BL30" i="1"/>
  <c r="BL64" i="1"/>
  <c r="BL45" i="1"/>
  <c r="BL77" i="1"/>
  <c r="BL61" i="1"/>
  <c r="BL78" i="1"/>
  <c r="AU78" i="1"/>
  <c r="BL95" i="1"/>
  <c r="AU23" i="1"/>
  <c r="AT23" i="1" s="1"/>
  <c r="AS23" i="1" s="1"/>
  <c r="AR23" i="1" s="1"/>
  <c r="AQ23" i="1" s="1"/>
  <c r="AP23" i="1" s="1"/>
  <c r="AO23" i="1" s="1"/>
  <c r="AN23" i="1" s="1"/>
  <c r="AM23" i="1" s="1"/>
  <c r="AL23" i="1" s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BL31" i="1"/>
  <c r="BL38" i="1"/>
  <c r="AU52" i="1"/>
  <c r="BL51" i="1"/>
  <c r="BL74" i="1"/>
  <c r="BL68" i="1"/>
  <c r="BL93" i="1"/>
  <c r="BL91" i="1"/>
  <c r="BL101" i="1"/>
  <c r="AU137" i="1"/>
  <c r="AU72" i="1"/>
  <c r="AT72" i="1" s="1"/>
  <c r="AS72" i="1" s="1"/>
  <c r="AR72" i="1" s="1"/>
  <c r="AQ72" i="1" s="1"/>
  <c r="AP72" i="1" s="1"/>
  <c r="AO72" i="1" s="1"/>
  <c r="AN72" i="1" s="1"/>
  <c r="AM72" i="1" s="1"/>
  <c r="AL72" i="1" s="1"/>
  <c r="AU36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AU26" i="1"/>
  <c r="AU28" i="1"/>
  <c r="BL41" i="1"/>
  <c r="BL57" i="1"/>
  <c r="BL56" i="1"/>
  <c r="BL47" i="1"/>
  <c r="BL84" i="1"/>
  <c r="AU82" i="1"/>
  <c r="BL81" i="1"/>
  <c r="AU110" i="1"/>
  <c r="AU123" i="1"/>
  <c r="AU134" i="1"/>
  <c r="AU76" i="1"/>
  <c r="AU77" i="1"/>
  <c r="AT77" i="1" s="1"/>
  <c r="AS77" i="1" s="1"/>
  <c r="AR77" i="1" s="1"/>
  <c r="AQ77" i="1" s="1"/>
  <c r="AP77" i="1" s="1"/>
  <c r="AO77" i="1" s="1"/>
  <c r="AN77" i="1" s="1"/>
  <c r="AM77" i="1" s="1"/>
  <c r="AL77" i="1" s="1"/>
  <c r="AU133" i="1"/>
  <c r="BL3" i="1"/>
  <c r="AU106" i="1"/>
  <c r="AU140" i="1"/>
  <c r="AT140" i="1" s="1"/>
  <c r="AS140" i="1" s="1"/>
  <c r="AR140" i="1" s="1"/>
  <c r="AQ140" i="1" s="1"/>
  <c r="AP140" i="1" s="1"/>
  <c r="AO140" i="1" s="1"/>
  <c r="AN140" i="1" s="1"/>
  <c r="AM140" i="1" s="1"/>
  <c r="AL140" i="1" s="1"/>
  <c r="AU60" i="1"/>
  <c r="BL27" i="1"/>
  <c r="BL24" i="1"/>
  <c r="BL40" i="1"/>
  <c r="BL54" i="1"/>
  <c r="BL73" i="1"/>
  <c r="AU62" i="1"/>
  <c r="AT62" i="1" s="1"/>
  <c r="AS62" i="1" s="1"/>
  <c r="AR62" i="1" s="1"/>
  <c r="AQ62" i="1" s="1"/>
  <c r="AP62" i="1" s="1"/>
  <c r="AO62" i="1" s="1"/>
  <c r="AN62" i="1" s="1"/>
  <c r="AM62" i="1" s="1"/>
  <c r="AL62" i="1" s="1"/>
  <c r="BL99" i="1"/>
  <c r="BL66" i="1"/>
  <c r="BL97" i="1"/>
  <c r="AU119" i="1"/>
  <c r="AT119" i="1" s="1"/>
  <c r="AS119" i="1" s="1"/>
  <c r="AR119" i="1" s="1"/>
  <c r="AQ119" i="1" s="1"/>
  <c r="AP119" i="1" s="1"/>
  <c r="AO119" i="1" s="1"/>
  <c r="AN119" i="1" s="1"/>
  <c r="AM119" i="1" s="1"/>
  <c r="AL119" i="1" s="1"/>
  <c r="AU156" i="1"/>
  <c r="AU61" i="1"/>
  <c r="AU85" i="1"/>
  <c r="AT85" i="1" s="1"/>
  <c r="AS85" i="1" s="1"/>
  <c r="AR85" i="1" s="1"/>
  <c r="AQ85" i="1" s="1"/>
  <c r="AP85" i="1" s="1"/>
  <c r="AO85" i="1" s="1"/>
  <c r="AN85" i="1" s="1"/>
  <c r="AM85" i="1" s="1"/>
  <c r="AL85" i="1" s="1"/>
  <c r="AU115" i="1"/>
  <c r="AT115" i="1" s="1"/>
  <c r="AS115" i="1" s="1"/>
  <c r="AR115" i="1" s="1"/>
  <c r="AQ115" i="1" s="1"/>
  <c r="AP115" i="1" s="1"/>
  <c r="AO115" i="1" s="1"/>
  <c r="AN115" i="1" s="1"/>
  <c r="AM115" i="1" s="1"/>
  <c r="AL115" i="1" s="1"/>
  <c r="AU164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L26" i="1"/>
  <c r="BL48" i="1"/>
  <c r="BL49" i="1"/>
  <c r="BL86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BL23" i="1"/>
  <c r="AU73" i="1"/>
  <c r="BL36" i="1"/>
  <c r="AU57" i="1"/>
  <c r="AT57" i="1" s="1"/>
  <c r="AS57" i="1" s="1"/>
  <c r="AR57" i="1" s="1"/>
  <c r="AQ57" i="1" s="1"/>
  <c r="AP57" i="1" s="1"/>
  <c r="AO57" i="1" s="1"/>
  <c r="AN57" i="1" s="1"/>
  <c r="AM57" i="1" s="1"/>
  <c r="AL57" i="1" s="1"/>
  <c r="BL71" i="1"/>
  <c r="BL90" i="1"/>
  <c r="AU114" i="1"/>
  <c r="BL15" i="1"/>
  <c r="AU146" i="1"/>
  <c r="BL20" i="1"/>
  <c r="BL58" i="1"/>
  <c r="BL75" i="1"/>
  <c r="BL72" i="1"/>
  <c r="AU121" i="1"/>
  <c r="AU166" i="1"/>
  <c r="AU38" i="1"/>
  <c r="AT38" i="1" s="1"/>
  <c r="AS38" i="1" s="1"/>
  <c r="AR38" i="1" s="1"/>
  <c r="AQ38" i="1" s="1"/>
  <c r="AP38" i="1" s="1"/>
  <c r="AO38" i="1" s="1"/>
  <c r="AN38" i="1" s="1"/>
  <c r="AM38" i="1" s="1"/>
  <c r="AL38" i="1" s="1"/>
  <c r="AU122" i="1"/>
  <c r="AU33" i="1"/>
  <c r="BL59" i="1"/>
  <c r="BL63" i="1"/>
  <c r="BL80" i="1"/>
  <c r="AU109" i="1"/>
  <c r="BL46" i="1"/>
  <c r="BL67" i="1"/>
  <c r="BL88" i="1"/>
  <c r="BL87" i="1"/>
  <c r="AU135" i="1"/>
  <c r="AT135" i="1" s="1"/>
  <c r="AS135" i="1" s="1"/>
  <c r="AR135" i="1" s="1"/>
  <c r="AQ135" i="1" s="1"/>
  <c r="AP135" i="1" s="1"/>
  <c r="AO135" i="1" s="1"/>
  <c r="AN135" i="1" s="1"/>
  <c r="AM135" i="1" s="1"/>
  <c r="AL135" i="1" s="1"/>
  <c r="AU147" i="1"/>
  <c r="AU83" i="1"/>
  <c r="AU124" i="1"/>
  <c r="AT124" i="1" s="1"/>
  <c r="AS124" i="1" s="1"/>
  <c r="AR124" i="1" s="1"/>
  <c r="AQ124" i="1" s="1"/>
  <c r="AP124" i="1" s="1"/>
  <c r="AO124" i="1" s="1"/>
  <c r="AN124" i="1" s="1"/>
  <c r="AM124" i="1" s="1"/>
  <c r="AL124" i="1" s="1"/>
  <c r="AU162" i="1"/>
  <c r="BL13" i="1"/>
  <c r="AU46" i="1"/>
  <c r="AU131" i="1"/>
  <c r="AT131" i="1" s="1"/>
  <c r="AS131" i="1" s="1"/>
  <c r="AR131" i="1" s="1"/>
  <c r="AQ131" i="1" s="1"/>
  <c r="AP131" i="1" s="1"/>
  <c r="AO131" i="1" s="1"/>
  <c r="AN131" i="1" s="1"/>
  <c r="AM131" i="1" s="1"/>
  <c r="AL131" i="1" s="1"/>
  <c r="AU35" i="1"/>
  <c r="BL37" i="1"/>
  <c r="BL69" i="1"/>
  <c r="BL92" i="1"/>
  <c r="BL94" i="1"/>
  <c r="AU141" i="1"/>
  <c r="AU74" i="1"/>
  <c r="AU95" i="1"/>
  <c r="BL28" i="1"/>
  <c r="BL7" i="1"/>
  <c r="BL16" i="1"/>
  <c r="AU148" i="1"/>
  <c r="AT148" i="1" s="1"/>
  <c r="AS148" i="1" s="1"/>
  <c r="AR148" i="1" s="1"/>
  <c r="AQ148" i="1" s="1"/>
  <c r="AP148" i="1" s="1"/>
  <c r="AO148" i="1" s="1"/>
  <c r="AN148" i="1" s="1"/>
  <c r="AM148" i="1" s="1"/>
  <c r="AL148" i="1" s="1"/>
  <c r="AU90" i="1"/>
  <c r="BL29" i="1"/>
  <c r="BL44" i="1"/>
  <c r="AU69" i="1"/>
  <c r="AU64" i="1"/>
  <c r="AT64" i="1" s="1"/>
  <c r="AS64" i="1" s="1"/>
  <c r="AR64" i="1" s="1"/>
  <c r="AQ64" i="1" s="1"/>
  <c r="AP64" i="1" s="1"/>
  <c r="AO64" i="1" s="1"/>
  <c r="AN64" i="1" s="1"/>
  <c r="AM64" i="1" s="1"/>
  <c r="AL64" i="1" s="1"/>
  <c r="BL43" i="1"/>
  <c r="AU145" i="1"/>
  <c r="AU44" i="1"/>
  <c r="AU96" i="1"/>
  <c r="AU84" i="1"/>
  <c r="AU22" i="1"/>
  <c r="AT22" i="1" s="1"/>
  <c r="AS22" i="1" s="1"/>
  <c r="AR22" i="1" s="1"/>
  <c r="AQ22" i="1" s="1"/>
  <c r="AP22" i="1" s="1"/>
  <c r="AO22" i="1" s="1"/>
  <c r="AN22" i="1" s="1"/>
  <c r="AM22" i="1" s="1"/>
  <c r="AL22" i="1" s="1"/>
  <c r="AU91" i="1"/>
  <c r="BL25" i="1"/>
  <c r="BL11" i="1"/>
  <c r="AU132" i="1"/>
  <c r="BL42" i="1"/>
  <c r="AU155" i="1"/>
  <c r="AU37" i="1"/>
  <c r="BL62" i="1"/>
  <c r="AU71" i="1"/>
  <c r="AT71" i="1" s="1"/>
  <c r="AS71" i="1" s="1"/>
  <c r="AR71" i="1" s="1"/>
  <c r="AQ71" i="1" s="1"/>
  <c r="AP71" i="1" s="1"/>
  <c r="AO71" i="1" s="1"/>
  <c r="AN71" i="1" s="1"/>
  <c r="AM71" i="1" s="1"/>
  <c r="AL71" i="1" s="1"/>
  <c r="AU120" i="1"/>
  <c r="BL4" i="1"/>
  <c r="BL89" i="1"/>
  <c r="AU143" i="1"/>
  <c r="AU45" i="1"/>
  <c r="AU102" i="1"/>
  <c r="AU158" i="1"/>
  <c r="AT158" i="1" s="1"/>
  <c r="AS158" i="1" s="1"/>
  <c r="AR158" i="1" s="1"/>
  <c r="AQ158" i="1" s="1"/>
  <c r="AP158" i="1" s="1"/>
  <c r="AO158" i="1" s="1"/>
  <c r="AN158" i="1" s="1"/>
  <c r="AM158" i="1" s="1"/>
  <c r="AL158" i="1" s="1"/>
  <c r="AU80" i="1"/>
  <c r="AU107" i="1"/>
  <c r="AU111" i="1"/>
  <c r="AT111" i="1" s="1"/>
  <c r="AS111" i="1" s="1"/>
  <c r="AR111" i="1" s="1"/>
  <c r="AQ111" i="1" s="1"/>
  <c r="AP111" i="1" s="1"/>
  <c r="AO111" i="1" s="1"/>
  <c r="AN111" i="1" s="1"/>
  <c r="AM111" i="1" s="1"/>
  <c r="AL111" i="1" s="1"/>
  <c r="AK111" i="1" s="1"/>
  <c r="AU87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K125" i="1" s="1"/>
  <c r="AU56" i="1"/>
  <c r="AU100" i="1"/>
  <c r="AT100" i="1" s="1"/>
  <c r="AS100" i="1" s="1"/>
  <c r="AR100" i="1" s="1"/>
  <c r="AQ100" i="1" s="1"/>
  <c r="AP100" i="1" s="1"/>
  <c r="AO100" i="1" s="1"/>
  <c r="AN100" i="1" s="1"/>
  <c r="AM100" i="1" s="1"/>
  <c r="AL100" i="1" s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AI97" i="1" s="1"/>
  <c r="AH97" i="1" s="1"/>
  <c r="AU169" i="1"/>
  <c r="AT169" i="1" s="1"/>
  <c r="AS169" i="1" s="1"/>
  <c r="AR169" i="1" s="1"/>
  <c r="AQ169" i="1" s="1"/>
  <c r="AP169" i="1" s="1"/>
  <c r="AO169" i="1" s="1"/>
  <c r="AN169" i="1" s="1"/>
  <c r="AM169" i="1" s="1"/>
  <c r="AL169" i="1" s="1"/>
  <c r="AJ169" i="1" s="1"/>
  <c r="AU48" i="1"/>
  <c r="AT48" i="1" s="1"/>
  <c r="AS48" i="1" s="1"/>
  <c r="AR48" i="1" s="1"/>
  <c r="AQ48" i="1" s="1"/>
  <c r="AP48" i="1" s="1"/>
  <c r="AO48" i="1" s="1"/>
  <c r="AN48" i="1" s="1"/>
  <c r="AM48" i="1" s="1"/>
  <c r="AL48" i="1" s="1"/>
  <c r="AU116" i="1"/>
  <c r="AU138" i="1"/>
  <c r="AT138" i="1" s="1"/>
  <c r="AS138" i="1" s="1"/>
  <c r="AR138" i="1" s="1"/>
  <c r="AQ138" i="1" s="1"/>
  <c r="AP138" i="1" s="1"/>
  <c r="AO138" i="1" s="1"/>
  <c r="AN138" i="1" s="1"/>
  <c r="AM138" i="1" s="1"/>
  <c r="AL138" i="1" s="1"/>
  <c r="AI138" i="1" s="1"/>
  <c r="AH138" i="1" s="1"/>
  <c r="AU142" i="1"/>
  <c r="AT142" i="1" s="1"/>
  <c r="AS142" i="1" s="1"/>
  <c r="AR142" i="1" s="1"/>
  <c r="AQ142" i="1" s="1"/>
  <c r="AP142" i="1" s="1"/>
  <c r="AO142" i="1" s="1"/>
  <c r="AN142" i="1" s="1"/>
  <c r="AM142" i="1" s="1"/>
  <c r="AL142" i="1" s="1"/>
  <c r="AI142" i="1" s="1"/>
  <c r="AH142" i="1" s="1"/>
  <c r="AU47" i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AI165" i="1" s="1"/>
  <c r="AH165" i="1" s="1"/>
  <c r="AU88" i="1"/>
  <c r="AU150" i="1"/>
  <c r="AU128" i="1"/>
  <c r="AU127" i="1"/>
  <c r="AT127" i="1" s="1"/>
  <c r="AS127" i="1" s="1"/>
  <c r="AR127" i="1" s="1"/>
  <c r="AQ127" i="1" s="1"/>
  <c r="AP127" i="1" s="1"/>
  <c r="AO127" i="1" s="1"/>
  <c r="AN127" i="1" s="1"/>
  <c r="AM127" i="1" s="1"/>
  <c r="AL127" i="1" s="1"/>
  <c r="AI127" i="1" s="1"/>
  <c r="AU55" i="1"/>
  <c r="AT55" i="1" s="1"/>
  <c r="AS55" i="1" s="1"/>
  <c r="AR55" i="1" s="1"/>
  <c r="AQ55" i="1" s="1"/>
  <c r="AP55" i="1" s="1"/>
  <c r="AO55" i="1" s="1"/>
  <c r="AN55" i="1" s="1"/>
  <c r="AM55" i="1" s="1"/>
  <c r="AL55" i="1" s="1"/>
  <c r="AU154" i="1"/>
  <c r="AT154" i="1" s="1"/>
  <c r="AS154" i="1" s="1"/>
  <c r="AR154" i="1" s="1"/>
  <c r="AQ154" i="1" s="1"/>
  <c r="AP154" i="1" s="1"/>
  <c r="AO154" i="1" s="1"/>
  <c r="AN154" i="1" s="1"/>
  <c r="AM154" i="1" s="1"/>
  <c r="AL154" i="1" s="1"/>
  <c r="AJ154" i="1" s="1"/>
  <c r="AU152" i="1"/>
  <c r="AT152" i="1" s="1"/>
  <c r="AS152" i="1" s="1"/>
  <c r="AR152" i="1" s="1"/>
  <c r="AQ152" i="1" s="1"/>
  <c r="AP152" i="1" s="1"/>
  <c r="AO152" i="1" s="1"/>
  <c r="AN152" i="1" s="1"/>
  <c r="AM152" i="1" s="1"/>
  <c r="AL152" i="1" s="1"/>
  <c r="AU105" i="1"/>
  <c r="AU39" i="1"/>
  <c r="AT39" i="1" s="1"/>
  <c r="AS39" i="1" s="1"/>
  <c r="AR39" i="1" s="1"/>
  <c r="AQ39" i="1" s="1"/>
  <c r="AP39" i="1" s="1"/>
  <c r="AO39" i="1" s="1"/>
  <c r="AN39" i="1" s="1"/>
  <c r="AM39" i="1" s="1"/>
  <c r="AL39" i="1" s="1"/>
  <c r="AK39" i="1" s="1"/>
  <c r="AU171" i="1"/>
  <c r="AT171" i="1" s="1"/>
  <c r="AS171" i="1" s="1"/>
  <c r="AR171" i="1" s="1"/>
  <c r="AQ171" i="1" s="1"/>
  <c r="AP171" i="1" s="1"/>
  <c r="AO171" i="1" s="1"/>
  <c r="AN171" i="1" s="1"/>
  <c r="AM171" i="1" s="1"/>
  <c r="AL171" i="1" s="1"/>
  <c r="AK171" i="1" s="1"/>
  <c r="Z147" i="1"/>
  <c r="G147" i="1"/>
  <c r="Z131" i="1"/>
  <c r="G131" i="1"/>
  <c r="AF44" i="1"/>
  <c r="AC44" i="1"/>
  <c r="H44" i="1"/>
  <c r="Z121" i="1"/>
  <c r="G121" i="1"/>
  <c r="Z54" i="1"/>
  <c r="G54" i="1"/>
  <c r="G123" i="1"/>
  <c r="Z123" i="1"/>
  <c r="G135" i="1"/>
  <c r="Z135" i="1"/>
  <c r="G109" i="1"/>
  <c r="Z109" i="1"/>
  <c r="AF83" i="1"/>
  <c r="AC83" i="1"/>
  <c r="I83" i="1"/>
  <c r="G68" i="1"/>
  <c r="Z68" i="1"/>
  <c r="Z26" i="1"/>
  <c r="G26" i="1"/>
  <c r="Z22" i="1"/>
  <c r="G22" i="1"/>
  <c r="Z143" i="1"/>
  <c r="G143" i="1"/>
  <c r="Z37" i="1"/>
  <c r="G37" i="1"/>
  <c r="H50" i="1"/>
  <c r="AF50" i="1"/>
  <c r="AC50" i="1"/>
  <c r="Z80" i="1"/>
  <c r="G80" i="1"/>
  <c r="Z141" i="1"/>
  <c r="G141" i="1"/>
  <c r="Z98" i="1"/>
  <c r="G98" i="1"/>
  <c r="Z42" i="1"/>
  <c r="G42" i="1"/>
  <c r="Z45" i="1"/>
  <c r="G45" i="1"/>
  <c r="Z34" i="1"/>
  <c r="G34" i="1"/>
  <c r="G103" i="1"/>
  <c r="Z103" i="1"/>
  <c r="G153" i="1"/>
  <c r="Z153" i="1"/>
  <c r="Z115" i="1"/>
  <c r="G115" i="1"/>
  <c r="Z75" i="1"/>
  <c r="G75" i="1"/>
  <c r="AC23" i="1"/>
  <c r="H23" i="1"/>
  <c r="AF23" i="1"/>
  <c r="G148" i="1"/>
  <c r="Z148" i="1"/>
  <c r="G150" i="1"/>
  <c r="Z150" i="1"/>
  <c r="Z130" i="1"/>
  <c r="G130" i="1"/>
  <c r="G142" i="1"/>
  <c r="Z142" i="1"/>
  <c r="G43" i="1"/>
  <c r="Z43" i="1"/>
  <c r="Z139" i="1"/>
  <c r="G139" i="1"/>
  <c r="G156" i="1"/>
  <c r="Z156" i="1"/>
  <c r="Z33" i="1"/>
  <c r="G33" i="1"/>
  <c r="Z149" i="1"/>
  <c r="G149" i="1"/>
  <c r="AC74" i="1"/>
  <c r="AF74" i="1"/>
  <c r="I74" i="1"/>
  <c r="G40" i="1"/>
  <c r="Z40" i="1"/>
  <c r="G85" i="1"/>
  <c r="Z85" i="1"/>
  <c r="Z76" i="1"/>
  <c r="G76" i="1"/>
  <c r="I79" i="1"/>
  <c r="AF79" i="1"/>
  <c r="AC79" i="1"/>
  <c r="G138" i="1"/>
  <c r="Z138" i="1"/>
  <c r="G105" i="1"/>
  <c r="Z105" i="1"/>
  <c r="G92" i="1"/>
  <c r="Z92" i="1"/>
  <c r="Z112" i="1"/>
  <c r="G112" i="1"/>
  <c r="G108" i="1"/>
  <c r="Z108" i="1"/>
  <c r="G28" i="1"/>
  <c r="Z28" i="1"/>
  <c r="Z56" i="1"/>
  <c r="G56" i="1"/>
  <c r="AJ152" i="1"/>
  <c r="AK152" i="1"/>
  <c r="AI152" i="1"/>
  <c r="AH152" i="1" s="1"/>
  <c r="AI55" i="1"/>
  <c r="AH55" i="1" s="1"/>
  <c r="AJ55" i="1"/>
  <c r="AK55" i="1"/>
  <c r="AJ39" i="1"/>
  <c r="AI39" i="1"/>
  <c r="AI125" i="1"/>
  <c r="AJ125" i="1"/>
  <c r="AI111" i="1"/>
  <c r="AI100" i="1"/>
  <c r="AH100" i="1" s="1"/>
  <c r="AJ100" i="1"/>
  <c r="AK100" i="1"/>
  <c r="AK97" i="1"/>
  <c r="AJ97" i="1"/>
  <c r="AJ142" i="1"/>
  <c r="AK142" i="1"/>
  <c r="AJ165" i="1"/>
  <c r="AK165" i="1"/>
  <c r="AJ127" i="1"/>
  <c r="AI48" i="1"/>
  <c r="AJ48" i="1"/>
  <c r="AK48" i="1"/>
  <c r="AK138" i="1"/>
  <c r="AJ138" i="1"/>
  <c r="AI154" i="1"/>
  <c r="AF41" i="1"/>
  <c r="AC41" i="1"/>
  <c r="H41" i="1"/>
  <c r="AT31" i="1"/>
  <c r="AS31" i="1" s="1"/>
  <c r="AR31" i="1" s="1"/>
  <c r="AQ31" i="1" s="1"/>
  <c r="AP31" i="1" s="1"/>
  <c r="AO31" i="1" s="1"/>
  <c r="AN31" i="1" s="1"/>
  <c r="AM31" i="1" s="1"/>
  <c r="AL31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41" i="1"/>
  <c r="AS41" i="1" s="1"/>
  <c r="AR41" i="1" s="1"/>
  <c r="AQ41" i="1" s="1"/>
  <c r="AP41" i="1" s="1"/>
  <c r="AO41" i="1" s="1"/>
  <c r="AN41" i="1" s="1"/>
  <c r="AM41" i="1" s="1"/>
  <c r="AL41" i="1" s="1"/>
  <c r="H32" i="1"/>
  <c r="AF32" i="1"/>
  <c r="AC32" i="1"/>
  <c r="AT129" i="1"/>
  <c r="AS129" i="1" s="1"/>
  <c r="AR129" i="1" s="1"/>
  <c r="AQ129" i="1" s="1"/>
  <c r="AP129" i="1" s="1"/>
  <c r="AO129" i="1" s="1"/>
  <c r="AN129" i="1" s="1"/>
  <c r="AM129" i="1" s="1"/>
  <c r="AL129" i="1" s="1"/>
  <c r="AT157" i="1"/>
  <c r="AS157" i="1"/>
  <c r="AR157" i="1" s="1"/>
  <c r="AQ157" i="1" s="1"/>
  <c r="AP157" i="1" s="1"/>
  <c r="AO157" i="1" s="1"/>
  <c r="AN157" i="1" s="1"/>
  <c r="AM157" i="1" s="1"/>
  <c r="AL157" i="1" s="1"/>
  <c r="I118" i="1"/>
  <c r="AF118" i="1"/>
  <c r="AC118" i="1"/>
  <c r="AT32" i="1"/>
  <c r="AS32" i="1" s="1"/>
  <c r="AR32" i="1" s="1"/>
  <c r="AQ32" i="1" s="1"/>
  <c r="AP32" i="1" s="1"/>
  <c r="AO32" i="1" s="1"/>
  <c r="AN32" i="1" s="1"/>
  <c r="AM32" i="1" s="1"/>
  <c r="AL32" i="1" s="1"/>
  <c r="AC31" i="1"/>
  <c r="AF31" i="1"/>
  <c r="H31" i="1"/>
  <c r="AF144" i="1"/>
  <c r="K144" i="1"/>
  <c r="AC144" i="1"/>
  <c r="AC129" i="1"/>
  <c r="I129" i="1"/>
  <c r="AF129" i="1"/>
  <c r="AT63" i="1"/>
  <c r="AS63" i="1" s="1"/>
  <c r="AR63" i="1" s="1"/>
  <c r="AQ63" i="1" s="1"/>
  <c r="AP63" i="1" s="1"/>
  <c r="AO63" i="1" s="1"/>
  <c r="AN63" i="1" s="1"/>
  <c r="AM63" i="1" s="1"/>
  <c r="AL63" i="1" s="1"/>
  <c r="K157" i="1"/>
  <c r="AF157" i="1"/>
  <c r="AC157" i="1"/>
  <c r="AC53" i="1"/>
  <c r="I53" i="1"/>
  <c r="AF53" i="1"/>
  <c r="H63" i="1"/>
  <c r="AC63" i="1"/>
  <c r="AF63" i="1"/>
  <c r="AT53" i="1"/>
  <c r="AS53" i="1"/>
  <c r="AR53" i="1"/>
  <c r="AQ53" i="1" s="1"/>
  <c r="AP53" i="1" s="1"/>
  <c r="AO53" i="1" s="1"/>
  <c r="AN53" i="1" s="1"/>
  <c r="AM53" i="1" s="1"/>
  <c r="AL53" i="1" s="1"/>
  <c r="AK169" i="1"/>
  <c r="AI169" i="1"/>
  <c r="AJ171" i="1"/>
  <c r="AI171" i="1"/>
  <c r="C12" i="1"/>
  <c r="C11" i="1"/>
  <c r="O127" i="1" l="1"/>
  <c r="O138" i="1"/>
  <c r="O132" i="1"/>
  <c r="O128" i="1"/>
  <c r="O169" i="1"/>
  <c r="O48" i="1"/>
  <c r="O124" i="1"/>
  <c r="O168" i="1"/>
  <c r="O153" i="1"/>
  <c r="O136" i="1"/>
  <c r="O146" i="1"/>
  <c r="O148" i="1"/>
  <c r="O157" i="1"/>
  <c r="O149" i="1"/>
  <c r="O162" i="1"/>
  <c r="O118" i="1"/>
  <c r="O51" i="1"/>
  <c r="O52" i="1"/>
  <c r="O171" i="1"/>
  <c r="O142" i="1"/>
  <c r="O139" i="1"/>
  <c r="O133" i="1"/>
  <c r="O129" i="1"/>
  <c r="O164" i="1"/>
  <c r="O117" i="1"/>
  <c r="O155" i="1"/>
  <c r="O119" i="1"/>
  <c r="O137" i="1"/>
  <c r="O33" i="1"/>
  <c r="O151" i="1"/>
  <c r="O122" i="1"/>
  <c r="O156" i="1"/>
  <c r="O49" i="1"/>
  <c r="O167" i="1"/>
  <c r="O121" i="1"/>
  <c r="O163" i="1"/>
  <c r="O141" i="1"/>
  <c r="O47" i="1"/>
  <c r="O125" i="1"/>
  <c r="O144" i="1"/>
  <c r="O159" i="1"/>
  <c r="O135" i="1"/>
  <c r="O43" i="1"/>
  <c r="O25" i="1"/>
  <c r="O130" i="1"/>
  <c r="O160" i="1"/>
  <c r="O134" i="1"/>
  <c r="O40" i="1"/>
  <c r="O140" i="1"/>
  <c r="O161" i="1"/>
  <c r="O99" i="1"/>
  <c r="C15" i="1"/>
  <c r="O75" i="1"/>
  <c r="O120" i="1"/>
  <c r="O158" i="1"/>
  <c r="O123" i="1"/>
  <c r="O97" i="1"/>
  <c r="O143" i="1"/>
  <c r="O42" i="1"/>
  <c r="O154" i="1"/>
  <c r="O60" i="1"/>
  <c r="O166" i="1"/>
  <c r="O150" i="1"/>
  <c r="O110" i="1"/>
  <c r="O170" i="1"/>
  <c r="O131" i="1"/>
  <c r="O45" i="1"/>
  <c r="O165" i="1"/>
  <c r="O145" i="1"/>
  <c r="O152" i="1"/>
  <c r="O53" i="1"/>
  <c r="O126" i="1"/>
  <c r="O147" i="1"/>
  <c r="C16" i="1"/>
  <c r="D18" i="1" s="1"/>
  <c r="AT116" i="1"/>
  <c r="AS116" i="1"/>
  <c r="AR116" i="1" s="1"/>
  <c r="AQ116" i="1" s="1"/>
  <c r="AP116" i="1" s="1"/>
  <c r="AO116" i="1" s="1"/>
  <c r="AN116" i="1" s="1"/>
  <c r="AM116" i="1" s="1"/>
  <c r="AL116" i="1" s="1"/>
  <c r="BK4" i="1"/>
  <c r="BJ4" i="1" s="1"/>
  <c r="BI4" i="1" s="1"/>
  <c r="BH4" i="1" s="1"/>
  <c r="BG4" i="1" s="1"/>
  <c r="BF4" i="1" s="1"/>
  <c r="BE4" i="1" s="1"/>
  <c r="BD4" i="1" s="1"/>
  <c r="BC4" i="1" s="1"/>
  <c r="BK11" i="1"/>
  <c r="BJ11" i="1" s="1"/>
  <c r="BI11" i="1" s="1"/>
  <c r="BH11" i="1" s="1"/>
  <c r="BG11" i="1" s="1"/>
  <c r="BF11" i="1" s="1"/>
  <c r="BE11" i="1" s="1"/>
  <c r="BD11" i="1" s="1"/>
  <c r="BC11" i="1" s="1"/>
  <c r="BK43" i="1"/>
  <c r="BJ43" i="1" s="1"/>
  <c r="BI43" i="1" s="1"/>
  <c r="BH43" i="1" s="1"/>
  <c r="BG43" i="1" s="1"/>
  <c r="BF43" i="1" s="1"/>
  <c r="BE43" i="1" s="1"/>
  <c r="BD43" i="1" s="1"/>
  <c r="BC43" i="1" s="1"/>
  <c r="BK7" i="1"/>
  <c r="BJ7" i="1"/>
  <c r="BI7" i="1" s="1"/>
  <c r="BH7" i="1" s="1"/>
  <c r="BG7" i="1" s="1"/>
  <c r="BF7" i="1" s="1"/>
  <c r="BE7" i="1" s="1"/>
  <c r="BD7" i="1" s="1"/>
  <c r="BC7" i="1" s="1"/>
  <c r="BK37" i="1"/>
  <c r="BJ37" i="1" s="1"/>
  <c r="BI37" i="1" s="1"/>
  <c r="BH37" i="1" s="1"/>
  <c r="BG37" i="1" s="1"/>
  <c r="BF37" i="1" s="1"/>
  <c r="BE37" i="1" s="1"/>
  <c r="BD37" i="1" s="1"/>
  <c r="BC37" i="1" s="1"/>
  <c r="AT147" i="1"/>
  <c r="AS147" i="1" s="1"/>
  <c r="AQ147" i="1"/>
  <c r="AP147" i="1" s="1"/>
  <c r="AO147" i="1" s="1"/>
  <c r="AN147" i="1" s="1"/>
  <c r="AM147" i="1" s="1"/>
  <c r="AL147" i="1" s="1"/>
  <c r="AR147" i="1"/>
  <c r="BJ63" i="1"/>
  <c r="BI63" i="1" s="1"/>
  <c r="BH63" i="1" s="1"/>
  <c r="BG63" i="1" s="1"/>
  <c r="BF63" i="1" s="1"/>
  <c r="BE63" i="1" s="1"/>
  <c r="BD63" i="1" s="1"/>
  <c r="BC63" i="1" s="1"/>
  <c r="BK63" i="1"/>
  <c r="BK75" i="1"/>
  <c r="BJ75" i="1"/>
  <c r="BI75" i="1" s="1"/>
  <c r="BH75" i="1" s="1"/>
  <c r="BG75" i="1" s="1"/>
  <c r="BF75" i="1" s="1"/>
  <c r="BE75" i="1" s="1"/>
  <c r="BD75" i="1" s="1"/>
  <c r="BC75" i="1" s="1"/>
  <c r="AI57" i="1"/>
  <c r="AH57" i="1" s="1"/>
  <c r="AJ57" i="1"/>
  <c r="AK57" i="1"/>
  <c r="BJ26" i="1"/>
  <c r="BI26" i="1" s="1"/>
  <c r="BK26" i="1"/>
  <c r="BH26" i="1"/>
  <c r="BG26" i="1" s="1"/>
  <c r="BF26" i="1" s="1"/>
  <c r="BE26" i="1" s="1"/>
  <c r="BD26" i="1" s="1"/>
  <c r="BC26" i="1" s="1"/>
  <c r="BF97" i="1"/>
  <c r="BE97" i="1" s="1"/>
  <c r="BD97" i="1" s="1"/>
  <c r="BC97" i="1" s="1"/>
  <c r="BK97" i="1"/>
  <c r="BJ97" i="1" s="1"/>
  <c r="BI97" i="1" s="1"/>
  <c r="BH97" i="1" s="1"/>
  <c r="BG97" i="1"/>
  <c r="BK27" i="1"/>
  <c r="BJ27" i="1" s="1"/>
  <c r="BI27" i="1"/>
  <c r="BH27" i="1" s="1"/>
  <c r="BG27" i="1" s="1"/>
  <c r="BF27" i="1" s="1"/>
  <c r="BE27" i="1" s="1"/>
  <c r="BD27" i="1" s="1"/>
  <c r="BC27" i="1" s="1"/>
  <c r="AO134" i="1"/>
  <c r="AN134" i="1" s="1"/>
  <c r="AM134" i="1" s="1"/>
  <c r="AL134" i="1" s="1"/>
  <c r="AT134" i="1"/>
  <c r="AS134" i="1"/>
  <c r="AR134" i="1" s="1"/>
  <c r="AQ134" i="1" s="1"/>
  <c r="AP134" i="1" s="1"/>
  <c r="BJ77" i="1"/>
  <c r="BI77" i="1" s="1"/>
  <c r="BH77" i="1" s="1"/>
  <c r="BG77" i="1" s="1"/>
  <c r="BF77" i="1" s="1"/>
  <c r="BE77" i="1" s="1"/>
  <c r="BD77" i="1" s="1"/>
  <c r="BC77" i="1" s="1"/>
  <c r="BK77" i="1"/>
  <c r="AS153" i="1"/>
  <c r="AR153" i="1" s="1"/>
  <c r="AQ153" i="1" s="1"/>
  <c r="AP153" i="1" s="1"/>
  <c r="AO153" i="1" s="1"/>
  <c r="AN153" i="1"/>
  <c r="AM153" i="1" s="1"/>
  <c r="AL153" i="1" s="1"/>
  <c r="AT153" i="1"/>
  <c r="BK52" i="1"/>
  <c r="BJ52" i="1" s="1"/>
  <c r="BI52" i="1" s="1"/>
  <c r="BH52" i="1" s="1"/>
  <c r="BG52" i="1" s="1"/>
  <c r="BF52" i="1" s="1"/>
  <c r="BE52" i="1" s="1"/>
  <c r="BD52" i="1" s="1"/>
  <c r="BC52" i="1" s="1"/>
  <c r="AT42" i="1"/>
  <c r="AS42" i="1"/>
  <c r="AR42" i="1" s="1"/>
  <c r="AQ42" i="1" s="1"/>
  <c r="AP42" i="1" s="1"/>
  <c r="AO42" i="1" s="1"/>
  <c r="AN42" i="1" s="1"/>
  <c r="AM42" i="1" s="1"/>
  <c r="AL42" i="1" s="1"/>
  <c r="AI43" i="1"/>
  <c r="AJ43" i="1"/>
  <c r="AK43" i="1"/>
  <c r="BJ79" i="1"/>
  <c r="BI79" i="1"/>
  <c r="BH79" i="1" s="1"/>
  <c r="BG79" i="1" s="1"/>
  <c r="BF79" i="1" s="1"/>
  <c r="BE79" i="1" s="1"/>
  <c r="BD79" i="1" s="1"/>
  <c r="BC79" i="1" s="1"/>
  <c r="BK79" i="1"/>
  <c r="BJ32" i="1"/>
  <c r="BI32" i="1" s="1"/>
  <c r="BH32" i="1" s="1"/>
  <c r="BG32" i="1" s="1"/>
  <c r="BF32" i="1" s="1"/>
  <c r="BE32" i="1" s="1"/>
  <c r="BD32" i="1" s="1"/>
  <c r="BC32" i="1" s="1"/>
  <c r="BK32" i="1"/>
  <c r="AT24" i="1"/>
  <c r="AS24" i="1"/>
  <c r="AR24" i="1" s="1"/>
  <c r="AQ24" i="1" s="1"/>
  <c r="AP24" i="1" s="1"/>
  <c r="AO24" i="1" s="1"/>
  <c r="AN24" i="1" s="1"/>
  <c r="AM24" i="1" s="1"/>
  <c r="AL24" i="1" s="1"/>
  <c r="AT168" i="1"/>
  <c r="AS168" i="1" s="1"/>
  <c r="AR168" i="1"/>
  <c r="AQ168" i="1" s="1"/>
  <c r="AP168" i="1" s="1"/>
  <c r="AO168" i="1" s="1"/>
  <c r="AN168" i="1" s="1"/>
  <c r="AM168" i="1" s="1"/>
  <c r="AL168" i="1" s="1"/>
  <c r="I52" i="1"/>
  <c r="AF52" i="1"/>
  <c r="AC52" i="1"/>
  <c r="AF106" i="1"/>
  <c r="I106" i="1"/>
  <c r="AC106" i="1"/>
  <c r="AF134" i="1"/>
  <c r="I134" i="1"/>
  <c r="AC134" i="1"/>
  <c r="AF86" i="1"/>
  <c r="AC86" i="1"/>
  <c r="I86" i="1"/>
  <c r="I48" i="1"/>
  <c r="AC48" i="1"/>
  <c r="AF48" i="1"/>
  <c r="I47" i="1"/>
  <c r="AC47" i="1"/>
  <c r="AF47" i="1"/>
  <c r="AF113" i="1"/>
  <c r="I113" i="1"/>
  <c r="AC113" i="1"/>
  <c r="AK154" i="1"/>
  <c r="AK127" i="1"/>
  <c r="AC85" i="1"/>
  <c r="AF85" i="1"/>
  <c r="I85" i="1"/>
  <c r="AF33" i="1"/>
  <c r="H33" i="1"/>
  <c r="AC33" i="1"/>
  <c r="AF43" i="1"/>
  <c r="AC43" i="1"/>
  <c r="H43" i="1"/>
  <c r="K148" i="1"/>
  <c r="AC148" i="1"/>
  <c r="AF148" i="1"/>
  <c r="H42" i="1"/>
  <c r="AC42" i="1"/>
  <c r="AF42" i="1"/>
  <c r="I121" i="1"/>
  <c r="AC121" i="1"/>
  <c r="AF121" i="1"/>
  <c r="AT128" i="1"/>
  <c r="AS128" i="1" s="1"/>
  <c r="AR128" i="1" s="1"/>
  <c r="AQ128" i="1" s="1"/>
  <c r="AP128" i="1" s="1"/>
  <c r="AO128" i="1" s="1"/>
  <c r="AN128" i="1" s="1"/>
  <c r="AM128" i="1" s="1"/>
  <c r="AL128" i="1" s="1"/>
  <c r="AT107" i="1"/>
  <c r="AS107" i="1" s="1"/>
  <c r="AR107" i="1" s="1"/>
  <c r="AQ107" i="1" s="1"/>
  <c r="AP107" i="1" s="1"/>
  <c r="AO107" i="1" s="1"/>
  <c r="AN107" i="1" s="1"/>
  <c r="AM107" i="1" s="1"/>
  <c r="AL107" i="1" s="1"/>
  <c r="AT120" i="1"/>
  <c r="AS120" i="1" s="1"/>
  <c r="AR120" i="1" s="1"/>
  <c r="AQ120" i="1" s="1"/>
  <c r="AP120" i="1" s="1"/>
  <c r="AO120" i="1" s="1"/>
  <c r="AN120" i="1" s="1"/>
  <c r="AM120" i="1" s="1"/>
  <c r="AL120" i="1" s="1"/>
  <c r="BI25" i="1"/>
  <c r="BH25" i="1" s="1"/>
  <c r="BG25" i="1" s="1"/>
  <c r="BF25" i="1" s="1"/>
  <c r="BE25" i="1" s="1"/>
  <c r="BD25" i="1" s="1"/>
  <c r="BC25" i="1" s="1"/>
  <c r="BK25" i="1"/>
  <c r="BJ25" i="1"/>
  <c r="AJ64" i="1"/>
  <c r="AI64" i="1"/>
  <c r="AK64" i="1"/>
  <c r="BK28" i="1"/>
  <c r="BJ28" i="1" s="1"/>
  <c r="BI28" i="1"/>
  <c r="BH28" i="1" s="1"/>
  <c r="BG28" i="1"/>
  <c r="BF28" i="1" s="1"/>
  <c r="BE28" i="1" s="1"/>
  <c r="BD28" i="1" s="1"/>
  <c r="BC28" i="1" s="1"/>
  <c r="AT35" i="1"/>
  <c r="AS35" i="1" s="1"/>
  <c r="AR35" i="1" s="1"/>
  <c r="AQ35" i="1" s="1"/>
  <c r="AP35" i="1" s="1"/>
  <c r="AO35" i="1" s="1"/>
  <c r="AN35" i="1" s="1"/>
  <c r="AM35" i="1" s="1"/>
  <c r="AL35" i="1" s="1"/>
  <c r="AI135" i="1"/>
  <c r="AJ135" i="1"/>
  <c r="AK135" i="1"/>
  <c r="BI59" i="1"/>
  <c r="BH59" i="1" s="1"/>
  <c r="BG59" i="1" s="1"/>
  <c r="BF59" i="1" s="1"/>
  <c r="BE59" i="1" s="1"/>
  <c r="BD59" i="1" s="1"/>
  <c r="BC59" i="1" s="1"/>
  <c r="BJ59" i="1"/>
  <c r="BK59" i="1"/>
  <c r="BG58" i="1"/>
  <c r="BF58" i="1" s="1"/>
  <c r="BE58" i="1" s="1"/>
  <c r="BD58" i="1" s="1"/>
  <c r="BC58" i="1" s="1"/>
  <c r="BI58" i="1"/>
  <c r="BH58" i="1" s="1"/>
  <c r="BK58" i="1"/>
  <c r="BJ58" i="1"/>
  <c r="BI36" i="1"/>
  <c r="BK36" i="1"/>
  <c r="BJ36" i="1" s="1"/>
  <c r="BH36" i="1"/>
  <c r="BG36" i="1" s="1"/>
  <c r="BF36" i="1" s="1"/>
  <c r="BE36" i="1" s="1"/>
  <c r="BD36" i="1" s="1"/>
  <c r="BC36" i="1" s="1"/>
  <c r="AJ92" i="1"/>
  <c r="AI92" i="1"/>
  <c r="AH92" i="1" s="1"/>
  <c r="AA92" i="1" s="1"/>
  <c r="AK92" i="1"/>
  <c r="BK66" i="1"/>
  <c r="BJ66" i="1" s="1"/>
  <c r="BI66" i="1" s="1"/>
  <c r="BH66" i="1" s="1"/>
  <c r="BG66" i="1" s="1"/>
  <c r="BF66" i="1" s="1"/>
  <c r="BE66" i="1" s="1"/>
  <c r="BD66" i="1" s="1"/>
  <c r="BC66" i="1" s="1"/>
  <c r="AT60" i="1"/>
  <c r="AS60" i="1" s="1"/>
  <c r="AR60" i="1" s="1"/>
  <c r="AQ60" i="1" s="1"/>
  <c r="AP60" i="1" s="1"/>
  <c r="AO60" i="1" s="1"/>
  <c r="AN60" i="1" s="1"/>
  <c r="AM60" i="1" s="1"/>
  <c r="AL60" i="1" s="1"/>
  <c r="AT123" i="1"/>
  <c r="AS123" i="1" s="1"/>
  <c r="AR123" i="1" s="1"/>
  <c r="AQ123" i="1" s="1"/>
  <c r="AP123" i="1" s="1"/>
  <c r="AO123" i="1" s="1"/>
  <c r="AN123" i="1" s="1"/>
  <c r="AM123" i="1" s="1"/>
  <c r="AL123" i="1" s="1"/>
  <c r="BK41" i="1"/>
  <c r="BJ41" i="1"/>
  <c r="BI41" i="1" s="1"/>
  <c r="BH41" i="1" s="1"/>
  <c r="BG41" i="1" s="1"/>
  <c r="BF41" i="1" s="1"/>
  <c r="BE41" i="1" s="1"/>
  <c r="BD41" i="1" s="1"/>
  <c r="BC41" i="1" s="1"/>
  <c r="BK91" i="1"/>
  <c r="BH91" i="1"/>
  <c r="BG91" i="1" s="1"/>
  <c r="BF91" i="1" s="1"/>
  <c r="BE91" i="1"/>
  <c r="BD91" i="1" s="1"/>
  <c r="BC91" i="1" s="1"/>
  <c r="BJ91" i="1"/>
  <c r="BI91" i="1" s="1"/>
  <c r="AI101" i="1"/>
  <c r="AH101" i="1" s="1"/>
  <c r="AJ101" i="1"/>
  <c r="AK101" i="1"/>
  <c r="BJ45" i="1"/>
  <c r="BI45" i="1" s="1"/>
  <c r="BH45" i="1" s="1"/>
  <c r="BG45" i="1" s="1"/>
  <c r="BF45" i="1" s="1"/>
  <c r="BE45" i="1" s="1"/>
  <c r="BD45" i="1" s="1"/>
  <c r="BC45" i="1" s="1"/>
  <c r="BK45" i="1"/>
  <c r="BH5" i="1"/>
  <c r="BG5" i="1" s="1"/>
  <c r="BF5" i="1" s="1"/>
  <c r="BE5" i="1" s="1"/>
  <c r="BD5" i="1" s="1"/>
  <c r="BC5" i="1" s="1"/>
  <c r="BK5" i="1"/>
  <c r="BJ5" i="1" s="1"/>
  <c r="BI5" i="1" s="1"/>
  <c r="BE98" i="1"/>
  <c r="BD98" i="1" s="1"/>
  <c r="BC98" i="1" s="1"/>
  <c r="BK98" i="1"/>
  <c r="BJ98" i="1"/>
  <c r="BI98" i="1" s="1"/>
  <c r="BH98" i="1" s="1"/>
  <c r="BG98" i="1" s="1"/>
  <c r="BF98" i="1" s="1"/>
  <c r="BK55" i="1"/>
  <c r="BJ55" i="1" s="1"/>
  <c r="BI55" i="1" s="1"/>
  <c r="BH55" i="1" s="1"/>
  <c r="BG55" i="1" s="1"/>
  <c r="BF55" i="1" s="1"/>
  <c r="BE55" i="1" s="1"/>
  <c r="BD55" i="1" s="1"/>
  <c r="BC55" i="1" s="1"/>
  <c r="BK6" i="1"/>
  <c r="BJ6" i="1" s="1"/>
  <c r="BI6" i="1" s="1"/>
  <c r="BH6" i="1" s="1"/>
  <c r="BG6" i="1" s="1"/>
  <c r="BF6" i="1" s="1"/>
  <c r="BE6" i="1" s="1"/>
  <c r="BD6" i="1" s="1"/>
  <c r="BC6" i="1" s="1"/>
  <c r="BH10" i="1"/>
  <c r="BG10" i="1" s="1"/>
  <c r="BF10" i="1" s="1"/>
  <c r="BE10" i="1" s="1"/>
  <c r="BD10" i="1" s="1"/>
  <c r="BC10" i="1" s="1"/>
  <c r="BK10" i="1"/>
  <c r="BJ10" i="1"/>
  <c r="BI10" i="1"/>
  <c r="AT103" i="1"/>
  <c r="AS103" i="1" s="1"/>
  <c r="AR103" i="1" s="1"/>
  <c r="AQ103" i="1" s="1"/>
  <c r="AP103" i="1" s="1"/>
  <c r="AO103" i="1" s="1"/>
  <c r="AN103" i="1" s="1"/>
  <c r="AM103" i="1" s="1"/>
  <c r="AL103" i="1" s="1"/>
  <c r="BJ96" i="1"/>
  <c r="BI96" i="1" s="1"/>
  <c r="BH96" i="1" s="1"/>
  <c r="BG96" i="1" s="1"/>
  <c r="BF96" i="1" s="1"/>
  <c r="BE96" i="1" s="1"/>
  <c r="BD96" i="1" s="1"/>
  <c r="BC96" i="1" s="1"/>
  <c r="BK96" i="1"/>
  <c r="AT94" i="1"/>
  <c r="AS94" i="1" s="1"/>
  <c r="AR94" i="1" s="1"/>
  <c r="AQ94" i="1" s="1"/>
  <c r="AP94" i="1" s="1"/>
  <c r="AO94" i="1" s="1"/>
  <c r="AN94" i="1" s="1"/>
  <c r="AM94" i="1" s="1"/>
  <c r="AL94" i="1" s="1"/>
  <c r="AJ86" i="1"/>
  <c r="AI86" i="1"/>
  <c r="AK86" i="1"/>
  <c r="I122" i="1"/>
  <c r="AC122" i="1"/>
  <c r="AF122" i="1"/>
  <c r="H29" i="1"/>
  <c r="AF29" i="1"/>
  <c r="AC29" i="1"/>
  <c r="AB101" i="1"/>
  <c r="AF101" i="1"/>
  <c r="AC101" i="1"/>
  <c r="I101" i="1"/>
  <c r="I104" i="1"/>
  <c r="AC104" i="1"/>
  <c r="AF104" i="1"/>
  <c r="AF102" i="1"/>
  <c r="I102" i="1"/>
  <c r="AC102" i="1"/>
  <c r="AC132" i="1"/>
  <c r="I132" i="1"/>
  <c r="AF132" i="1"/>
  <c r="I125" i="1"/>
  <c r="AC125" i="1"/>
  <c r="AF125" i="1"/>
  <c r="I51" i="1"/>
  <c r="AF51" i="1"/>
  <c r="AC51" i="1"/>
  <c r="AC24" i="1"/>
  <c r="AF24" i="1"/>
  <c r="H24" i="1"/>
  <c r="AF22" i="1"/>
  <c r="H22" i="1"/>
  <c r="AC22" i="1"/>
  <c r="AF147" i="1"/>
  <c r="J147" i="1"/>
  <c r="AC147" i="1"/>
  <c r="BK14" i="1"/>
  <c r="BJ14" i="1"/>
  <c r="BI14" i="1"/>
  <c r="BH14" i="1"/>
  <c r="BG14" i="1" s="1"/>
  <c r="BF14" i="1" s="1"/>
  <c r="BE14" i="1" s="1"/>
  <c r="BD14" i="1" s="1"/>
  <c r="BC14" i="1" s="1"/>
  <c r="AC108" i="1"/>
  <c r="I108" i="1"/>
  <c r="AF108" i="1"/>
  <c r="AC138" i="1"/>
  <c r="K138" i="1"/>
  <c r="AF138" i="1"/>
  <c r="AF153" i="1"/>
  <c r="K153" i="1"/>
  <c r="AC153" i="1"/>
  <c r="AF26" i="1"/>
  <c r="H26" i="1"/>
  <c r="AC26" i="1"/>
  <c r="I109" i="1"/>
  <c r="AC109" i="1"/>
  <c r="AF109" i="1"/>
  <c r="AT150" i="1"/>
  <c r="AS150" i="1" s="1"/>
  <c r="AR150" i="1" s="1"/>
  <c r="AQ150" i="1" s="1"/>
  <c r="AP150" i="1" s="1"/>
  <c r="AO150" i="1" s="1"/>
  <c r="AN150" i="1" s="1"/>
  <c r="AM150" i="1" s="1"/>
  <c r="AL150" i="1" s="1"/>
  <c r="AT80" i="1"/>
  <c r="AS80" i="1"/>
  <c r="AR80" i="1" s="1"/>
  <c r="AQ80" i="1" s="1"/>
  <c r="AP80" i="1" s="1"/>
  <c r="AO80" i="1" s="1"/>
  <c r="AN80" i="1" s="1"/>
  <c r="AM80" i="1" s="1"/>
  <c r="AL80" i="1" s="1"/>
  <c r="AK71" i="1"/>
  <c r="AI71" i="1"/>
  <c r="AJ71" i="1"/>
  <c r="AQ91" i="1"/>
  <c r="AP91" i="1" s="1"/>
  <c r="AO91" i="1" s="1"/>
  <c r="AN91" i="1" s="1"/>
  <c r="AM91" i="1" s="1"/>
  <c r="AL91" i="1" s="1"/>
  <c r="AT91" i="1"/>
  <c r="AS91" i="1" s="1"/>
  <c r="AR91" i="1" s="1"/>
  <c r="AS69" i="1"/>
  <c r="AR69" i="1" s="1"/>
  <c r="AQ69" i="1" s="1"/>
  <c r="AP69" i="1" s="1"/>
  <c r="AO69" i="1" s="1"/>
  <c r="AN69" i="1" s="1"/>
  <c r="AM69" i="1" s="1"/>
  <c r="AL69" i="1" s="1"/>
  <c r="AT69" i="1"/>
  <c r="AT95" i="1"/>
  <c r="AS95" i="1" s="1"/>
  <c r="AR95" i="1"/>
  <c r="AQ95" i="1" s="1"/>
  <c r="AP95" i="1" s="1"/>
  <c r="AO95" i="1" s="1"/>
  <c r="AN95" i="1" s="1"/>
  <c r="AM95" i="1" s="1"/>
  <c r="AL95" i="1" s="1"/>
  <c r="AI131" i="1"/>
  <c r="AJ131" i="1"/>
  <c r="AK131" i="1"/>
  <c r="BK87" i="1"/>
  <c r="BJ87" i="1" s="1"/>
  <c r="BI87" i="1" s="1"/>
  <c r="BH87" i="1" s="1"/>
  <c r="BG87" i="1" s="1"/>
  <c r="BF87" i="1" s="1"/>
  <c r="BE87" i="1" s="1"/>
  <c r="BD87" i="1" s="1"/>
  <c r="BC87" i="1" s="1"/>
  <c r="AT33" i="1"/>
  <c r="AS33" i="1" s="1"/>
  <c r="AR33" i="1" s="1"/>
  <c r="AQ33" i="1" s="1"/>
  <c r="AP33" i="1" s="1"/>
  <c r="AO33" i="1" s="1"/>
  <c r="AN33" i="1" s="1"/>
  <c r="AM33" i="1" s="1"/>
  <c r="AL33" i="1" s="1"/>
  <c r="BJ20" i="1"/>
  <c r="BI20" i="1" s="1"/>
  <c r="BF20" i="1"/>
  <c r="BE20" i="1" s="1"/>
  <c r="BD20" i="1" s="1"/>
  <c r="BC20" i="1" s="1"/>
  <c r="BK20" i="1"/>
  <c r="BH20" i="1"/>
  <c r="BG20" i="1" s="1"/>
  <c r="AT73" i="1"/>
  <c r="AS73" i="1" s="1"/>
  <c r="AR73" i="1"/>
  <c r="AQ73" i="1" s="1"/>
  <c r="AP73" i="1" s="1"/>
  <c r="AO73" i="1" s="1"/>
  <c r="AN73" i="1" s="1"/>
  <c r="AM73" i="1" s="1"/>
  <c r="AL73" i="1" s="1"/>
  <c r="AT164" i="1"/>
  <c r="AS164" i="1"/>
  <c r="AR164" i="1" s="1"/>
  <c r="AQ164" i="1" s="1"/>
  <c r="AP164" i="1" s="1"/>
  <c r="AO164" i="1" s="1"/>
  <c r="AN164" i="1" s="1"/>
  <c r="AM164" i="1" s="1"/>
  <c r="AL164" i="1" s="1"/>
  <c r="BJ99" i="1"/>
  <c r="BI99" i="1" s="1"/>
  <c r="BH99" i="1" s="1"/>
  <c r="BG99" i="1" s="1"/>
  <c r="BF99" i="1" s="1"/>
  <c r="BE99" i="1" s="1"/>
  <c r="BD99" i="1" s="1"/>
  <c r="BC99" i="1" s="1"/>
  <c r="BK99" i="1"/>
  <c r="AK140" i="1"/>
  <c r="AJ140" i="1"/>
  <c r="AI140" i="1"/>
  <c r="AN110" i="1"/>
  <c r="AM110" i="1" s="1"/>
  <c r="AL110" i="1" s="1"/>
  <c r="AT110" i="1"/>
  <c r="AS110" i="1"/>
  <c r="AR110" i="1" s="1"/>
  <c r="AQ110" i="1" s="1"/>
  <c r="AP110" i="1" s="1"/>
  <c r="AO110" i="1" s="1"/>
  <c r="AT28" i="1"/>
  <c r="AS28" i="1" s="1"/>
  <c r="AR28" i="1" s="1"/>
  <c r="AQ28" i="1" s="1"/>
  <c r="AP28" i="1" s="1"/>
  <c r="AO28" i="1" s="1"/>
  <c r="AN28" i="1" s="1"/>
  <c r="AM28" i="1" s="1"/>
  <c r="AL28" i="1" s="1"/>
  <c r="BH93" i="1"/>
  <c r="BG93" i="1" s="1"/>
  <c r="BF93" i="1" s="1"/>
  <c r="BE93" i="1" s="1"/>
  <c r="BD93" i="1" s="1"/>
  <c r="BC93" i="1" s="1"/>
  <c r="BJ93" i="1"/>
  <c r="BI93" i="1" s="1"/>
  <c r="BK93" i="1"/>
  <c r="AI81" i="1"/>
  <c r="AH81" i="1" s="1"/>
  <c r="AJ81" i="1"/>
  <c r="AK81" i="1"/>
  <c r="BK64" i="1"/>
  <c r="BJ64" i="1" s="1"/>
  <c r="BI64" i="1" s="1"/>
  <c r="BH64" i="1" s="1"/>
  <c r="BG64" i="1" s="1"/>
  <c r="BF64" i="1" s="1"/>
  <c r="BE64" i="1" s="1"/>
  <c r="BD64" i="1" s="1"/>
  <c r="BC64" i="1" s="1"/>
  <c r="AJ136" i="1"/>
  <c r="AI136" i="1"/>
  <c r="AH136" i="1" s="1"/>
  <c r="AB136" i="1" s="1"/>
  <c r="AK136" i="1"/>
  <c r="AT98" i="1"/>
  <c r="AS98" i="1" s="1"/>
  <c r="AR98" i="1" s="1"/>
  <c r="AQ98" i="1" s="1"/>
  <c r="AP98" i="1" s="1"/>
  <c r="AO98" i="1" s="1"/>
  <c r="AN98" i="1" s="1"/>
  <c r="AM98" i="1" s="1"/>
  <c r="AL98" i="1" s="1"/>
  <c r="BK53" i="1"/>
  <c r="BJ53" i="1"/>
  <c r="BI53" i="1" s="1"/>
  <c r="BH53" i="1" s="1"/>
  <c r="BG53" i="1" s="1"/>
  <c r="BF53" i="1" s="1"/>
  <c r="BE53" i="1"/>
  <c r="BD53" i="1" s="1"/>
  <c r="BC53" i="1" s="1"/>
  <c r="BK9" i="1"/>
  <c r="BJ9" i="1" s="1"/>
  <c r="BI9" i="1" s="1"/>
  <c r="BH9" i="1" s="1"/>
  <c r="BG9" i="1" s="1"/>
  <c r="BF9" i="1" s="1"/>
  <c r="BE9" i="1" s="1"/>
  <c r="BD9" i="1" s="1"/>
  <c r="BC9" i="1" s="1"/>
  <c r="AS34" i="1"/>
  <c r="AR34" i="1" s="1"/>
  <c r="AQ34" i="1" s="1"/>
  <c r="AP34" i="1" s="1"/>
  <c r="AO34" i="1" s="1"/>
  <c r="AN34" i="1" s="1"/>
  <c r="AM34" i="1" s="1"/>
  <c r="AL34" i="1" s="1"/>
  <c r="AT34" i="1"/>
  <c r="AT108" i="1"/>
  <c r="AS108" i="1" s="1"/>
  <c r="AR108" i="1" s="1"/>
  <c r="AQ108" i="1" s="1"/>
  <c r="AP108" i="1" s="1"/>
  <c r="AO108" i="1" s="1"/>
  <c r="AN108" i="1" s="1"/>
  <c r="AM108" i="1" s="1"/>
  <c r="AL108" i="1" s="1"/>
  <c r="AT59" i="1"/>
  <c r="AS59" i="1" s="1"/>
  <c r="AR59" i="1" s="1"/>
  <c r="AQ59" i="1" s="1"/>
  <c r="AP59" i="1" s="1"/>
  <c r="AO59" i="1" s="1"/>
  <c r="AN59" i="1" s="1"/>
  <c r="AM59" i="1" s="1"/>
  <c r="AL59" i="1" s="1"/>
  <c r="BK21" i="1"/>
  <c r="BJ21" i="1" s="1"/>
  <c r="BI21" i="1" s="1"/>
  <c r="BH21" i="1" s="1"/>
  <c r="BG21" i="1" s="1"/>
  <c r="BF21" i="1" s="1"/>
  <c r="BE21" i="1" s="1"/>
  <c r="BD21" i="1" s="1"/>
  <c r="BC21" i="1" s="1"/>
  <c r="AT99" i="1"/>
  <c r="AS99" i="1" s="1"/>
  <c r="AR99" i="1" s="1"/>
  <c r="AQ99" i="1" s="1"/>
  <c r="AP99" i="1" s="1"/>
  <c r="AO99" i="1" s="1"/>
  <c r="AN99" i="1" s="1"/>
  <c r="AM99" i="1" s="1"/>
  <c r="AL99" i="1" s="1"/>
  <c r="AF120" i="1"/>
  <c r="I120" i="1"/>
  <c r="AC120" i="1"/>
  <c r="I114" i="1"/>
  <c r="AC114" i="1"/>
  <c r="AF114" i="1"/>
  <c r="AC58" i="1"/>
  <c r="H58" i="1"/>
  <c r="AF58" i="1"/>
  <c r="AF133" i="1"/>
  <c r="I133" i="1"/>
  <c r="AC133" i="1"/>
  <c r="AA101" i="1"/>
  <c r="AD101" i="1" s="1"/>
  <c r="AC35" i="1"/>
  <c r="AF35" i="1"/>
  <c r="H35" i="1"/>
  <c r="I87" i="1"/>
  <c r="AF87" i="1"/>
  <c r="AC87" i="1"/>
  <c r="AF151" i="1"/>
  <c r="K151" i="1"/>
  <c r="AC151" i="1"/>
  <c r="AC25" i="1"/>
  <c r="H25" i="1"/>
  <c r="AF25" i="1"/>
  <c r="AC100" i="1"/>
  <c r="I100" i="1"/>
  <c r="AF100" i="1"/>
  <c r="BJ18" i="1"/>
  <c r="BI18" i="1" s="1"/>
  <c r="BK18" i="1"/>
  <c r="BH18" i="1"/>
  <c r="BG18" i="1" s="1"/>
  <c r="BF18" i="1" s="1"/>
  <c r="BE18" i="1" s="1"/>
  <c r="BD18" i="1" s="1"/>
  <c r="BC18" i="1" s="1"/>
  <c r="I112" i="1"/>
  <c r="AC112" i="1"/>
  <c r="AF112" i="1"/>
  <c r="H40" i="1"/>
  <c r="AC40" i="1"/>
  <c r="AF40" i="1"/>
  <c r="K142" i="1"/>
  <c r="AF142" i="1"/>
  <c r="AC142" i="1"/>
  <c r="I98" i="1"/>
  <c r="AC98" i="1"/>
  <c r="AF98" i="1"/>
  <c r="AT88" i="1"/>
  <c r="AS88" i="1" s="1"/>
  <c r="AR88" i="1" s="1"/>
  <c r="AQ88" i="1" s="1"/>
  <c r="AP88" i="1" s="1"/>
  <c r="AO88" i="1" s="1"/>
  <c r="AN88" i="1" s="1"/>
  <c r="AM88" i="1" s="1"/>
  <c r="AL88" i="1" s="1"/>
  <c r="AJ158" i="1"/>
  <c r="AK158" i="1"/>
  <c r="AI158" i="1"/>
  <c r="BH62" i="1"/>
  <c r="BF62" i="1"/>
  <c r="BE62" i="1" s="1"/>
  <c r="BD62" i="1" s="1"/>
  <c r="BC62" i="1" s="1"/>
  <c r="BG62" i="1"/>
  <c r="BK62" i="1"/>
  <c r="BJ62" i="1" s="1"/>
  <c r="BI62" i="1" s="1"/>
  <c r="AJ22" i="1"/>
  <c r="AK22" i="1"/>
  <c r="AI22" i="1"/>
  <c r="AH22" i="1" s="1"/>
  <c r="AA22" i="1" s="1"/>
  <c r="BK44" i="1"/>
  <c r="BJ44" i="1"/>
  <c r="BI44" i="1" s="1"/>
  <c r="BH44" i="1" s="1"/>
  <c r="BG44" i="1" s="1"/>
  <c r="BF44" i="1" s="1"/>
  <c r="BE44" i="1" s="1"/>
  <c r="BD44" i="1" s="1"/>
  <c r="BC44" i="1" s="1"/>
  <c r="AT74" i="1"/>
  <c r="AS74" i="1"/>
  <c r="AR74" i="1" s="1"/>
  <c r="AQ74" i="1" s="1"/>
  <c r="AP74" i="1" s="1"/>
  <c r="AO74" i="1" s="1"/>
  <c r="AN74" i="1" s="1"/>
  <c r="AM74" i="1" s="1"/>
  <c r="AL74" i="1" s="1"/>
  <c r="AT46" i="1"/>
  <c r="AS46" i="1" s="1"/>
  <c r="AR46" i="1" s="1"/>
  <c r="AQ46" i="1" s="1"/>
  <c r="AP46" i="1" s="1"/>
  <c r="AO46" i="1" s="1"/>
  <c r="AN46" i="1" s="1"/>
  <c r="AM46" i="1" s="1"/>
  <c r="AL46" i="1" s="1"/>
  <c r="BK88" i="1"/>
  <c r="BI88" i="1"/>
  <c r="BH88" i="1" s="1"/>
  <c r="BG88" i="1" s="1"/>
  <c r="BF88" i="1" s="1"/>
  <c r="BE88" i="1" s="1"/>
  <c r="BD88" i="1" s="1"/>
  <c r="BC88" i="1" s="1"/>
  <c r="BJ88" i="1"/>
  <c r="AT122" i="1"/>
  <c r="AS122" i="1"/>
  <c r="AR122" i="1" s="1"/>
  <c r="AQ122" i="1" s="1"/>
  <c r="AP122" i="1" s="1"/>
  <c r="AO122" i="1" s="1"/>
  <c r="AN122" i="1" s="1"/>
  <c r="AM122" i="1" s="1"/>
  <c r="AL122" i="1" s="1"/>
  <c r="AN146" i="1"/>
  <c r="AM146" i="1" s="1"/>
  <c r="AL146" i="1" s="1"/>
  <c r="AT146" i="1"/>
  <c r="AS146" i="1" s="1"/>
  <c r="AR146" i="1" s="1"/>
  <c r="AQ146" i="1" s="1"/>
  <c r="AP146" i="1" s="1"/>
  <c r="AO146" i="1" s="1"/>
  <c r="BI23" i="1"/>
  <c r="BH23" i="1" s="1"/>
  <c r="BG23" i="1" s="1"/>
  <c r="BK23" i="1"/>
  <c r="BJ23" i="1"/>
  <c r="BF23" i="1"/>
  <c r="BE23" i="1" s="1"/>
  <c r="BD23" i="1" s="1"/>
  <c r="BC23" i="1" s="1"/>
  <c r="AI115" i="1"/>
  <c r="AJ115" i="1"/>
  <c r="AK115" i="1"/>
  <c r="AK62" i="1"/>
  <c r="AI62" i="1"/>
  <c r="AH62" i="1" s="1"/>
  <c r="AJ62" i="1"/>
  <c r="AT106" i="1"/>
  <c r="AS106" i="1" s="1"/>
  <c r="AR106" i="1"/>
  <c r="AQ106" i="1" s="1"/>
  <c r="AP106" i="1" s="1"/>
  <c r="AO106" i="1" s="1"/>
  <c r="AN106" i="1" s="1"/>
  <c r="AM106" i="1" s="1"/>
  <c r="AL106" i="1" s="1"/>
  <c r="BG81" i="1"/>
  <c r="BF81" i="1" s="1"/>
  <c r="BE81" i="1" s="1"/>
  <c r="BD81" i="1" s="1"/>
  <c r="BC81" i="1" s="1"/>
  <c r="BK81" i="1"/>
  <c r="BJ81" i="1" s="1"/>
  <c r="BI81" i="1" s="1"/>
  <c r="BH81" i="1" s="1"/>
  <c r="AT26" i="1"/>
  <c r="AS26" i="1" s="1"/>
  <c r="AR26" i="1" s="1"/>
  <c r="AQ26" i="1" s="1"/>
  <c r="AP26" i="1" s="1"/>
  <c r="AO26" i="1" s="1"/>
  <c r="AN26" i="1" s="1"/>
  <c r="AM26" i="1" s="1"/>
  <c r="AL26" i="1" s="1"/>
  <c r="BI68" i="1"/>
  <c r="BK68" i="1"/>
  <c r="BH68" i="1"/>
  <c r="BG68" i="1" s="1"/>
  <c r="BF68" i="1" s="1"/>
  <c r="BE68" i="1" s="1"/>
  <c r="BD68" i="1" s="1"/>
  <c r="BC68" i="1" s="1"/>
  <c r="BJ68" i="1"/>
  <c r="AI23" i="1"/>
  <c r="AK23" i="1"/>
  <c r="AJ23" i="1"/>
  <c r="BK30" i="1"/>
  <c r="BJ30" i="1"/>
  <c r="BI30" i="1" s="1"/>
  <c r="BH30" i="1" s="1"/>
  <c r="BG30" i="1" s="1"/>
  <c r="BF30" i="1" s="1"/>
  <c r="BE30" i="1" s="1"/>
  <c r="BD30" i="1" s="1"/>
  <c r="BC30" i="1" s="1"/>
  <c r="AT66" i="1"/>
  <c r="AS66" i="1" s="1"/>
  <c r="AR66" i="1" s="1"/>
  <c r="AQ66" i="1" s="1"/>
  <c r="AP66" i="1" s="1"/>
  <c r="AO66" i="1" s="1"/>
  <c r="AN66" i="1" s="1"/>
  <c r="AM66" i="1" s="1"/>
  <c r="AL66" i="1" s="1"/>
  <c r="BK82" i="1"/>
  <c r="BJ82" i="1" s="1"/>
  <c r="BI82" i="1" s="1"/>
  <c r="BH82" i="1" s="1"/>
  <c r="BG82" i="1" s="1"/>
  <c r="BF82" i="1" s="1"/>
  <c r="BE82" i="1" s="1"/>
  <c r="BD82" i="1" s="1"/>
  <c r="BC82" i="1" s="1"/>
  <c r="BK22" i="1"/>
  <c r="BJ22" i="1"/>
  <c r="BI22" i="1" s="1"/>
  <c r="BH22" i="1" s="1"/>
  <c r="BG22" i="1" s="1"/>
  <c r="BF22" i="1" s="1"/>
  <c r="BE22" i="1" s="1"/>
  <c r="BD22" i="1" s="1"/>
  <c r="BC22" i="1" s="1"/>
  <c r="BK17" i="1"/>
  <c r="BJ17" i="1" s="1"/>
  <c r="BI17" i="1" s="1"/>
  <c r="BH17" i="1"/>
  <c r="BG17" i="1" s="1"/>
  <c r="BF17" i="1" s="1"/>
  <c r="BE17" i="1" s="1"/>
  <c r="BD17" i="1" s="1"/>
  <c r="BC17" i="1" s="1"/>
  <c r="AI40" i="1"/>
  <c r="AJ40" i="1"/>
  <c r="AK40" i="1"/>
  <c r="AT30" i="1"/>
  <c r="AS30" i="1" s="1"/>
  <c r="AR30" i="1" s="1"/>
  <c r="AQ30" i="1" s="1"/>
  <c r="AP30" i="1"/>
  <c r="AO30" i="1" s="1"/>
  <c r="AN30" i="1" s="1"/>
  <c r="AM30" i="1" s="1"/>
  <c r="AL30" i="1" s="1"/>
  <c r="BK70" i="1"/>
  <c r="BJ70" i="1"/>
  <c r="BI70" i="1" s="1"/>
  <c r="BH70" i="1" s="1"/>
  <c r="BG70" i="1" s="1"/>
  <c r="BF70" i="1" s="1"/>
  <c r="BE70" i="1" s="1"/>
  <c r="BD70" i="1" s="1"/>
  <c r="BC70" i="1" s="1"/>
  <c r="AR161" i="1"/>
  <c r="AQ161" i="1" s="1"/>
  <c r="AP161" i="1" s="1"/>
  <c r="AO161" i="1" s="1"/>
  <c r="AN161" i="1" s="1"/>
  <c r="AM161" i="1" s="1"/>
  <c r="AL161" i="1" s="1"/>
  <c r="AT161" i="1"/>
  <c r="AS161" i="1" s="1"/>
  <c r="BK12" i="1"/>
  <c r="BJ12" i="1" s="1"/>
  <c r="BI12" i="1" s="1"/>
  <c r="BH12" i="1" s="1"/>
  <c r="BG12" i="1" s="1"/>
  <c r="BF12" i="1" s="1"/>
  <c r="BE12" i="1" s="1"/>
  <c r="BD12" i="1" s="1"/>
  <c r="BC12" i="1" s="1"/>
  <c r="J137" i="1"/>
  <c r="AC137" i="1"/>
  <c r="AF137" i="1"/>
  <c r="AC21" i="1"/>
  <c r="H21" i="1"/>
  <c r="AF21" i="1"/>
  <c r="AC140" i="1"/>
  <c r="AF140" i="1"/>
  <c r="I140" i="1"/>
  <c r="AC126" i="1"/>
  <c r="AF126" i="1"/>
  <c r="I126" i="1"/>
  <c r="I105" i="1"/>
  <c r="AF105" i="1"/>
  <c r="AC105" i="1"/>
  <c r="BK31" i="1"/>
  <c r="BJ31" i="1" s="1"/>
  <c r="BI31" i="1" s="1"/>
  <c r="BH31" i="1" s="1"/>
  <c r="BG31" i="1" s="1"/>
  <c r="BF31" i="1" s="1"/>
  <c r="BE31" i="1" s="1"/>
  <c r="BD31" i="1" s="1"/>
  <c r="BC31" i="1" s="1"/>
  <c r="AH39" i="1"/>
  <c r="AF156" i="1"/>
  <c r="AC156" i="1"/>
  <c r="K156" i="1"/>
  <c r="I130" i="1"/>
  <c r="AF130" i="1"/>
  <c r="AC130" i="1"/>
  <c r="AC103" i="1"/>
  <c r="AF103" i="1"/>
  <c r="I103" i="1"/>
  <c r="AC37" i="1"/>
  <c r="AF37" i="1"/>
  <c r="H37" i="1"/>
  <c r="AC135" i="1"/>
  <c r="I135" i="1"/>
  <c r="AF135" i="1"/>
  <c r="AT105" i="1"/>
  <c r="AS105" i="1" s="1"/>
  <c r="AR105" i="1" s="1"/>
  <c r="AQ105" i="1" s="1"/>
  <c r="AP105" i="1" s="1"/>
  <c r="AO105" i="1" s="1"/>
  <c r="AN105" i="1" s="1"/>
  <c r="AM105" i="1" s="1"/>
  <c r="AL105" i="1" s="1"/>
  <c r="AR102" i="1"/>
  <c r="AQ102" i="1" s="1"/>
  <c r="AP102" i="1" s="1"/>
  <c r="AO102" i="1" s="1"/>
  <c r="AN102" i="1" s="1"/>
  <c r="AM102" i="1" s="1"/>
  <c r="AL102" i="1" s="1"/>
  <c r="AS102" i="1"/>
  <c r="AT102" i="1"/>
  <c r="AT37" i="1"/>
  <c r="AS37" i="1" s="1"/>
  <c r="AR37" i="1" s="1"/>
  <c r="AQ37" i="1" s="1"/>
  <c r="AP37" i="1" s="1"/>
  <c r="AO37" i="1" s="1"/>
  <c r="AN37" i="1" s="1"/>
  <c r="AM37" i="1" s="1"/>
  <c r="AL37" i="1" s="1"/>
  <c r="AT84" i="1"/>
  <c r="AS84" i="1" s="1"/>
  <c r="AR84" i="1" s="1"/>
  <c r="AQ84" i="1" s="1"/>
  <c r="AP84" i="1" s="1"/>
  <c r="AO84" i="1" s="1"/>
  <c r="AN84" i="1" s="1"/>
  <c r="AM84" i="1" s="1"/>
  <c r="AL84" i="1" s="1"/>
  <c r="BK29" i="1"/>
  <c r="BJ29" i="1" s="1"/>
  <c r="BI29" i="1"/>
  <c r="BH29" i="1" s="1"/>
  <c r="BG29" i="1" s="1"/>
  <c r="BF29" i="1" s="1"/>
  <c r="BE29" i="1" s="1"/>
  <c r="BD29" i="1" s="1"/>
  <c r="BC29" i="1" s="1"/>
  <c r="AS141" i="1"/>
  <c r="AR141" i="1" s="1"/>
  <c r="AQ141" i="1" s="1"/>
  <c r="AP141" i="1" s="1"/>
  <c r="AO141" i="1" s="1"/>
  <c r="AN141" i="1" s="1"/>
  <c r="AM141" i="1" s="1"/>
  <c r="AL141" i="1" s="1"/>
  <c r="AT141" i="1"/>
  <c r="BK13" i="1"/>
  <c r="BJ13" i="1" s="1"/>
  <c r="BI13" i="1" s="1"/>
  <c r="BH13" i="1" s="1"/>
  <c r="BG13" i="1" s="1"/>
  <c r="BF13" i="1" s="1"/>
  <c r="BE13" i="1" s="1"/>
  <c r="BD13" i="1" s="1"/>
  <c r="BC13" i="1" s="1"/>
  <c r="BK67" i="1"/>
  <c r="BJ67" i="1" s="1"/>
  <c r="BI67" i="1" s="1"/>
  <c r="BH67" i="1" s="1"/>
  <c r="BG67" i="1" s="1"/>
  <c r="BF67" i="1" s="1"/>
  <c r="BE67" i="1" s="1"/>
  <c r="BD67" i="1" s="1"/>
  <c r="BC67" i="1" s="1"/>
  <c r="AK38" i="1"/>
  <c r="AJ38" i="1"/>
  <c r="AI38" i="1"/>
  <c r="AH38" i="1" s="1"/>
  <c r="AA38" i="1" s="1"/>
  <c r="AE38" i="1" s="1"/>
  <c r="BK15" i="1"/>
  <c r="BJ15" i="1" s="1"/>
  <c r="BI15" i="1" s="1"/>
  <c r="BH15" i="1" s="1"/>
  <c r="BG15" i="1" s="1"/>
  <c r="BF15" i="1" s="1"/>
  <c r="BE15" i="1" s="1"/>
  <c r="BD15" i="1" s="1"/>
  <c r="BC15" i="1" s="1"/>
  <c r="AI112" i="1"/>
  <c r="AH112" i="1" s="1"/>
  <c r="AB112" i="1" s="1"/>
  <c r="AJ112" i="1"/>
  <c r="AK112" i="1"/>
  <c r="AJ85" i="1"/>
  <c r="AK85" i="1"/>
  <c r="AI85" i="1"/>
  <c r="BK73" i="1"/>
  <c r="BJ73" i="1" s="1"/>
  <c r="BI73" i="1" s="1"/>
  <c r="BH73" i="1" s="1"/>
  <c r="BG73" i="1"/>
  <c r="BF73" i="1"/>
  <c r="BE73" i="1" s="1"/>
  <c r="BD73" i="1" s="1"/>
  <c r="BC73" i="1" s="1"/>
  <c r="BI3" i="1"/>
  <c r="BH3" i="1" s="1"/>
  <c r="BG3" i="1" s="1"/>
  <c r="BF3" i="1" s="1"/>
  <c r="BE3" i="1" s="1"/>
  <c r="BD3" i="1" s="1"/>
  <c r="BC3" i="1" s="1"/>
  <c r="BK3" i="1"/>
  <c r="BJ3" i="1"/>
  <c r="AT82" i="1"/>
  <c r="AS82" i="1" s="1"/>
  <c r="AR82" i="1" s="1"/>
  <c r="AQ82" i="1"/>
  <c r="AP82" i="1" s="1"/>
  <c r="AO82" i="1" s="1"/>
  <c r="AN82" i="1" s="1"/>
  <c r="AM82" i="1" s="1"/>
  <c r="AL82" i="1" s="1"/>
  <c r="AJ65" i="1"/>
  <c r="AI65" i="1"/>
  <c r="AK65" i="1"/>
  <c r="BK74" i="1"/>
  <c r="BJ74" i="1"/>
  <c r="BI74" i="1"/>
  <c r="BH74" i="1" s="1"/>
  <c r="BG74" i="1" s="1"/>
  <c r="BF74" i="1" s="1"/>
  <c r="BE74" i="1" s="1"/>
  <c r="BD74" i="1" s="1"/>
  <c r="BC74" i="1" s="1"/>
  <c r="BK95" i="1"/>
  <c r="BJ95" i="1"/>
  <c r="BI95" i="1"/>
  <c r="BH95" i="1" s="1"/>
  <c r="BG95" i="1" s="1"/>
  <c r="BF95" i="1" s="1"/>
  <c r="BE95" i="1" s="1"/>
  <c r="BD95" i="1" s="1"/>
  <c r="BC95" i="1" s="1"/>
  <c r="BK34" i="1"/>
  <c r="BJ34" i="1" s="1"/>
  <c r="BI34" i="1" s="1"/>
  <c r="BH34" i="1" s="1"/>
  <c r="BG34" i="1" s="1"/>
  <c r="BF34" i="1" s="1"/>
  <c r="BE34" i="1" s="1"/>
  <c r="BD34" i="1" s="1"/>
  <c r="BC34" i="1" s="1"/>
  <c r="BK8" i="1"/>
  <c r="BJ8" i="1" s="1"/>
  <c r="BI8" i="1" s="1"/>
  <c r="BH8" i="1" s="1"/>
  <c r="BG8" i="1" s="1"/>
  <c r="BF8" i="1" s="1"/>
  <c r="BE8" i="1" s="1"/>
  <c r="BD8" i="1" s="1"/>
  <c r="BC8" i="1" s="1"/>
  <c r="AT75" i="1"/>
  <c r="AS75" i="1" s="1"/>
  <c r="AR75" i="1" s="1"/>
  <c r="AQ75" i="1" s="1"/>
  <c r="AP75" i="1" s="1"/>
  <c r="AO75" i="1" s="1"/>
  <c r="AN75" i="1" s="1"/>
  <c r="AM75" i="1" s="1"/>
  <c r="AL75" i="1" s="1"/>
  <c r="AI25" i="1"/>
  <c r="AJ25" i="1"/>
  <c r="AK25" i="1"/>
  <c r="AT130" i="1"/>
  <c r="AS130" i="1" s="1"/>
  <c r="AR130" i="1" s="1"/>
  <c r="AQ130" i="1" s="1"/>
  <c r="AP130" i="1" s="1"/>
  <c r="AO130" i="1" s="1"/>
  <c r="AN130" i="1" s="1"/>
  <c r="AM130" i="1" s="1"/>
  <c r="AL130" i="1" s="1"/>
  <c r="AI170" i="1"/>
  <c r="AJ170" i="1"/>
  <c r="AK170" i="1"/>
  <c r="AT149" i="1"/>
  <c r="AS149" i="1" s="1"/>
  <c r="AR149" i="1" s="1"/>
  <c r="AQ149" i="1" s="1"/>
  <c r="AP149" i="1" s="1"/>
  <c r="AO149" i="1" s="1"/>
  <c r="AN149" i="1" s="1"/>
  <c r="AM149" i="1" s="1"/>
  <c r="AL149" i="1" s="1"/>
  <c r="BI65" i="1"/>
  <c r="BH65" i="1" s="1"/>
  <c r="BG65" i="1" s="1"/>
  <c r="BF65" i="1" s="1"/>
  <c r="BE65" i="1" s="1"/>
  <c r="BD65" i="1" s="1"/>
  <c r="BC65" i="1" s="1"/>
  <c r="BK65" i="1"/>
  <c r="BJ65" i="1"/>
  <c r="AT68" i="1"/>
  <c r="AS68" i="1" s="1"/>
  <c r="AR68" i="1" s="1"/>
  <c r="AQ68" i="1" s="1"/>
  <c r="AP68" i="1"/>
  <c r="AO68" i="1" s="1"/>
  <c r="AN68" i="1"/>
  <c r="AM68" i="1" s="1"/>
  <c r="AL68" i="1" s="1"/>
  <c r="AT21" i="1"/>
  <c r="AS21" i="1" s="1"/>
  <c r="AR21" i="1" s="1"/>
  <c r="AQ21" i="1" s="1"/>
  <c r="AP21" i="1" s="1"/>
  <c r="AO21" i="1" s="1"/>
  <c r="AN21" i="1" s="1"/>
  <c r="AM21" i="1" s="1"/>
  <c r="AL21" i="1" s="1"/>
  <c r="AF146" i="1"/>
  <c r="AC146" i="1"/>
  <c r="K146" i="1"/>
  <c r="AC119" i="1"/>
  <c r="I119" i="1"/>
  <c r="AF119" i="1"/>
  <c r="AC71" i="1"/>
  <c r="H71" i="1"/>
  <c r="AF71" i="1"/>
  <c r="AT58" i="1"/>
  <c r="AS58" i="1" s="1"/>
  <c r="AR58" i="1" s="1"/>
  <c r="AQ58" i="1" s="1"/>
  <c r="AP58" i="1" s="1"/>
  <c r="AO58" i="1"/>
  <c r="AN58" i="1" s="1"/>
  <c r="AM58" i="1" s="1"/>
  <c r="AL58" i="1" s="1"/>
  <c r="AF60" i="1"/>
  <c r="AC60" i="1"/>
  <c r="I60" i="1"/>
  <c r="AC78" i="1"/>
  <c r="H78" i="1"/>
  <c r="AF78" i="1"/>
  <c r="AF49" i="1"/>
  <c r="I49" i="1"/>
  <c r="AC49" i="1"/>
  <c r="AC39" i="1"/>
  <c r="H39" i="1"/>
  <c r="AF39" i="1"/>
  <c r="AF111" i="1"/>
  <c r="AC111" i="1"/>
  <c r="I111" i="1"/>
  <c r="AC117" i="1"/>
  <c r="I117" i="1"/>
  <c r="AF117" i="1"/>
  <c r="BK57" i="1"/>
  <c r="BJ57" i="1" s="1"/>
  <c r="BI57" i="1" s="1"/>
  <c r="BH57" i="1" s="1"/>
  <c r="BG57" i="1" s="1"/>
  <c r="BF57" i="1" s="1"/>
  <c r="BE57" i="1" s="1"/>
  <c r="BD57" i="1" s="1"/>
  <c r="BC57" i="1" s="1"/>
  <c r="AJ111" i="1"/>
  <c r="H56" i="1"/>
  <c r="AC56" i="1"/>
  <c r="AF56" i="1"/>
  <c r="K139" i="1"/>
  <c r="AF139" i="1"/>
  <c r="AC139" i="1"/>
  <c r="AF75" i="1"/>
  <c r="AC75" i="1"/>
  <c r="I75" i="1"/>
  <c r="H34" i="1"/>
  <c r="AF34" i="1"/>
  <c r="AC34" i="1"/>
  <c r="AC141" i="1"/>
  <c r="AF141" i="1"/>
  <c r="I141" i="1"/>
  <c r="AC68" i="1"/>
  <c r="I68" i="1"/>
  <c r="AF68" i="1"/>
  <c r="AT47" i="1"/>
  <c r="AS47" i="1" s="1"/>
  <c r="AR47" i="1" s="1"/>
  <c r="AQ47" i="1" s="1"/>
  <c r="AP47" i="1" s="1"/>
  <c r="AO47" i="1" s="1"/>
  <c r="AN47" i="1" s="1"/>
  <c r="AM47" i="1" s="1"/>
  <c r="AL47" i="1" s="1"/>
  <c r="AT56" i="1"/>
  <c r="AS56" i="1" s="1"/>
  <c r="AR56" i="1" s="1"/>
  <c r="AQ56" i="1" s="1"/>
  <c r="AP56" i="1" s="1"/>
  <c r="AO56" i="1" s="1"/>
  <c r="AN56" i="1" s="1"/>
  <c r="AM56" i="1" s="1"/>
  <c r="AL56" i="1" s="1"/>
  <c r="AT45" i="1"/>
  <c r="AS45" i="1" s="1"/>
  <c r="AR45" i="1" s="1"/>
  <c r="AQ45" i="1" s="1"/>
  <c r="AP45" i="1" s="1"/>
  <c r="AO45" i="1" s="1"/>
  <c r="AN45" i="1" s="1"/>
  <c r="AM45" i="1" s="1"/>
  <c r="AL45" i="1" s="1"/>
  <c r="AT155" i="1"/>
  <c r="AS155" i="1" s="1"/>
  <c r="AR155" i="1" s="1"/>
  <c r="AQ155" i="1" s="1"/>
  <c r="AP155" i="1" s="1"/>
  <c r="AO155" i="1" s="1"/>
  <c r="AN155" i="1" s="1"/>
  <c r="AM155" i="1" s="1"/>
  <c r="AL155" i="1" s="1"/>
  <c r="AT96" i="1"/>
  <c r="AS96" i="1" s="1"/>
  <c r="AR96" i="1" s="1"/>
  <c r="AQ96" i="1"/>
  <c r="AP96" i="1" s="1"/>
  <c r="AO96" i="1" s="1"/>
  <c r="AN96" i="1" s="1"/>
  <c r="AM96" i="1" s="1"/>
  <c r="AL96" i="1" s="1"/>
  <c r="AT90" i="1"/>
  <c r="AS90" i="1"/>
  <c r="AR90" i="1" s="1"/>
  <c r="AQ90" i="1" s="1"/>
  <c r="AP90" i="1" s="1"/>
  <c r="AO90" i="1" s="1"/>
  <c r="AN90" i="1" s="1"/>
  <c r="AM90" i="1" s="1"/>
  <c r="AL90" i="1" s="1"/>
  <c r="BK94" i="1"/>
  <c r="BJ94" i="1"/>
  <c r="BI94" i="1" s="1"/>
  <c r="BH94" i="1" s="1"/>
  <c r="BG94" i="1" s="1"/>
  <c r="BF94" i="1" s="1"/>
  <c r="BE94" i="1" s="1"/>
  <c r="BD94" i="1" s="1"/>
  <c r="BC94" i="1" s="1"/>
  <c r="AT162" i="1"/>
  <c r="AS162" i="1" s="1"/>
  <c r="AR162" i="1" s="1"/>
  <c r="AQ162" i="1" s="1"/>
  <c r="AP162" i="1" s="1"/>
  <c r="AO162" i="1" s="1"/>
  <c r="AN162" i="1" s="1"/>
  <c r="AM162" i="1" s="1"/>
  <c r="AL162" i="1" s="1"/>
  <c r="BI46" i="1"/>
  <c r="BH46" i="1" s="1"/>
  <c r="BG46" i="1" s="1"/>
  <c r="BF46" i="1" s="1"/>
  <c r="BE46" i="1" s="1"/>
  <c r="BD46" i="1" s="1"/>
  <c r="BC46" i="1" s="1"/>
  <c r="BK46" i="1"/>
  <c r="BJ46" i="1"/>
  <c r="AS166" i="1"/>
  <c r="AR166" i="1" s="1"/>
  <c r="AQ166" i="1" s="1"/>
  <c r="AP166" i="1" s="1"/>
  <c r="AO166" i="1" s="1"/>
  <c r="AN166" i="1" s="1"/>
  <c r="AM166" i="1" s="1"/>
  <c r="AL166" i="1" s="1"/>
  <c r="AT166" i="1"/>
  <c r="AS114" i="1"/>
  <c r="AR114" i="1" s="1"/>
  <c r="AQ114" i="1" s="1"/>
  <c r="AP114" i="1" s="1"/>
  <c r="AO114" i="1" s="1"/>
  <c r="AN114" i="1" s="1"/>
  <c r="AM114" i="1" s="1"/>
  <c r="AL114" i="1" s="1"/>
  <c r="AT114" i="1"/>
  <c r="BK86" i="1"/>
  <c r="BJ86" i="1" s="1"/>
  <c r="BI86" i="1" s="1"/>
  <c r="BH86" i="1" s="1"/>
  <c r="BG86" i="1" s="1"/>
  <c r="BF86" i="1" s="1"/>
  <c r="BE86" i="1" s="1"/>
  <c r="BD86" i="1" s="1"/>
  <c r="BC86" i="1" s="1"/>
  <c r="AT61" i="1"/>
  <c r="AS61" i="1" s="1"/>
  <c r="AR61" i="1" s="1"/>
  <c r="AQ61" i="1" s="1"/>
  <c r="AP61" i="1" s="1"/>
  <c r="AO61" i="1" s="1"/>
  <c r="AN61" i="1" s="1"/>
  <c r="AM61" i="1" s="1"/>
  <c r="AL61" i="1" s="1"/>
  <c r="BK54" i="1"/>
  <c r="BJ54" i="1" s="1"/>
  <c r="BI54" i="1" s="1"/>
  <c r="BH54" i="1" s="1"/>
  <c r="BG54" i="1" s="1"/>
  <c r="BF54" i="1" s="1"/>
  <c r="BE54" i="1" s="1"/>
  <c r="BD54" i="1" s="1"/>
  <c r="BC54" i="1" s="1"/>
  <c r="AT133" i="1"/>
  <c r="AS133" i="1" s="1"/>
  <c r="AR133" i="1" s="1"/>
  <c r="AQ133" i="1" s="1"/>
  <c r="AP133" i="1" s="1"/>
  <c r="AO133" i="1" s="1"/>
  <c r="AN133" i="1" s="1"/>
  <c r="AM133" i="1" s="1"/>
  <c r="AL133" i="1" s="1"/>
  <c r="BK84" i="1"/>
  <c r="BH84" i="1"/>
  <c r="BG84" i="1" s="1"/>
  <c r="BF84" i="1" s="1"/>
  <c r="BE84" i="1" s="1"/>
  <c r="BD84" i="1" s="1"/>
  <c r="BC84" i="1" s="1"/>
  <c r="BJ84" i="1"/>
  <c r="BI84" i="1" s="1"/>
  <c r="AT36" i="1"/>
  <c r="AS36" i="1"/>
  <c r="AR36" i="1" s="1"/>
  <c r="AQ36" i="1" s="1"/>
  <c r="AP36" i="1" s="1"/>
  <c r="AO36" i="1" s="1"/>
  <c r="AN36" i="1" s="1"/>
  <c r="AM36" i="1" s="1"/>
  <c r="AL36" i="1" s="1"/>
  <c r="BJ51" i="1"/>
  <c r="BK51" i="1"/>
  <c r="BI51" i="1"/>
  <c r="BH51" i="1" s="1"/>
  <c r="BG51" i="1" s="1"/>
  <c r="BF51" i="1" s="1"/>
  <c r="BE51" i="1" s="1"/>
  <c r="BD51" i="1" s="1"/>
  <c r="BC51" i="1" s="1"/>
  <c r="AT78" i="1"/>
  <c r="AS78" i="1" s="1"/>
  <c r="AR78" i="1" s="1"/>
  <c r="AQ78" i="1" s="1"/>
  <c r="AP78" i="1" s="1"/>
  <c r="AO78" i="1" s="1"/>
  <c r="AN78" i="1" s="1"/>
  <c r="AM78" i="1" s="1"/>
  <c r="AL78" i="1" s="1"/>
  <c r="AT167" i="1"/>
  <c r="AS167" i="1" s="1"/>
  <c r="AR167" i="1" s="1"/>
  <c r="AQ167" i="1" s="1"/>
  <c r="AP167" i="1" s="1"/>
  <c r="AO167" i="1" s="1"/>
  <c r="AN167" i="1" s="1"/>
  <c r="AM167" i="1" s="1"/>
  <c r="AL167" i="1" s="1"/>
  <c r="AT113" i="1"/>
  <c r="AS113" i="1" s="1"/>
  <c r="AR113" i="1" s="1"/>
  <c r="AQ113" i="1" s="1"/>
  <c r="AP113" i="1" s="1"/>
  <c r="AO113" i="1" s="1"/>
  <c r="AN113" i="1" s="1"/>
  <c r="AM113" i="1" s="1"/>
  <c r="AL113" i="1" s="1"/>
  <c r="BK85" i="1"/>
  <c r="BJ85" i="1" s="1"/>
  <c r="BI85" i="1" s="1"/>
  <c r="BH85" i="1" s="1"/>
  <c r="BG85" i="1" s="1"/>
  <c r="BF85" i="1" s="1"/>
  <c r="BE85" i="1" s="1"/>
  <c r="BD85" i="1" s="1"/>
  <c r="BC85" i="1" s="1"/>
  <c r="BI39" i="1"/>
  <c r="BH39" i="1" s="1"/>
  <c r="BG39" i="1" s="1"/>
  <c r="BF39" i="1" s="1"/>
  <c r="BE39" i="1" s="1"/>
  <c r="BD39" i="1" s="1"/>
  <c r="BC39" i="1" s="1"/>
  <c r="BK39" i="1"/>
  <c r="BJ39" i="1" s="1"/>
  <c r="AK67" i="1"/>
  <c r="AJ67" i="1"/>
  <c r="AI67" i="1"/>
  <c r="AH67" i="1" s="1"/>
  <c r="AA67" i="1" s="1"/>
  <c r="AE67" i="1" s="1"/>
  <c r="AT79" i="1"/>
  <c r="AS79" i="1"/>
  <c r="AR79" i="1" s="1"/>
  <c r="AQ79" i="1" s="1"/>
  <c r="AP79" i="1" s="1"/>
  <c r="AO79" i="1" s="1"/>
  <c r="AN79" i="1" s="1"/>
  <c r="AM79" i="1" s="1"/>
  <c r="AL79" i="1" s="1"/>
  <c r="AT117" i="1"/>
  <c r="AS117" i="1" s="1"/>
  <c r="AR117" i="1" s="1"/>
  <c r="AQ117" i="1" s="1"/>
  <c r="AP117" i="1" s="1"/>
  <c r="AO117" i="1" s="1"/>
  <c r="AN117" i="1" s="1"/>
  <c r="AM117" i="1" s="1"/>
  <c r="AL117" i="1" s="1"/>
  <c r="BJ33" i="1"/>
  <c r="BI33" i="1" s="1"/>
  <c r="BH33" i="1" s="1"/>
  <c r="BG33" i="1" s="1"/>
  <c r="BF33" i="1" s="1"/>
  <c r="BE33" i="1" s="1"/>
  <c r="BD33" i="1" s="1"/>
  <c r="BC33" i="1" s="1"/>
  <c r="BK33" i="1"/>
  <c r="AT159" i="1"/>
  <c r="AS159" i="1" s="1"/>
  <c r="AR159" i="1"/>
  <c r="AQ159" i="1" s="1"/>
  <c r="AP159" i="1" s="1"/>
  <c r="AO159" i="1" s="1"/>
  <c r="AN159" i="1" s="1"/>
  <c r="AM159" i="1" s="1"/>
  <c r="AL159" i="1" s="1"/>
  <c r="AI29" i="1"/>
  <c r="AK29" i="1"/>
  <c r="AJ29" i="1"/>
  <c r="AF61" i="1"/>
  <c r="AC61" i="1"/>
  <c r="H61" i="1"/>
  <c r="AF84" i="1"/>
  <c r="AC84" i="1"/>
  <c r="I84" i="1"/>
  <c r="AF30" i="1"/>
  <c r="H30" i="1"/>
  <c r="AC30" i="1"/>
  <c r="AC69" i="1"/>
  <c r="AF69" i="1"/>
  <c r="H69" i="1"/>
  <c r="AH70" i="1"/>
  <c r="H28" i="1"/>
  <c r="AC28" i="1"/>
  <c r="AF28" i="1"/>
  <c r="BG101" i="1"/>
  <c r="BF101" i="1" s="1"/>
  <c r="BE101" i="1" s="1"/>
  <c r="BD101" i="1" s="1"/>
  <c r="BC101" i="1" s="1"/>
  <c r="BK101" i="1"/>
  <c r="BJ101" i="1"/>
  <c r="BI101" i="1"/>
  <c r="BH101" i="1" s="1"/>
  <c r="AF92" i="1"/>
  <c r="AC92" i="1"/>
  <c r="I92" i="1"/>
  <c r="AB92" i="1"/>
  <c r="AF76" i="1"/>
  <c r="AC76" i="1"/>
  <c r="H76" i="1"/>
  <c r="AC143" i="1"/>
  <c r="AF143" i="1"/>
  <c r="K143" i="1"/>
  <c r="AC123" i="1"/>
  <c r="I123" i="1"/>
  <c r="AF123" i="1"/>
  <c r="I131" i="1"/>
  <c r="AF131" i="1"/>
  <c r="AC131" i="1"/>
  <c r="AT143" i="1"/>
  <c r="AS143" i="1" s="1"/>
  <c r="AR143" i="1" s="1"/>
  <c r="AQ143" i="1" s="1"/>
  <c r="AP143" i="1" s="1"/>
  <c r="AO143" i="1" s="1"/>
  <c r="AN143" i="1" s="1"/>
  <c r="AM143" i="1" s="1"/>
  <c r="AL143" i="1" s="1"/>
  <c r="BK42" i="1"/>
  <c r="BJ42" i="1"/>
  <c r="BI42" i="1" s="1"/>
  <c r="BH42" i="1" s="1"/>
  <c r="BG42" i="1" s="1"/>
  <c r="BF42" i="1" s="1"/>
  <c r="BE42" i="1" s="1"/>
  <c r="BD42" i="1" s="1"/>
  <c r="BC42" i="1" s="1"/>
  <c r="AT44" i="1"/>
  <c r="AS44" i="1" s="1"/>
  <c r="AR44" i="1" s="1"/>
  <c r="AQ44" i="1" s="1"/>
  <c r="AP44" i="1"/>
  <c r="AO44" i="1" s="1"/>
  <c r="AN44" i="1" s="1"/>
  <c r="AM44" i="1" s="1"/>
  <c r="AL44" i="1" s="1"/>
  <c r="AK148" i="1"/>
  <c r="AJ148" i="1"/>
  <c r="AI148" i="1"/>
  <c r="BK92" i="1"/>
  <c r="BJ92" i="1" s="1"/>
  <c r="BI92" i="1" s="1"/>
  <c r="BH92" i="1" s="1"/>
  <c r="BG92" i="1" s="1"/>
  <c r="BF92" i="1" s="1"/>
  <c r="BE92" i="1" s="1"/>
  <c r="BD92" i="1" s="1"/>
  <c r="BC92" i="1" s="1"/>
  <c r="AK124" i="1"/>
  <c r="AJ124" i="1"/>
  <c r="AI124" i="1"/>
  <c r="AR109" i="1"/>
  <c r="AQ109" i="1" s="1"/>
  <c r="AP109" i="1" s="1"/>
  <c r="AO109" i="1" s="1"/>
  <c r="AN109" i="1" s="1"/>
  <c r="AM109" i="1" s="1"/>
  <c r="AL109" i="1" s="1"/>
  <c r="AT109" i="1"/>
  <c r="AS109" i="1" s="1"/>
  <c r="AT121" i="1"/>
  <c r="AS121" i="1" s="1"/>
  <c r="AR121" i="1"/>
  <c r="AQ121" i="1" s="1"/>
  <c r="AP121" i="1" s="1"/>
  <c r="AO121" i="1" s="1"/>
  <c r="AN121" i="1" s="1"/>
  <c r="AM121" i="1" s="1"/>
  <c r="AL121" i="1" s="1"/>
  <c r="BK90" i="1"/>
  <c r="BJ90" i="1"/>
  <c r="BI90" i="1"/>
  <c r="BH90" i="1" s="1"/>
  <c r="BG90" i="1" s="1"/>
  <c r="BF90" i="1" s="1"/>
  <c r="BE90" i="1" s="1"/>
  <c r="BD90" i="1" s="1"/>
  <c r="BC90" i="1" s="1"/>
  <c r="BK49" i="1"/>
  <c r="BJ49" i="1" s="1"/>
  <c r="BI49" i="1" s="1"/>
  <c r="BH49" i="1" s="1"/>
  <c r="BG49" i="1" s="1"/>
  <c r="BF49" i="1" s="1"/>
  <c r="BE49" i="1" s="1"/>
  <c r="BD49" i="1" s="1"/>
  <c r="BC49" i="1" s="1"/>
  <c r="AT156" i="1"/>
  <c r="AS156" i="1"/>
  <c r="AR156" i="1" s="1"/>
  <c r="AQ156" i="1" s="1"/>
  <c r="AP156" i="1" s="1"/>
  <c r="AO156" i="1" s="1"/>
  <c r="AN156" i="1" s="1"/>
  <c r="AM156" i="1" s="1"/>
  <c r="AL156" i="1" s="1"/>
  <c r="BK40" i="1"/>
  <c r="BJ40" i="1" s="1"/>
  <c r="BI40" i="1" s="1"/>
  <c r="BH40" i="1" s="1"/>
  <c r="BG40" i="1" s="1"/>
  <c r="BF40" i="1" s="1"/>
  <c r="BE40" i="1" s="1"/>
  <c r="BD40" i="1" s="1"/>
  <c r="BC40" i="1" s="1"/>
  <c r="AJ77" i="1"/>
  <c r="AK77" i="1"/>
  <c r="AI77" i="1"/>
  <c r="AH77" i="1" s="1"/>
  <c r="BK47" i="1"/>
  <c r="BJ47" i="1"/>
  <c r="BI47" i="1"/>
  <c r="BH47" i="1" s="1"/>
  <c r="BG47" i="1" s="1"/>
  <c r="BF47" i="1" s="1"/>
  <c r="BE47" i="1" s="1"/>
  <c r="BD47" i="1" s="1"/>
  <c r="BC47" i="1" s="1"/>
  <c r="AJ72" i="1"/>
  <c r="AI72" i="1"/>
  <c r="AH72" i="1" s="1"/>
  <c r="AK72" i="1"/>
  <c r="AS52" i="1"/>
  <c r="AR52" i="1" s="1"/>
  <c r="AQ52" i="1" s="1"/>
  <c r="AP52" i="1" s="1"/>
  <c r="AO52" i="1" s="1"/>
  <c r="AN52" i="1" s="1"/>
  <c r="AM52" i="1" s="1"/>
  <c r="AL52" i="1" s="1"/>
  <c r="AT52" i="1"/>
  <c r="BJ78" i="1"/>
  <c r="BI78" i="1" s="1"/>
  <c r="BH78" i="1" s="1"/>
  <c r="BG78" i="1" s="1"/>
  <c r="BF78" i="1" s="1"/>
  <c r="BE78" i="1" s="1"/>
  <c r="BD78" i="1" s="1"/>
  <c r="BC78" i="1" s="1"/>
  <c r="BK78" i="1"/>
  <c r="AS93" i="1"/>
  <c r="AR93" i="1" s="1"/>
  <c r="AQ93" i="1" s="1"/>
  <c r="AP93" i="1" s="1"/>
  <c r="AO93" i="1" s="1"/>
  <c r="AN93" i="1" s="1"/>
  <c r="AM93" i="1" s="1"/>
  <c r="AL93" i="1" s="1"/>
  <c r="AT93" i="1"/>
  <c r="AT89" i="1"/>
  <c r="AS89" i="1"/>
  <c r="AR89" i="1" s="1"/>
  <c r="AQ89" i="1" s="1"/>
  <c r="AP89" i="1" s="1"/>
  <c r="AO89" i="1" s="1"/>
  <c r="AN89" i="1" s="1"/>
  <c r="AM89" i="1" s="1"/>
  <c r="AL89" i="1" s="1"/>
  <c r="BI76" i="1"/>
  <c r="BK76" i="1"/>
  <c r="BJ76" i="1" s="1"/>
  <c r="BH76" i="1"/>
  <c r="BG76" i="1" s="1"/>
  <c r="BF76" i="1" s="1"/>
  <c r="BE76" i="1" s="1"/>
  <c r="BD76" i="1" s="1"/>
  <c r="BC76" i="1" s="1"/>
  <c r="AT50" i="1"/>
  <c r="AS50" i="1" s="1"/>
  <c r="AR50" i="1" s="1"/>
  <c r="AQ50" i="1" s="1"/>
  <c r="AP50" i="1" s="1"/>
  <c r="AO50" i="1" s="1"/>
  <c r="AN50" i="1" s="1"/>
  <c r="AM50" i="1" s="1"/>
  <c r="AL50" i="1" s="1"/>
  <c r="AJ51" i="1"/>
  <c r="AK51" i="1"/>
  <c r="AI51" i="1"/>
  <c r="AH51" i="1" s="1"/>
  <c r="AB51" i="1" s="1"/>
  <c r="AT163" i="1"/>
  <c r="AS163" i="1" s="1"/>
  <c r="AR163" i="1" s="1"/>
  <c r="AQ163" i="1" s="1"/>
  <c r="AP163" i="1" s="1"/>
  <c r="AO163" i="1" s="1"/>
  <c r="AN163" i="1" s="1"/>
  <c r="AM163" i="1" s="1"/>
  <c r="AL163" i="1" s="1"/>
  <c r="BI83" i="1"/>
  <c r="BH83" i="1" s="1"/>
  <c r="BG83" i="1" s="1"/>
  <c r="BF83" i="1" s="1"/>
  <c r="BE83" i="1" s="1"/>
  <c r="BD83" i="1" s="1"/>
  <c r="BC83" i="1" s="1"/>
  <c r="BK83" i="1"/>
  <c r="BJ83" i="1" s="1"/>
  <c r="BK60" i="1"/>
  <c r="BJ60" i="1"/>
  <c r="BI60" i="1" s="1"/>
  <c r="BH60" i="1" s="1"/>
  <c r="BG60" i="1" s="1"/>
  <c r="BF60" i="1" s="1"/>
  <c r="BE60" i="1" s="1"/>
  <c r="BD60" i="1" s="1"/>
  <c r="BC60" i="1" s="1"/>
  <c r="AJ104" i="1"/>
  <c r="AK104" i="1"/>
  <c r="AI104" i="1"/>
  <c r="AH104" i="1" s="1"/>
  <c r="AA104" i="1" s="1"/>
  <c r="AT54" i="1"/>
  <c r="AS54" i="1"/>
  <c r="AR54" i="1" s="1"/>
  <c r="AQ54" i="1" s="1"/>
  <c r="AP54" i="1" s="1"/>
  <c r="AO54" i="1" s="1"/>
  <c r="AN54" i="1" s="1"/>
  <c r="AM54" i="1" s="1"/>
  <c r="AL54" i="1" s="1"/>
  <c r="AC36" i="1"/>
  <c r="H36" i="1"/>
  <c r="AF36" i="1"/>
  <c r="I99" i="1"/>
  <c r="AC99" i="1"/>
  <c r="AF99" i="1"/>
  <c r="AF65" i="1"/>
  <c r="AC65" i="1"/>
  <c r="H65" i="1"/>
  <c r="AC73" i="1"/>
  <c r="H73" i="1"/>
  <c r="AF73" i="1"/>
  <c r="I136" i="1"/>
  <c r="AF136" i="1"/>
  <c r="AC136" i="1"/>
  <c r="AC27" i="1"/>
  <c r="H27" i="1"/>
  <c r="AF27" i="1"/>
  <c r="H90" i="1"/>
  <c r="AC90" i="1"/>
  <c r="AF90" i="1"/>
  <c r="K149" i="1"/>
  <c r="AF149" i="1"/>
  <c r="AC149" i="1"/>
  <c r="AF150" i="1"/>
  <c r="AC150" i="1"/>
  <c r="K150" i="1"/>
  <c r="AC115" i="1"/>
  <c r="I115" i="1"/>
  <c r="AF115" i="1"/>
  <c r="AC45" i="1"/>
  <c r="AF45" i="1"/>
  <c r="H45" i="1"/>
  <c r="AF80" i="1"/>
  <c r="H80" i="1"/>
  <c r="AC80" i="1"/>
  <c r="AF54" i="1"/>
  <c r="AC54" i="1"/>
  <c r="H54" i="1"/>
  <c r="AT87" i="1"/>
  <c r="AS87" i="1" s="1"/>
  <c r="AR87" i="1" s="1"/>
  <c r="AQ87" i="1" s="1"/>
  <c r="AP87" i="1" s="1"/>
  <c r="AO87" i="1" s="1"/>
  <c r="AN87" i="1" s="1"/>
  <c r="AM87" i="1" s="1"/>
  <c r="AL87" i="1" s="1"/>
  <c r="BK89" i="1"/>
  <c r="BJ89" i="1" s="1"/>
  <c r="BI89" i="1" s="1"/>
  <c r="BH89" i="1" s="1"/>
  <c r="BG89" i="1" s="1"/>
  <c r="BF89" i="1" s="1"/>
  <c r="BE89" i="1" s="1"/>
  <c r="BD89" i="1" s="1"/>
  <c r="BC89" i="1" s="1"/>
  <c r="AT132" i="1"/>
  <c r="AS132" i="1"/>
  <c r="AR132" i="1" s="1"/>
  <c r="AQ132" i="1" s="1"/>
  <c r="AP132" i="1" s="1"/>
  <c r="AO132" i="1" s="1"/>
  <c r="AN132" i="1" s="1"/>
  <c r="AM132" i="1" s="1"/>
  <c r="AL132" i="1" s="1"/>
  <c r="AT145" i="1"/>
  <c r="AS145" i="1" s="1"/>
  <c r="AR145" i="1" s="1"/>
  <c r="AQ145" i="1" s="1"/>
  <c r="AP145" i="1" s="1"/>
  <c r="AO145" i="1" s="1"/>
  <c r="AN145" i="1" s="1"/>
  <c r="AM145" i="1" s="1"/>
  <c r="AL145" i="1" s="1"/>
  <c r="BK16" i="1"/>
  <c r="BJ16" i="1" s="1"/>
  <c r="BI16" i="1"/>
  <c r="BH16" i="1"/>
  <c r="BG16" i="1" s="1"/>
  <c r="BF16" i="1" s="1"/>
  <c r="BE16" i="1" s="1"/>
  <c r="BD16" i="1" s="1"/>
  <c r="BC16" i="1" s="1"/>
  <c r="BK69" i="1"/>
  <c r="BJ69" i="1"/>
  <c r="BI69" i="1" s="1"/>
  <c r="BH69" i="1" s="1"/>
  <c r="BG69" i="1" s="1"/>
  <c r="BF69" i="1" s="1"/>
  <c r="BE69" i="1" s="1"/>
  <c r="BD69" i="1" s="1"/>
  <c r="BC69" i="1" s="1"/>
  <c r="AT83" i="1"/>
  <c r="AS83" i="1" s="1"/>
  <c r="AR83" i="1" s="1"/>
  <c r="AQ83" i="1" s="1"/>
  <c r="AP83" i="1" s="1"/>
  <c r="AO83" i="1" s="1"/>
  <c r="AN83" i="1" s="1"/>
  <c r="AM83" i="1" s="1"/>
  <c r="AL83" i="1" s="1"/>
  <c r="BK80" i="1"/>
  <c r="BJ80" i="1" s="1"/>
  <c r="BI80" i="1" s="1"/>
  <c r="BH80" i="1" s="1"/>
  <c r="BG80" i="1" s="1"/>
  <c r="BF80" i="1" s="1"/>
  <c r="BE80" i="1" s="1"/>
  <c r="BD80" i="1" s="1"/>
  <c r="BC80" i="1" s="1"/>
  <c r="BG72" i="1"/>
  <c r="BF72" i="1" s="1"/>
  <c r="BE72" i="1" s="1"/>
  <c r="BD72" i="1" s="1"/>
  <c r="BC72" i="1" s="1"/>
  <c r="BK72" i="1"/>
  <c r="BI72" i="1"/>
  <c r="BH72" i="1"/>
  <c r="BJ72" i="1"/>
  <c r="BI71" i="1"/>
  <c r="BH71" i="1" s="1"/>
  <c r="BG71" i="1" s="1"/>
  <c r="BF71" i="1" s="1"/>
  <c r="BE71" i="1" s="1"/>
  <c r="BD71" i="1" s="1"/>
  <c r="BC71" i="1" s="1"/>
  <c r="BK71" i="1"/>
  <c r="BJ71" i="1" s="1"/>
  <c r="BK48" i="1"/>
  <c r="BJ48" i="1"/>
  <c r="BI48" i="1"/>
  <c r="BH48" i="1" s="1"/>
  <c r="BG48" i="1" s="1"/>
  <c r="BF48" i="1" s="1"/>
  <c r="BE48" i="1" s="1"/>
  <c r="BD48" i="1" s="1"/>
  <c r="BC48" i="1" s="1"/>
  <c r="AK119" i="1"/>
  <c r="AI119" i="1"/>
  <c r="AH119" i="1" s="1"/>
  <c r="AA119" i="1" s="1"/>
  <c r="AJ119" i="1"/>
  <c r="BK24" i="1"/>
  <c r="BJ24" i="1" s="1"/>
  <c r="BI24" i="1" s="1"/>
  <c r="BH24" i="1" s="1"/>
  <c r="BG24" i="1" s="1"/>
  <c r="BF24" i="1" s="1"/>
  <c r="BE24" i="1" s="1"/>
  <c r="BD24" i="1" s="1"/>
  <c r="BC24" i="1" s="1"/>
  <c r="AS76" i="1"/>
  <c r="AR76" i="1" s="1"/>
  <c r="AQ76" i="1"/>
  <c r="AT76" i="1"/>
  <c r="AP76" i="1"/>
  <c r="AO76" i="1" s="1"/>
  <c r="AN76" i="1" s="1"/>
  <c r="AM76" i="1" s="1"/>
  <c r="AL76" i="1" s="1"/>
  <c r="BK56" i="1"/>
  <c r="BH56" i="1"/>
  <c r="BG56" i="1" s="1"/>
  <c r="BF56" i="1" s="1"/>
  <c r="BE56" i="1" s="1"/>
  <c r="BD56" i="1" s="1"/>
  <c r="BC56" i="1" s="1"/>
  <c r="BJ56" i="1"/>
  <c r="BI56" i="1" s="1"/>
  <c r="AT137" i="1"/>
  <c r="AS137" i="1" s="1"/>
  <c r="AR137" i="1" s="1"/>
  <c r="AQ137" i="1" s="1"/>
  <c r="AP137" i="1" s="1"/>
  <c r="AO137" i="1" s="1"/>
  <c r="AN137" i="1" s="1"/>
  <c r="AM137" i="1" s="1"/>
  <c r="AL137" i="1" s="1"/>
  <c r="BK38" i="1"/>
  <c r="BJ38" i="1" s="1"/>
  <c r="BI38" i="1" s="1"/>
  <c r="BH38" i="1" s="1"/>
  <c r="BG38" i="1" s="1"/>
  <c r="BF38" i="1" s="1"/>
  <c r="BE38" i="1" s="1"/>
  <c r="BD38" i="1" s="1"/>
  <c r="BC38" i="1" s="1"/>
  <c r="BH61" i="1"/>
  <c r="BG61" i="1" s="1"/>
  <c r="BF61" i="1" s="1"/>
  <c r="BE61" i="1" s="1"/>
  <c r="BD61" i="1" s="1"/>
  <c r="BC61" i="1" s="1"/>
  <c r="BK61" i="1"/>
  <c r="BJ61" i="1" s="1"/>
  <c r="BI61" i="1" s="1"/>
  <c r="AT160" i="1"/>
  <c r="AS160" i="1" s="1"/>
  <c r="AR160" i="1" s="1"/>
  <c r="AQ160" i="1" s="1"/>
  <c r="AP160" i="1" s="1"/>
  <c r="AO160" i="1" s="1"/>
  <c r="AN160" i="1" s="1"/>
  <c r="AM160" i="1" s="1"/>
  <c r="AL160" i="1" s="1"/>
  <c r="AK151" i="1"/>
  <c r="AI151" i="1"/>
  <c r="AH151" i="1" s="1"/>
  <c r="AB151" i="1" s="1"/>
  <c r="AJ151" i="1"/>
  <c r="BK50" i="1"/>
  <c r="BJ50" i="1"/>
  <c r="BI50" i="1" s="1"/>
  <c r="BH50" i="1" s="1"/>
  <c r="BG50" i="1" s="1"/>
  <c r="BF50" i="1" s="1"/>
  <c r="BE50" i="1" s="1"/>
  <c r="BD50" i="1" s="1"/>
  <c r="BC50" i="1" s="1"/>
  <c r="AT126" i="1"/>
  <c r="AS126" i="1" s="1"/>
  <c r="AR126" i="1" s="1"/>
  <c r="AQ126" i="1" s="1"/>
  <c r="AP126" i="1" s="1"/>
  <c r="AO126" i="1" s="1"/>
  <c r="AN126" i="1" s="1"/>
  <c r="AM126" i="1" s="1"/>
  <c r="AL126" i="1" s="1"/>
  <c r="AI139" i="1"/>
  <c r="AH139" i="1" s="1"/>
  <c r="AB139" i="1" s="1"/>
  <c r="AJ139" i="1"/>
  <c r="AK139" i="1"/>
  <c r="BK19" i="1"/>
  <c r="BJ19" i="1" s="1"/>
  <c r="BI19" i="1" s="1"/>
  <c r="BH19" i="1" s="1"/>
  <c r="BG19" i="1" s="1"/>
  <c r="BF19" i="1" s="1"/>
  <c r="BE19" i="1" s="1"/>
  <c r="BD19" i="1" s="1"/>
  <c r="BC19" i="1" s="1"/>
  <c r="BK100" i="1"/>
  <c r="BJ100" i="1" s="1"/>
  <c r="BI100" i="1" s="1"/>
  <c r="BH100" i="1" s="1"/>
  <c r="BG100" i="1" s="1"/>
  <c r="BF100" i="1" s="1"/>
  <c r="BE100" i="1" s="1"/>
  <c r="BD100" i="1" s="1"/>
  <c r="BC100" i="1" s="1"/>
  <c r="BK35" i="1"/>
  <c r="BJ35" i="1"/>
  <c r="BI35" i="1" s="1"/>
  <c r="BH35" i="1" s="1"/>
  <c r="BG35" i="1" s="1"/>
  <c r="BF35" i="1" s="1"/>
  <c r="BE35" i="1" s="1"/>
  <c r="BD35" i="1" s="1"/>
  <c r="BC35" i="1" s="1"/>
  <c r="AT49" i="1"/>
  <c r="AS49" i="1" s="1"/>
  <c r="AR49" i="1" s="1"/>
  <c r="AQ49" i="1" s="1"/>
  <c r="AP49" i="1" s="1"/>
  <c r="AO49" i="1" s="1"/>
  <c r="AN49" i="1" s="1"/>
  <c r="AM49" i="1" s="1"/>
  <c r="AL49" i="1" s="1"/>
  <c r="BK2" i="1"/>
  <c r="BJ2" i="1"/>
  <c r="BI2" i="1" s="1"/>
  <c r="BH2" i="1" s="1"/>
  <c r="BG2" i="1" s="1"/>
  <c r="BF2" i="1" s="1"/>
  <c r="BE2" i="1" s="1"/>
  <c r="BD2" i="1" s="1"/>
  <c r="BC2" i="1" s="1"/>
  <c r="AF124" i="1"/>
  <c r="I124" i="1"/>
  <c r="AC124" i="1"/>
  <c r="AF82" i="1"/>
  <c r="AC82" i="1"/>
  <c r="I82" i="1"/>
  <c r="AA136" i="1"/>
  <c r="AC110" i="1"/>
  <c r="AF110" i="1"/>
  <c r="I110" i="1"/>
  <c r="AS27" i="1"/>
  <c r="AR27" i="1" s="1"/>
  <c r="AQ27" i="1" s="1"/>
  <c r="AP27" i="1" s="1"/>
  <c r="AO27" i="1" s="1"/>
  <c r="AN27" i="1" s="1"/>
  <c r="AM27" i="1" s="1"/>
  <c r="AL27" i="1" s="1"/>
  <c r="AT27" i="1"/>
  <c r="AF128" i="1"/>
  <c r="AC128" i="1"/>
  <c r="I128" i="1"/>
  <c r="AI129" i="1"/>
  <c r="AK129" i="1"/>
  <c r="AJ129" i="1"/>
  <c r="AI118" i="1"/>
  <c r="AJ118" i="1"/>
  <c r="AK118" i="1"/>
  <c r="AJ63" i="1"/>
  <c r="AK63" i="1"/>
  <c r="AI63" i="1"/>
  <c r="AK157" i="1"/>
  <c r="AI157" i="1"/>
  <c r="AH157" i="1" s="1"/>
  <c r="AJ157" i="1"/>
  <c r="AI32" i="1"/>
  <c r="AJ32" i="1"/>
  <c r="AK32" i="1"/>
  <c r="AJ144" i="1"/>
  <c r="AI144" i="1"/>
  <c r="AK144" i="1"/>
  <c r="AJ53" i="1"/>
  <c r="AI53" i="1"/>
  <c r="AK53" i="1"/>
  <c r="AI41" i="1"/>
  <c r="AJ41" i="1"/>
  <c r="AK41" i="1"/>
  <c r="AK31" i="1"/>
  <c r="AJ31" i="1"/>
  <c r="AI31" i="1"/>
  <c r="AH31" i="1" s="1"/>
  <c r="AH48" i="1"/>
  <c r="AH111" i="1"/>
  <c r="AA152" i="1"/>
  <c r="AB152" i="1"/>
  <c r="AB22" i="1"/>
  <c r="AB138" i="1"/>
  <c r="AA138" i="1"/>
  <c r="AB165" i="1"/>
  <c r="AA165" i="1"/>
  <c r="AB97" i="1"/>
  <c r="AA97" i="1"/>
  <c r="AH127" i="1"/>
  <c r="AH154" i="1"/>
  <c r="AH125" i="1"/>
  <c r="AB100" i="1"/>
  <c r="AA100" i="1"/>
  <c r="AA39" i="1"/>
  <c r="AB39" i="1"/>
  <c r="AB55" i="1"/>
  <c r="AA55" i="1"/>
  <c r="AB142" i="1"/>
  <c r="AA142" i="1"/>
  <c r="AH171" i="1"/>
  <c r="AH169" i="1"/>
  <c r="F16" i="1" l="1"/>
  <c r="F17" i="1" s="1"/>
  <c r="AB104" i="1"/>
  <c r="AA112" i="1"/>
  <c r="AB119" i="1"/>
  <c r="BA31" i="1"/>
  <c r="BB31" i="1"/>
  <c r="AK150" i="1"/>
  <c r="AI150" i="1"/>
  <c r="AJ150" i="1"/>
  <c r="BA14" i="1"/>
  <c r="AZ14" i="1" s="1"/>
  <c r="AX14" i="1" s="1"/>
  <c r="BB14" i="1"/>
  <c r="BB5" i="1"/>
  <c r="BA5" i="1"/>
  <c r="BA58" i="1"/>
  <c r="AZ58" i="1" s="1"/>
  <c r="AX58" i="1" s="1"/>
  <c r="BB58" i="1"/>
  <c r="BA25" i="1"/>
  <c r="BB25" i="1"/>
  <c r="BB77" i="1"/>
  <c r="BA77" i="1"/>
  <c r="BA2" i="1"/>
  <c r="AZ2" i="1" s="1"/>
  <c r="AX2" i="1" s="1"/>
  <c r="BB2" i="1"/>
  <c r="AK160" i="1"/>
  <c r="AI160" i="1"/>
  <c r="AJ160" i="1"/>
  <c r="BB48" i="1"/>
  <c r="BA48" i="1"/>
  <c r="AZ48" i="1" s="1"/>
  <c r="AX48" i="1" s="1"/>
  <c r="BA33" i="1"/>
  <c r="BB33" i="1"/>
  <c r="BB39" i="1"/>
  <c r="BA39" i="1"/>
  <c r="AZ39" i="1" s="1"/>
  <c r="AX39" i="1" s="1"/>
  <c r="BA86" i="1"/>
  <c r="BB86" i="1"/>
  <c r="AI45" i="1"/>
  <c r="AK45" i="1"/>
  <c r="AJ45" i="1"/>
  <c r="AI130" i="1"/>
  <c r="AH130" i="1" s="1"/>
  <c r="AK130" i="1"/>
  <c r="AJ130" i="1"/>
  <c r="AJ84" i="1"/>
  <c r="AI84" i="1"/>
  <c r="AH84" i="1" s="1"/>
  <c r="AK84" i="1"/>
  <c r="AI26" i="1"/>
  <c r="AH26" i="1" s="1"/>
  <c r="AJ26" i="1"/>
  <c r="AK26" i="1"/>
  <c r="BA87" i="1"/>
  <c r="BB87" i="1"/>
  <c r="BB10" i="1"/>
  <c r="BA10" i="1"/>
  <c r="AZ10" i="1" s="1"/>
  <c r="AX10" i="1" s="1"/>
  <c r="AJ120" i="1"/>
  <c r="AK120" i="1"/>
  <c r="AI120" i="1"/>
  <c r="BB26" i="1"/>
  <c r="BA26" i="1"/>
  <c r="BA43" i="1"/>
  <c r="AZ43" i="1" s="1"/>
  <c r="AX43" i="1" s="1"/>
  <c r="BB43" i="1"/>
  <c r="BA46" i="1"/>
  <c r="AZ46" i="1" s="1"/>
  <c r="AX46" i="1" s="1"/>
  <c r="BB46" i="1"/>
  <c r="BB12" i="1"/>
  <c r="BA12" i="1"/>
  <c r="AK164" i="1"/>
  <c r="AI164" i="1"/>
  <c r="AJ164" i="1"/>
  <c r="BA72" i="1"/>
  <c r="BB72" i="1"/>
  <c r="AK145" i="1"/>
  <c r="AJ145" i="1"/>
  <c r="AI145" i="1"/>
  <c r="BA47" i="1"/>
  <c r="AZ47" i="1" s="1"/>
  <c r="AX47" i="1" s="1"/>
  <c r="BB47" i="1"/>
  <c r="BB101" i="1"/>
  <c r="BA101" i="1"/>
  <c r="BB85" i="1"/>
  <c r="BA85" i="1"/>
  <c r="BB94" i="1"/>
  <c r="BA94" i="1"/>
  <c r="BA17" i="1"/>
  <c r="AZ17" i="1" s="1"/>
  <c r="AX17" i="1" s="1"/>
  <c r="BB17" i="1"/>
  <c r="BA44" i="1"/>
  <c r="AZ44" i="1" s="1"/>
  <c r="AX44" i="1" s="1"/>
  <c r="BB44" i="1"/>
  <c r="AK99" i="1"/>
  <c r="AI99" i="1"/>
  <c r="AJ99" i="1"/>
  <c r="BA6" i="1"/>
  <c r="BB6" i="1"/>
  <c r="BA45" i="1"/>
  <c r="BB45" i="1"/>
  <c r="BB41" i="1"/>
  <c r="BA41" i="1"/>
  <c r="AZ41" i="1" s="1"/>
  <c r="AX41" i="1" s="1"/>
  <c r="BB36" i="1"/>
  <c r="BA36" i="1"/>
  <c r="AZ36" i="1" s="1"/>
  <c r="AX36" i="1" s="1"/>
  <c r="BA32" i="1"/>
  <c r="BB32" i="1"/>
  <c r="BB63" i="1"/>
  <c r="BA63" i="1"/>
  <c r="AZ63" i="1" s="1"/>
  <c r="AX63" i="1" s="1"/>
  <c r="BA11" i="1"/>
  <c r="BB11" i="1"/>
  <c r="BA9" i="1"/>
  <c r="BB9" i="1"/>
  <c r="AJ49" i="1"/>
  <c r="AK49" i="1"/>
  <c r="AI49" i="1"/>
  <c r="AH49" i="1" s="1"/>
  <c r="BA60" i="1"/>
  <c r="AZ60" i="1" s="1"/>
  <c r="AX60" i="1" s="1"/>
  <c r="BB60" i="1"/>
  <c r="BA49" i="1"/>
  <c r="AZ49" i="1" s="1"/>
  <c r="AX49" i="1" s="1"/>
  <c r="BB49" i="1"/>
  <c r="AJ47" i="1"/>
  <c r="AK47" i="1"/>
  <c r="AI47" i="1"/>
  <c r="AH47" i="1" s="1"/>
  <c r="BB74" i="1"/>
  <c r="BA74" i="1"/>
  <c r="AZ74" i="1" s="1"/>
  <c r="AX74" i="1" s="1"/>
  <c r="BB67" i="1"/>
  <c r="BA67" i="1"/>
  <c r="AZ67" i="1" s="1"/>
  <c r="AX67" i="1" s="1"/>
  <c r="BB70" i="1"/>
  <c r="BA70" i="1"/>
  <c r="AZ70" i="1" s="1"/>
  <c r="AX70" i="1" s="1"/>
  <c r="BB81" i="1"/>
  <c r="BA81" i="1"/>
  <c r="AZ81" i="1" s="1"/>
  <c r="AX81" i="1" s="1"/>
  <c r="BA18" i="1"/>
  <c r="BB18" i="1"/>
  <c r="BB21" i="1"/>
  <c r="BA21" i="1"/>
  <c r="AZ21" i="1" s="1"/>
  <c r="AX21" i="1" s="1"/>
  <c r="BB55" i="1"/>
  <c r="BA55" i="1"/>
  <c r="AZ55" i="1" s="1"/>
  <c r="AX55" i="1" s="1"/>
  <c r="BB59" i="1"/>
  <c r="BA59" i="1"/>
  <c r="AZ59" i="1" s="1"/>
  <c r="AX59" i="1" s="1"/>
  <c r="AK128" i="1"/>
  <c r="AI128" i="1"/>
  <c r="AH128" i="1" s="1"/>
  <c r="AJ128" i="1"/>
  <c r="BA52" i="1"/>
  <c r="AZ52" i="1" s="1"/>
  <c r="AX52" i="1" s="1"/>
  <c r="BB52" i="1"/>
  <c r="BB4" i="1"/>
  <c r="BA4" i="1"/>
  <c r="BA30" i="1"/>
  <c r="AZ30" i="1" s="1"/>
  <c r="AX30" i="1" s="1"/>
  <c r="BB30" i="1"/>
  <c r="BB80" i="1"/>
  <c r="BA80" i="1"/>
  <c r="BA50" i="1"/>
  <c r="AZ50" i="1" s="1"/>
  <c r="AX50" i="1" s="1"/>
  <c r="BB50" i="1"/>
  <c r="BA78" i="1"/>
  <c r="AZ78" i="1" s="1"/>
  <c r="AX78" i="1" s="1"/>
  <c r="BB78" i="1"/>
  <c r="BA42" i="1"/>
  <c r="AZ42" i="1" s="1"/>
  <c r="AX42" i="1" s="1"/>
  <c r="BB42" i="1"/>
  <c r="BA65" i="1"/>
  <c r="AZ65" i="1" s="1"/>
  <c r="AX65" i="1" s="1"/>
  <c r="BB65" i="1"/>
  <c r="BA22" i="1"/>
  <c r="AZ22" i="1" s="1"/>
  <c r="AX22" i="1" s="1"/>
  <c r="BB22" i="1"/>
  <c r="BB23" i="1"/>
  <c r="BA23" i="1"/>
  <c r="AI59" i="1"/>
  <c r="AH59" i="1" s="1"/>
  <c r="AK59" i="1"/>
  <c r="AJ59" i="1"/>
  <c r="BB96" i="1"/>
  <c r="BA96" i="1"/>
  <c r="AZ96" i="1" s="1"/>
  <c r="AX96" i="1" s="1"/>
  <c r="BB79" i="1"/>
  <c r="BA79" i="1"/>
  <c r="AZ79" i="1" s="1"/>
  <c r="AX79" i="1" s="1"/>
  <c r="BB27" i="1"/>
  <c r="BA27" i="1"/>
  <c r="AZ27" i="1" s="1"/>
  <c r="AX27" i="1" s="1"/>
  <c r="AI155" i="1"/>
  <c r="AJ155" i="1"/>
  <c r="AK155" i="1"/>
  <c r="BA64" i="1"/>
  <c r="AZ64" i="1" s="1"/>
  <c r="AX64" i="1" s="1"/>
  <c r="BB64" i="1"/>
  <c r="BB61" i="1"/>
  <c r="BA61" i="1"/>
  <c r="BB35" i="1"/>
  <c r="BA35" i="1"/>
  <c r="BA38" i="1"/>
  <c r="AZ38" i="1" s="1"/>
  <c r="AX38" i="1" s="1"/>
  <c r="BB38" i="1"/>
  <c r="BA76" i="1"/>
  <c r="AZ76" i="1" s="1"/>
  <c r="AX76" i="1" s="1"/>
  <c r="BB76" i="1"/>
  <c r="BA90" i="1"/>
  <c r="AZ90" i="1" s="1"/>
  <c r="AX90" i="1" s="1"/>
  <c r="BB90" i="1"/>
  <c r="BA84" i="1"/>
  <c r="AZ84" i="1" s="1"/>
  <c r="AX84" i="1" s="1"/>
  <c r="BB84" i="1"/>
  <c r="BA13" i="1"/>
  <c r="AZ13" i="1" s="1"/>
  <c r="AX13" i="1" s="1"/>
  <c r="BB13" i="1"/>
  <c r="AK137" i="1"/>
  <c r="AI137" i="1"/>
  <c r="AJ137" i="1"/>
  <c r="BB24" i="1"/>
  <c r="BA24" i="1"/>
  <c r="AZ24" i="1" s="1"/>
  <c r="AX24" i="1" s="1"/>
  <c r="BA71" i="1"/>
  <c r="BB71" i="1"/>
  <c r="BA69" i="1"/>
  <c r="BB69" i="1"/>
  <c r="BB89" i="1"/>
  <c r="BA89" i="1"/>
  <c r="AZ89" i="1" s="1"/>
  <c r="AX89" i="1" s="1"/>
  <c r="AJ78" i="1"/>
  <c r="AI78" i="1"/>
  <c r="AH78" i="1" s="1"/>
  <c r="AK78" i="1"/>
  <c r="AI166" i="1"/>
  <c r="AK166" i="1"/>
  <c r="AJ166" i="1"/>
  <c r="AK75" i="1"/>
  <c r="AJ75" i="1"/>
  <c r="AI75" i="1"/>
  <c r="BA3" i="1"/>
  <c r="AZ3" i="1" s="1"/>
  <c r="AX3" i="1" s="1"/>
  <c r="BB3" i="1"/>
  <c r="BB88" i="1"/>
  <c r="BA88" i="1"/>
  <c r="AK103" i="1"/>
  <c r="AI103" i="1"/>
  <c r="AJ103" i="1"/>
  <c r="AI60" i="1"/>
  <c r="AK60" i="1"/>
  <c r="AJ60" i="1"/>
  <c r="AH60" i="1" s="1"/>
  <c r="BA40" i="1"/>
  <c r="AZ40" i="1" s="1"/>
  <c r="AX40" i="1" s="1"/>
  <c r="BB40" i="1"/>
  <c r="BA100" i="1"/>
  <c r="AZ100" i="1" s="1"/>
  <c r="AX100" i="1" s="1"/>
  <c r="BB100" i="1"/>
  <c r="BA83" i="1"/>
  <c r="AZ83" i="1" s="1"/>
  <c r="AX83" i="1" s="1"/>
  <c r="BB83" i="1"/>
  <c r="BA92" i="1"/>
  <c r="AZ92" i="1" s="1"/>
  <c r="AX92" i="1" s="1"/>
  <c r="BB92" i="1"/>
  <c r="AJ143" i="1"/>
  <c r="AI143" i="1"/>
  <c r="AK143" i="1"/>
  <c r="BB51" i="1"/>
  <c r="BA51" i="1"/>
  <c r="AZ51" i="1" s="1"/>
  <c r="AX51" i="1" s="1"/>
  <c r="AK133" i="1"/>
  <c r="AI133" i="1"/>
  <c r="AH133" i="1" s="1"/>
  <c r="AJ133" i="1"/>
  <c r="AK21" i="1"/>
  <c r="AJ21" i="1"/>
  <c r="AI21" i="1"/>
  <c r="AH21" i="1" s="1"/>
  <c r="BB8" i="1"/>
  <c r="BA8" i="1"/>
  <c r="AZ8" i="1" s="1"/>
  <c r="AX8" i="1" s="1"/>
  <c r="AK105" i="1"/>
  <c r="AI105" i="1"/>
  <c r="AH105" i="1" s="1"/>
  <c r="AB105" i="1" s="1"/>
  <c r="AJ105" i="1"/>
  <c r="BA82" i="1"/>
  <c r="AZ82" i="1" s="1"/>
  <c r="AX82" i="1" s="1"/>
  <c r="BB82" i="1"/>
  <c r="BA20" i="1"/>
  <c r="AZ20" i="1" s="1"/>
  <c r="AX20" i="1" s="1"/>
  <c r="BB20" i="1"/>
  <c r="BA66" i="1"/>
  <c r="AZ66" i="1" s="1"/>
  <c r="AX66" i="1" s="1"/>
  <c r="BB66" i="1"/>
  <c r="BB37" i="1"/>
  <c r="BA37" i="1"/>
  <c r="AE104" i="1"/>
  <c r="AD104" i="1"/>
  <c r="BA95" i="1"/>
  <c r="AZ95" i="1" s="1"/>
  <c r="AX95" i="1" s="1"/>
  <c r="BB95" i="1"/>
  <c r="AK87" i="1"/>
  <c r="AJ87" i="1"/>
  <c r="AI87" i="1"/>
  <c r="AH87" i="1" s="1"/>
  <c r="AI52" i="1"/>
  <c r="AH52" i="1" s="1"/>
  <c r="AK52" i="1"/>
  <c r="AJ52" i="1"/>
  <c r="BA19" i="1"/>
  <c r="AZ19" i="1" s="1"/>
  <c r="AX19" i="1" s="1"/>
  <c r="BB19" i="1"/>
  <c r="BA56" i="1"/>
  <c r="AZ56" i="1" s="1"/>
  <c r="AX56" i="1" s="1"/>
  <c r="BB56" i="1"/>
  <c r="BA16" i="1"/>
  <c r="AZ16" i="1" s="1"/>
  <c r="AX16" i="1" s="1"/>
  <c r="BB16" i="1"/>
  <c r="AI163" i="1"/>
  <c r="AK163" i="1"/>
  <c r="AJ163" i="1"/>
  <c r="BA54" i="1"/>
  <c r="BB54" i="1"/>
  <c r="BB57" i="1"/>
  <c r="BA57" i="1"/>
  <c r="AZ57" i="1" s="1"/>
  <c r="AX57" i="1" s="1"/>
  <c r="BA34" i="1"/>
  <c r="BB34" i="1"/>
  <c r="BB15" i="1"/>
  <c r="BA15" i="1"/>
  <c r="AZ15" i="1" s="1"/>
  <c r="AX15" i="1" s="1"/>
  <c r="BB29" i="1"/>
  <c r="BA29" i="1"/>
  <c r="AZ29" i="1" s="1"/>
  <c r="AX29" i="1" s="1"/>
  <c r="AI28" i="1"/>
  <c r="AJ28" i="1"/>
  <c r="AK28" i="1"/>
  <c r="BB99" i="1"/>
  <c r="BA99" i="1"/>
  <c r="BB7" i="1"/>
  <c r="BA7" i="1"/>
  <c r="AI106" i="1"/>
  <c r="AH106" i="1" s="1"/>
  <c r="AJ106" i="1"/>
  <c r="AK106" i="1"/>
  <c r="AB81" i="1"/>
  <c r="AA81" i="1"/>
  <c r="AJ110" i="1"/>
  <c r="AK110" i="1"/>
  <c r="AI110" i="1"/>
  <c r="AH110" i="1" s="1"/>
  <c r="BA98" i="1"/>
  <c r="AZ98" i="1" s="1"/>
  <c r="AX98" i="1" s="1"/>
  <c r="BB98" i="1"/>
  <c r="AJ107" i="1"/>
  <c r="AI107" i="1"/>
  <c r="AK107" i="1"/>
  <c r="BA97" i="1"/>
  <c r="BB97" i="1"/>
  <c r="BA75" i="1"/>
  <c r="BB75" i="1"/>
  <c r="AI116" i="1"/>
  <c r="AJ116" i="1"/>
  <c r="AK116" i="1"/>
  <c r="AH124" i="1"/>
  <c r="AH148" i="1"/>
  <c r="AI162" i="1"/>
  <c r="AH162" i="1" s="1"/>
  <c r="AK162" i="1"/>
  <c r="AJ162" i="1"/>
  <c r="AK56" i="1"/>
  <c r="AI56" i="1"/>
  <c r="AH56" i="1" s="1"/>
  <c r="AJ56" i="1"/>
  <c r="AK68" i="1"/>
  <c r="AJ68" i="1"/>
  <c r="AI68" i="1"/>
  <c r="AH68" i="1" s="1"/>
  <c r="AJ149" i="1"/>
  <c r="AK149" i="1"/>
  <c r="AI149" i="1"/>
  <c r="AK95" i="1"/>
  <c r="AI95" i="1"/>
  <c r="AJ95" i="1"/>
  <c r="AD136" i="1"/>
  <c r="AE136" i="1"/>
  <c r="AI161" i="1"/>
  <c r="AJ161" i="1"/>
  <c r="AH161" i="1" s="1"/>
  <c r="AK161" i="1"/>
  <c r="AK88" i="1"/>
  <c r="AJ88" i="1"/>
  <c r="AI88" i="1"/>
  <c r="AH88" i="1" s="1"/>
  <c r="AB88" i="1" s="1"/>
  <c r="AA139" i="1"/>
  <c r="AJ96" i="1"/>
  <c r="AK96" i="1"/>
  <c r="AI96" i="1"/>
  <c r="AI141" i="1"/>
  <c r="AK141" i="1"/>
  <c r="AJ141" i="1"/>
  <c r="AA151" i="1"/>
  <c r="AI33" i="1"/>
  <c r="AJ33" i="1"/>
  <c r="AK33" i="1"/>
  <c r="AI80" i="1"/>
  <c r="AH80" i="1" s="1"/>
  <c r="AJ80" i="1"/>
  <c r="AK80" i="1"/>
  <c r="AJ35" i="1"/>
  <c r="AK35" i="1"/>
  <c r="AI35" i="1"/>
  <c r="AA51" i="1"/>
  <c r="AJ153" i="1"/>
  <c r="AK153" i="1"/>
  <c r="AI153" i="1"/>
  <c r="AJ134" i="1"/>
  <c r="AI134" i="1"/>
  <c r="AK134" i="1"/>
  <c r="AA72" i="1"/>
  <c r="AB72" i="1"/>
  <c r="AK27" i="1"/>
  <c r="AJ27" i="1"/>
  <c r="AI27" i="1"/>
  <c r="AJ89" i="1"/>
  <c r="AK89" i="1"/>
  <c r="AI89" i="1"/>
  <c r="AI58" i="1"/>
  <c r="AJ58" i="1"/>
  <c r="AK58" i="1"/>
  <c r="BA73" i="1"/>
  <c r="AZ73" i="1" s="1"/>
  <c r="AX73" i="1" s="1"/>
  <c r="BB73" i="1"/>
  <c r="AI102" i="1"/>
  <c r="AH102" i="1" s="1"/>
  <c r="AK102" i="1"/>
  <c r="AJ102" i="1"/>
  <c r="AB62" i="1"/>
  <c r="AA62" i="1"/>
  <c r="BA62" i="1"/>
  <c r="BB62" i="1"/>
  <c r="BB53" i="1"/>
  <c r="BA53" i="1"/>
  <c r="AZ53" i="1" s="1"/>
  <c r="AX53" i="1" s="1"/>
  <c r="BA93" i="1"/>
  <c r="BB93" i="1"/>
  <c r="AK73" i="1"/>
  <c r="AJ73" i="1"/>
  <c r="AI73" i="1"/>
  <c r="AJ94" i="1"/>
  <c r="AI94" i="1"/>
  <c r="AK94" i="1"/>
  <c r="BB28" i="1"/>
  <c r="BA28" i="1"/>
  <c r="AZ28" i="1" s="1"/>
  <c r="AX28" i="1" s="1"/>
  <c r="AI42" i="1"/>
  <c r="AJ42" i="1"/>
  <c r="AK42" i="1"/>
  <c r="AI156" i="1"/>
  <c r="AH156" i="1" s="1"/>
  <c r="AJ156" i="1"/>
  <c r="AK156" i="1"/>
  <c r="AI37" i="1"/>
  <c r="AH37" i="1" s="1"/>
  <c r="AK37" i="1"/>
  <c r="AJ37" i="1"/>
  <c r="AJ132" i="1"/>
  <c r="AK132" i="1"/>
  <c r="AI132" i="1"/>
  <c r="AI44" i="1"/>
  <c r="AK44" i="1"/>
  <c r="AJ44" i="1"/>
  <c r="AI36" i="1"/>
  <c r="AH36" i="1" s="1"/>
  <c r="AJ36" i="1"/>
  <c r="AK36" i="1"/>
  <c r="AH170" i="1"/>
  <c r="AI82" i="1"/>
  <c r="AH82" i="1" s="1"/>
  <c r="AJ82" i="1"/>
  <c r="AK82" i="1"/>
  <c r="AK108" i="1"/>
  <c r="AI108" i="1"/>
  <c r="AH108" i="1" s="1"/>
  <c r="AJ108" i="1"/>
  <c r="AI69" i="1"/>
  <c r="AH69" i="1" s="1"/>
  <c r="AK69" i="1"/>
  <c r="AJ69" i="1"/>
  <c r="AE101" i="1"/>
  <c r="AK54" i="1"/>
  <c r="AI54" i="1"/>
  <c r="AJ54" i="1"/>
  <c r="AB77" i="1"/>
  <c r="AA77" i="1"/>
  <c r="AK126" i="1"/>
  <c r="AJ126" i="1"/>
  <c r="AI126" i="1"/>
  <c r="AD119" i="1"/>
  <c r="AE119" i="1"/>
  <c r="AK83" i="1"/>
  <c r="AJ83" i="1"/>
  <c r="AI83" i="1"/>
  <c r="AH83" i="1" s="1"/>
  <c r="AJ113" i="1"/>
  <c r="AI113" i="1"/>
  <c r="AH113" i="1" s="1"/>
  <c r="AK113" i="1"/>
  <c r="AH144" i="1"/>
  <c r="AB144" i="1" s="1"/>
  <c r="AI50" i="1"/>
  <c r="AJ50" i="1"/>
  <c r="AK50" i="1"/>
  <c r="AJ121" i="1"/>
  <c r="AI121" i="1"/>
  <c r="AK121" i="1"/>
  <c r="AH29" i="1"/>
  <c r="AK117" i="1"/>
  <c r="AI117" i="1"/>
  <c r="AJ117" i="1"/>
  <c r="AK167" i="1"/>
  <c r="AI167" i="1"/>
  <c r="AH167" i="1" s="1"/>
  <c r="AJ167" i="1"/>
  <c r="AK30" i="1"/>
  <c r="AJ30" i="1"/>
  <c r="AI30" i="1"/>
  <c r="AH30" i="1" s="1"/>
  <c r="AK109" i="1"/>
  <c r="AJ109" i="1"/>
  <c r="AI109" i="1"/>
  <c r="BA68" i="1"/>
  <c r="AZ68" i="1" s="1"/>
  <c r="AX68" i="1" s="1"/>
  <c r="BB68" i="1"/>
  <c r="AB70" i="1"/>
  <c r="AA70" i="1"/>
  <c r="AJ79" i="1"/>
  <c r="AI79" i="1"/>
  <c r="AK79" i="1"/>
  <c r="AH85" i="1"/>
  <c r="AJ146" i="1"/>
  <c r="AI146" i="1"/>
  <c r="AK146" i="1"/>
  <c r="AK46" i="1"/>
  <c r="AJ46" i="1"/>
  <c r="AI46" i="1"/>
  <c r="AI34" i="1"/>
  <c r="AK34" i="1"/>
  <c r="AJ34" i="1"/>
  <c r="AK98" i="1"/>
  <c r="AI98" i="1"/>
  <c r="AH98" i="1" s="1"/>
  <c r="AJ98" i="1"/>
  <c r="AI91" i="1"/>
  <c r="AH91" i="1" s="1"/>
  <c r="AJ91" i="1"/>
  <c r="AK91" i="1"/>
  <c r="BB91" i="1"/>
  <c r="BA91" i="1"/>
  <c r="AZ91" i="1" s="1"/>
  <c r="AX91" i="1" s="1"/>
  <c r="AI123" i="1"/>
  <c r="AJ123" i="1"/>
  <c r="AK123" i="1"/>
  <c r="AE92" i="1"/>
  <c r="AD92" i="1"/>
  <c r="AI24" i="1"/>
  <c r="AH24" i="1" s="1"/>
  <c r="AJ24" i="1"/>
  <c r="AK24" i="1"/>
  <c r="AK147" i="1"/>
  <c r="AI147" i="1"/>
  <c r="AH147" i="1" s="1"/>
  <c r="AJ147" i="1"/>
  <c r="AJ76" i="1"/>
  <c r="AK76" i="1"/>
  <c r="AI76" i="1"/>
  <c r="AJ61" i="1"/>
  <c r="AK61" i="1"/>
  <c r="AI61" i="1"/>
  <c r="AH61" i="1" s="1"/>
  <c r="AD112" i="1"/>
  <c r="AE112" i="1"/>
  <c r="AK93" i="1"/>
  <c r="AJ93" i="1"/>
  <c r="AI93" i="1"/>
  <c r="AH93" i="1" s="1"/>
  <c r="AJ159" i="1"/>
  <c r="AK159" i="1"/>
  <c r="AI159" i="1"/>
  <c r="AH159" i="1" s="1"/>
  <c r="AJ114" i="1"/>
  <c r="AI114" i="1"/>
  <c r="AK114" i="1"/>
  <c r="AK66" i="1"/>
  <c r="AJ66" i="1"/>
  <c r="AI66" i="1"/>
  <c r="AJ122" i="1"/>
  <c r="AK122" i="1"/>
  <c r="AI122" i="1"/>
  <c r="AK74" i="1"/>
  <c r="AI74" i="1"/>
  <c r="AH74" i="1" s="1"/>
  <c r="AJ74" i="1"/>
  <c r="AA57" i="1"/>
  <c r="AB57" i="1"/>
  <c r="AH65" i="1"/>
  <c r="AH40" i="1"/>
  <c r="AH23" i="1"/>
  <c r="AH140" i="1"/>
  <c r="AH64" i="1"/>
  <c r="AJ168" i="1"/>
  <c r="AI168" i="1"/>
  <c r="AH168" i="1" s="1"/>
  <c r="AK168" i="1"/>
  <c r="AH115" i="1"/>
  <c r="AH131" i="1"/>
  <c r="AH71" i="1"/>
  <c r="C18" i="1"/>
  <c r="AI90" i="1"/>
  <c r="AJ90" i="1"/>
  <c r="AK90" i="1"/>
  <c r="AH158" i="1"/>
  <c r="AH135" i="1"/>
  <c r="AH25" i="1"/>
  <c r="AH86" i="1"/>
  <c r="AH43" i="1"/>
  <c r="AD100" i="1"/>
  <c r="AE100" i="1"/>
  <c r="AA31" i="1"/>
  <c r="AB31" i="1"/>
  <c r="AE142" i="1"/>
  <c r="AD142" i="1"/>
  <c r="AB127" i="1"/>
  <c r="AA127" i="1"/>
  <c r="AB125" i="1"/>
  <c r="AA125" i="1"/>
  <c r="AH41" i="1"/>
  <c r="AE97" i="1"/>
  <c r="AD97" i="1"/>
  <c r="AH32" i="1"/>
  <c r="AD55" i="1"/>
  <c r="AE55" i="1"/>
  <c r="AD22" i="1"/>
  <c r="AE22" i="1"/>
  <c r="AE39" i="1"/>
  <c r="AD39" i="1"/>
  <c r="AB154" i="1"/>
  <c r="AA154" i="1"/>
  <c r="AE152" i="1"/>
  <c r="AD152" i="1"/>
  <c r="AA111" i="1"/>
  <c r="AB111" i="1"/>
  <c r="AH53" i="1"/>
  <c r="AH118" i="1"/>
  <c r="AB157" i="1"/>
  <c r="AA157" i="1"/>
  <c r="AE165" i="1"/>
  <c r="AD165" i="1"/>
  <c r="AB48" i="1"/>
  <c r="AA48" i="1"/>
  <c r="AA128" i="1"/>
  <c r="AB128" i="1"/>
  <c r="AD138" i="1"/>
  <c r="AE138" i="1"/>
  <c r="AH63" i="1"/>
  <c r="AH129" i="1"/>
  <c r="AB171" i="1"/>
  <c r="AA171" i="1"/>
  <c r="AB169" i="1"/>
  <c r="AA169" i="1"/>
  <c r="F18" i="1" l="1"/>
  <c r="AA88" i="1"/>
  <c r="AA105" i="1"/>
  <c r="AA144" i="1"/>
  <c r="AB30" i="1"/>
  <c r="AA30" i="1"/>
  <c r="AB102" i="1"/>
  <c r="AA102" i="1"/>
  <c r="AB56" i="1"/>
  <c r="AA56" i="1"/>
  <c r="AA133" i="1"/>
  <c r="AB133" i="1"/>
  <c r="AB59" i="1"/>
  <c r="AA59" i="1"/>
  <c r="AB130" i="1"/>
  <c r="AA130" i="1"/>
  <c r="AB64" i="1"/>
  <c r="AA64" i="1"/>
  <c r="AB91" i="1"/>
  <c r="AA91" i="1"/>
  <c r="AB87" i="1"/>
  <c r="AA87" i="1"/>
  <c r="AA78" i="1"/>
  <c r="AB78" i="1"/>
  <c r="AB47" i="1"/>
  <c r="AA47" i="1"/>
  <c r="AB86" i="1"/>
  <c r="AA86" i="1"/>
  <c r="AB140" i="1"/>
  <c r="AA140" i="1"/>
  <c r="AH114" i="1"/>
  <c r="AD70" i="1"/>
  <c r="AE70" i="1"/>
  <c r="AB29" i="1"/>
  <c r="AA29" i="1"/>
  <c r="AH126" i="1"/>
  <c r="AH44" i="1"/>
  <c r="AH94" i="1"/>
  <c r="AH27" i="1"/>
  <c r="AH153" i="1"/>
  <c r="AH141" i="1"/>
  <c r="AH149" i="1"/>
  <c r="AH116" i="1"/>
  <c r="AH28" i="1"/>
  <c r="AH75" i="1"/>
  <c r="AZ61" i="1"/>
  <c r="AX61" i="1" s="1"/>
  <c r="AZ23" i="1"/>
  <c r="AX23" i="1" s="1"/>
  <c r="AZ4" i="1"/>
  <c r="AX4" i="1" s="1"/>
  <c r="AZ32" i="1"/>
  <c r="AX32" i="1" s="1"/>
  <c r="AZ6" i="1"/>
  <c r="AX6" i="1" s="1"/>
  <c r="AZ94" i="1"/>
  <c r="AX94" i="1" s="1"/>
  <c r="AH145" i="1"/>
  <c r="AZ12" i="1"/>
  <c r="AX12" i="1" s="1"/>
  <c r="AH120" i="1"/>
  <c r="AZ33" i="1"/>
  <c r="AX33" i="1" s="1"/>
  <c r="AZ77" i="1"/>
  <c r="AX77" i="1" s="1"/>
  <c r="AB43" i="1"/>
  <c r="AA43" i="1"/>
  <c r="AB71" i="1"/>
  <c r="AA71" i="1"/>
  <c r="AA23" i="1"/>
  <c r="AB23" i="1"/>
  <c r="AA98" i="1"/>
  <c r="AB98" i="1"/>
  <c r="AA113" i="1"/>
  <c r="AB113" i="1"/>
  <c r="AA82" i="1"/>
  <c r="AB82" i="1"/>
  <c r="AH132" i="1"/>
  <c r="AA156" i="1"/>
  <c r="AB156" i="1"/>
  <c r="AA80" i="1"/>
  <c r="AB80" i="1"/>
  <c r="AH96" i="1"/>
  <c r="AA161" i="1"/>
  <c r="AB161" i="1"/>
  <c r="AB106" i="1"/>
  <c r="AA106" i="1"/>
  <c r="AA26" i="1"/>
  <c r="AB26" i="1"/>
  <c r="AB74" i="1"/>
  <c r="AA74" i="1"/>
  <c r="AA25" i="1"/>
  <c r="AB25" i="1"/>
  <c r="AH122" i="1"/>
  <c r="AB147" i="1"/>
  <c r="AA147" i="1"/>
  <c r="AB135" i="1"/>
  <c r="AA135" i="1"/>
  <c r="AB131" i="1"/>
  <c r="AA131" i="1"/>
  <c r="AA40" i="1"/>
  <c r="AB40" i="1"/>
  <c r="AA159" i="1"/>
  <c r="AB159" i="1"/>
  <c r="AA61" i="1"/>
  <c r="AB61" i="1"/>
  <c r="AH123" i="1"/>
  <c r="AH146" i="1"/>
  <c r="AH121" i="1"/>
  <c r="AA170" i="1"/>
  <c r="AB170" i="1"/>
  <c r="AH73" i="1"/>
  <c r="AZ62" i="1"/>
  <c r="AX62" i="1" s="1"/>
  <c r="AZ75" i="1"/>
  <c r="AX75" i="1" s="1"/>
  <c r="AA110" i="1"/>
  <c r="AB110" i="1"/>
  <c r="AZ7" i="1"/>
  <c r="AX7" i="1" s="1"/>
  <c r="AZ54" i="1"/>
  <c r="AX54" i="1" s="1"/>
  <c r="AH103" i="1"/>
  <c r="AH137" i="1"/>
  <c r="AZ9" i="1"/>
  <c r="AX9" i="1" s="1"/>
  <c r="AH99" i="1"/>
  <c r="AZ85" i="1"/>
  <c r="AX85" i="1" s="1"/>
  <c r="AH45" i="1"/>
  <c r="AA69" i="1"/>
  <c r="AB69" i="1"/>
  <c r="AD62" i="1"/>
  <c r="AE62" i="1"/>
  <c r="AA162" i="1"/>
  <c r="AB162" i="1"/>
  <c r="AB21" i="1"/>
  <c r="AA21" i="1"/>
  <c r="AB84" i="1"/>
  <c r="AA84" i="1"/>
  <c r="AZ25" i="1"/>
  <c r="AX25" i="1" s="1"/>
  <c r="AH150" i="1"/>
  <c r="AA65" i="1"/>
  <c r="AB65" i="1"/>
  <c r="AA167" i="1"/>
  <c r="AB167" i="1"/>
  <c r="AB83" i="1"/>
  <c r="AA83" i="1"/>
  <c r="AE77" i="1"/>
  <c r="AD77" i="1"/>
  <c r="AD51" i="1"/>
  <c r="AE51" i="1"/>
  <c r="AA68" i="1"/>
  <c r="AB68" i="1"/>
  <c r="AH66" i="1"/>
  <c r="AA85" i="1"/>
  <c r="AB85" i="1"/>
  <c r="AH109" i="1"/>
  <c r="AH42" i="1"/>
  <c r="AH58" i="1"/>
  <c r="AE72" i="1"/>
  <c r="AD72" i="1"/>
  <c r="AH35" i="1"/>
  <c r="AH33" i="1"/>
  <c r="AD139" i="1"/>
  <c r="AE139" i="1"/>
  <c r="AB148" i="1"/>
  <c r="AA148" i="1"/>
  <c r="AZ97" i="1"/>
  <c r="AX97" i="1" s="1"/>
  <c r="AZ99" i="1"/>
  <c r="AX99" i="1" s="1"/>
  <c r="AH143" i="1"/>
  <c r="AZ88" i="1"/>
  <c r="AX88" i="1" s="1"/>
  <c r="AZ69" i="1"/>
  <c r="AX69" i="1" s="1"/>
  <c r="AZ80" i="1"/>
  <c r="AX80" i="1" s="1"/>
  <c r="AZ11" i="1"/>
  <c r="AX11" i="1" s="1"/>
  <c r="AZ101" i="1"/>
  <c r="AX101" i="1" s="1"/>
  <c r="AZ72" i="1"/>
  <c r="AX72" i="1" s="1"/>
  <c r="AZ86" i="1"/>
  <c r="AX86" i="1" s="1"/>
  <c r="AH160" i="1"/>
  <c r="AB115" i="1"/>
  <c r="AA115" i="1"/>
  <c r="AA168" i="1"/>
  <c r="AB168" i="1"/>
  <c r="AE57" i="1"/>
  <c r="AD57" i="1"/>
  <c r="AH76" i="1"/>
  <c r="AA24" i="1"/>
  <c r="AB24" i="1"/>
  <c r="AH34" i="1"/>
  <c r="AB108" i="1"/>
  <c r="AA108" i="1"/>
  <c r="AA36" i="1"/>
  <c r="AB36" i="1"/>
  <c r="AH89" i="1"/>
  <c r="AE151" i="1"/>
  <c r="AD151" i="1"/>
  <c r="AA124" i="1"/>
  <c r="AB124" i="1"/>
  <c r="AD81" i="1"/>
  <c r="AE81" i="1"/>
  <c r="AH163" i="1"/>
  <c r="AH166" i="1"/>
  <c r="AB158" i="1"/>
  <c r="AA158" i="1"/>
  <c r="AA93" i="1"/>
  <c r="AB93" i="1"/>
  <c r="AH90" i="1"/>
  <c r="AH46" i="1"/>
  <c r="AH79" i="1"/>
  <c r="AH117" i="1"/>
  <c r="AH50" i="1"/>
  <c r="AH54" i="1"/>
  <c r="AA37" i="1"/>
  <c r="AB37" i="1"/>
  <c r="AZ93" i="1"/>
  <c r="AX93" i="1" s="1"/>
  <c r="AH134" i="1"/>
  <c r="AH95" i="1"/>
  <c r="AH107" i="1"/>
  <c r="AZ34" i="1"/>
  <c r="AX34" i="1" s="1"/>
  <c r="AB52" i="1"/>
  <c r="AA52" i="1"/>
  <c r="AZ37" i="1"/>
  <c r="AX37" i="1" s="1"/>
  <c r="AB60" i="1"/>
  <c r="AA60" i="1"/>
  <c r="AZ71" i="1"/>
  <c r="AX71" i="1" s="1"/>
  <c r="AZ35" i="1"/>
  <c r="AX35" i="1" s="1"/>
  <c r="AH155" i="1"/>
  <c r="AZ18" i="1"/>
  <c r="AX18" i="1" s="1"/>
  <c r="AB49" i="1"/>
  <c r="AA49" i="1"/>
  <c r="AZ45" i="1"/>
  <c r="AX45" i="1" s="1"/>
  <c r="AH164" i="1"/>
  <c r="AZ26" i="1"/>
  <c r="AX26" i="1" s="1"/>
  <c r="AZ87" i="1"/>
  <c r="AX87" i="1" s="1"/>
  <c r="AZ5" i="1"/>
  <c r="AX5" i="1" s="1"/>
  <c r="AZ31" i="1"/>
  <c r="AX31" i="1" s="1"/>
  <c r="AB63" i="1"/>
  <c r="AA63" i="1"/>
  <c r="AE31" i="1"/>
  <c r="AD31" i="1"/>
  <c r="AD144" i="1"/>
  <c r="AE144" i="1"/>
  <c r="AB118" i="1"/>
  <c r="AA118" i="1"/>
  <c r="AD88" i="1"/>
  <c r="AE88" i="1"/>
  <c r="AD127" i="1"/>
  <c r="AE127" i="1"/>
  <c r="AA53" i="1"/>
  <c r="AB53" i="1"/>
  <c r="AD48" i="1"/>
  <c r="AE48" i="1"/>
  <c r="AA32" i="1"/>
  <c r="AB32" i="1"/>
  <c r="AD128" i="1"/>
  <c r="AE128" i="1"/>
  <c r="AE111" i="1"/>
  <c r="AD111" i="1"/>
  <c r="AA41" i="1"/>
  <c r="AB41" i="1"/>
  <c r="AD157" i="1"/>
  <c r="AE157" i="1"/>
  <c r="AE105" i="1"/>
  <c r="AD105" i="1"/>
  <c r="AD125" i="1"/>
  <c r="AE125" i="1"/>
  <c r="AA129" i="1"/>
  <c r="AB129" i="1"/>
  <c r="AE154" i="1"/>
  <c r="AD154" i="1"/>
  <c r="AD171" i="1"/>
  <c r="AE171" i="1"/>
  <c r="AD169" i="1"/>
  <c r="AE169" i="1"/>
  <c r="AB137" i="1" l="1"/>
  <c r="AA137" i="1"/>
  <c r="AE147" i="1"/>
  <c r="AD147" i="1"/>
  <c r="AE37" i="1"/>
  <c r="AD37" i="1"/>
  <c r="AE124" i="1"/>
  <c r="AD124" i="1"/>
  <c r="AA34" i="1"/>
  <c r="AB34" i="1"/>
  <c r="AB103" i="1"/>
  <c r="AA103" i="1"/>
  <c r="AE159" i="1"/>
  <c r="AD159" i="1"/>
  <c r="AD106" i="1"/>
  <c r="AE106" i="1"/>
  <c r="AB120" i="1"/>
  <c r="AA120" i="1"/>
  <c r="AB94" i="1"/>
  <c r="AA94" i="1"/>
  <c r="AD140" i="1"/>
  <c r="AE140" i="1"/>
  <c r="AE87" i="1"/>
  <c r="AD87" i="1"/>
  <c r="AD59" i="1"/>
  <c r="AE59" i="1"/>
  <c r="AE30" i="1"/>
  <c r="AD30" i="1"/>
  <c r="AB54" i="1"/>
  <c r="AA54" i="1"/>
  <c r="AD158" i="1"/>
  <c r="AE158" i="1"/>
  <c r="AA33" i="1"/>
  <c r="AB33" i="1"/>
  <c r="AE85" i="1"/>
  <c r="AD85" i="1"/>
  <c r="AE83" i="1"/>
  <c r="AD83" i="1"/>
  <c r="AD84" i="1"/>
  <c r="AE84" i="1"/>
  <c r="AE170" i="1"/>
  <c r="AD170" i="1"/>
  <c r="AB122" i="1"/>
  <c r="AA122" i="1"/>
  <c r="AA132" i="1"/>
  <c r="AB132" i="1"/>
  <c r="AD23" i="1"/>
  <c r="AE23" i="1"/>
  <c r="AB75" i="1"/>
  <c r="AA75" i="1"/>
  <c r="AA44" i="1"/>
  <c r="AB44" i="1"/>
  <c r="AB155" i="1"/>
  <c r="AA155" i="1"/>
  <c r="AB50" i="1"/>
  <c r="AA50" i="1"/>
  <c r="AE24" i="1"/>
  <c r="AD24" i="1"/>
  <c r="AB160" i="1"/>
  <c r="AA160" i="1"/>
  <c r="AB143" i="1"/>
  <c r="AA143" i="1"/>
  <c r="AA35" i="1"/>
  <c r="AB35" i="1"/>
  <c r="AB66" i="1"/>
  <c r="AA66" i="1"/>
  <c r="AE69" i="1"/>
  <c r="AD69" i="1"/>
  <c r="AB121" i="1"/>
  <c r="AA121" i="1"/>
  <c r="AD40" i="1"/>
  <c r="AE40" i="1"/>
  <c r="AE71" i="1"/>
  <c r="AD71" i="1"/>
  <c r="AB145" i="1"/>
  <c r="AA145" i="1"/>
  <c r="AB28" i="1"/>
  <c r="AA28" i="1"/>
  <c r="AA126" i="1"/>
  <c r="AB126" i="1"/>
  <c r="AD86" i="1"/>
  <c r="AE86" i="1"/>
  <c r="AE91" i="1"/>
  <c r="AD91" i="1"/>
  <c r="AA76" i="1"/>
  <c r="AB76" i="1"/>
  <c r="AE21" i="1"/>
  <c r="AD21" i="1"/>
  <c r="AE25" i="1"/>
  <c r="AD25" i="1"/>
  <c r="AE161" i="1"/>
  <c r="AD161" i="1"/>
  <c r="AD82" i="1"/>
  <c r="AE82" i="1"/>
  <c r="AB116" i="1"/>
  <c r="AA116" i="1"/>
  <c r="AD29" i="1"/>
  <c r="AE29" i="1"/>
  <c r="AE133" i="1"/>
  <c r="AD133" i="1"/>
  <c r="AB166" i="1"/>
  <c r="AA166" i="1"/>
  <c r="AA89" i="1"/>
  <c r="AB89" i="1"/>
  <c r="AB45" i="1"/>
  <c r="AA45" i="1"/>
  <c r="AE74" i="1"/>
  <c r="AD74" i="1"/>
  <c r="AD49" i="1"/>
  <c r="AE49" i="1"/>
  <c r="AB117" i="1"/>
  <c r="AA117" i="1"/>
  <c r="AD131" i="1"/>
  <c r="AE131" i="1"/>
  <c r="AB79" i="1"/>
  <c r="AA79" i="1"/>
  <c r="AD167" i="1"/>
  <c r="AE167" i="1"/>
  <c r="AD110" i="1"/>
  <c r="AE110" i="1"/>
  <c r="AB107" i="1"/>
  <c r="AA107" i="1"/>
  <c r="AB146" i="1"/>
  <c r="AA146" i="1"/>
  <c r="AA95" i="1"/>
  <c r="AB95" i="1"/>
  <c r="AA163" i="1"/>
  <c r="AB163" i="1"/>
  <c r="AD68" i="1"/>
  <c r="AE68" i="1"/>
  <c r="AB123" i="1"/>
  <c r="AA123" i="1"/>
  <c r="AB96" i="1"/>
  <c r="AA96" i="1"/>
  <c r="AE43" i="1"/>
  <c r="AD43" i="1"/>
  <c r="AB149" i="1"/>
  <c r="AA149" i="1"/>
  <c r="AD47" i="1"/>
  <c r="AE47" i="1"/>
  <c r="AE64" i="1"/>
  <c r="AD64" i="1"/>
  <c r="AD56" i="1"/>
  <c r="AE56" i="1"/>
  <c r="AA164" i="1"/>
  <c r="AB164" i="1"/>
  <c r="AD60" i="1"/>
  <c r="AE60" i="1"/>
  <c r="AA134" i="1"/>
  <c r="AB134" i="1"/>
  <c r="AB46" i="1"/>
  <c r="AA46" i="1"/>
  <c r="AE36" i="1"/>
  <c r="AD36" i="1"/>
  <c r="AE148" i="1"/>
  <c r="AD148" i="1"/>
  <c r="AB58" i="1"/>
  <c r="AA58" i="1"/>
  <c r="AA99" i="1"/>
  <c r="AB99" i="1"/>
  <c r="AD135" i="1"/>
  <c r="AE135" i="1"/>
  <c r="AD113" i="1"/>
  <c r="AE113" i="1"/>
  <c r="AB141" i="1"/>
  <c r="AA141" i="1"/>
  <c r="AA90" i="1"/>
  <c r="AB90" i="1"/>
  <c r="AD108" i="1"/>
  <c r="AE108" i="1"/>
  <c r="AA42" i="1"/>
  <c r="AB42" i="1"/>
  <c r="AD65" i="1"/>
  <c r="AE65" i="1"/>
  <c r="AE162" i="1"/>
  <c r="AD162" i="1"/>
  <c r="AD61" i="1"/>
  <c r="AE61" i="1"/>
  <c r="AD80" i="1"/>
  <c r="AE80" i="1"/>
  <c r="AA153" i="1"/>
  <c r="AB153" i="1"/>
  <c r="AE130" i="1"/>
  <c r="AD130" i="1"/>
  <c r="AE102" i="1"/>
  <c r="AD102" i="1"/>
  <c r="AD168" i="1"/>
  <c r="AE168" i="1"/>
  <c r="AB150" i="1"/>
  <c r="AA150" i="1"/>
  <c r="AB27" i="1"/>
  <c r="AA27" i="1"/>
  <c r="AE78" i="1"/>
  <c r="AD78" i="1"/>
  <c r="AD115" i="1"/>
  <c r="AE115" i="1"/>
  <c r="AD156" i="1"/>
  <c r="AE156" i="1"/>
  <c r="AA109" i="1"/>
  <c r="AB109" i="1"/>
  <c r="AB73" i="1"/>
  <c r="AA73" i="1"/>
  <c r="AE26" i="1"/>
  <c r="AD26" i="1"/>
  <c r="AD98" i="1"/>
  <c r="AE98" i="1"/>
  <c r="AA114" i="1"/>
  <c r="AB114" i="1"/>
  <c r="AD52" i="1"/>
  <c r="AE52" i="1"/>
  <c r="AE93" i="1"/>
  <c r="AD93" i="1"/>
  <c r="AE32" i="1"/>
  <c r="AD32" i="1"/>
  <c r="AE63" i="1"/>
  <c r="AD63" i="1"/>
  <c r="AD53" i="1"/>
  <c r="AE53" i="1"/>
  <c r="AE129" i="1"/>
  <c r="AD129" i="1"/>
  <c r="AD118" i="1"/>
  <c r="AE118" i="1"/>
  <c r="AE41" i="1"/>
  <c r="AD41" i="1"/>
  <c r="AD114" i="1" l="1"/>
  <c r="AE114" i="1"/>
  <c r="AE44" i="1"/>
  <c r="AD44" i="1"/>
  <c r="AD73" i="1"/>
  <c r="AE73" i="1"/>
  <c r="AD149" i="1"/>
  <c r="AE149" i="1"/>
  <c r="AE107" i="1"/>
  <c r="AD107" i="1"/>
  <c r="AE45" i="1"/>
  <c r="AD45" i="1"/>
  <c r="AE66" i="1"/>
  <c r="AD66" i="1"/>
  <c r="AD75" i="1"/>
  <c r="AE75" i="1"/>
  <c r="AD120" i="1"/>
  <c r="AE120" i="1"/>
  <c r="AD137" i="1"/>
  <c r="AE137" i="1"/>
  <c r="AD164" i="1"/>
  <c r="AE164" i="1"/>
  <c r="AE33" i="1"/>
  <c r="AD33" i="1"/>
  <c r="AD34" i="1"/>
  <c r="AE34" i="1"/>
  <c r="AD27" i="1"/>
  <c r="AE27" i="1"/>
  <c r="AE46" i="1"/>
  <c r="AD46" i="1"/>
  <c r="AE117" i="1"/>
  <c r="AD117" i="1"/>
  <c r="AD116" i="1"/>
  <c r="AE116" i="1"/>
  <c r="AD50" i="1"/>
  <c r="AE50" i="1"/>
  <c r="AD90" i="1"/>
  <c r="AE90" i="1"/>
  <c r="AE163" i="1"/>
  <c r="AD163" i="1"/>
  <c r="AE89" i="1"/>
  <c r="AD89" i="1"/>
  <c r="AD35" i="1"/>
  <c r="AE35" i="1"/>
  <c r="AD99" i="1"/>
  <c r="AE99" i="1"/>
  <c r="AE126" i="1"/>
  <c r="AD126" i="1"/>
  <c r="AE150" i="1"/>
  <c r="AD150" i="1"/>
  <c r="AD141" i="1"/>
  <c r="AE141" i="1"/>
  <c r="AE58" i="1"/>
  <c r="AD58" i="1"/>
  <c r="AE96" i="1"/>
  <c r="AD96" i="1"/>
  <c r="AD166" i="1"/>
  <c r="AE166" i="1"/>
  <c r="AE28" i="1"/>
  <c r="AD28" i="1"/>
  <c r="AD121" i="1"/>
  <c r="AE121" i="1"/>
  <c r="AD143" i="1"/>
  <c r="AE143" i="1"/>
  <c r="AE155" i="1"/>
  <c r="AD155" i="1"/>
  <c r="AE54" i="1"/>
  <c r="AD54" i="1"/>
  <c r="AE153" i="1"/>
  <c r="AD153" i="1"/>
  <c r="AD134" i="1"/>
  <c r="AE134" i="1"/>
  <c r="AD95" i="1"/>
  <c r="AE95" i="1"/>
  <c r="AD76" i="1"/>
  <c r="AE76" i="1"/>
  <c r="AD132" i="1"/>
  <c r="AE132" i="1"/>
  <c r="AE123" i="1"/>
  <c r="AD123" i="1"/>
  <c r="AD146" i="1"/>
  <c r="AE146" i="1"/>
  <c r="AE79" i="1"/>
  <c r="AD79" i="1"/>
  <c r="AD145" i="1"/>
  <c r="AE145" i="1"/>
  <c r="AD160" i="1"/>
  <c r="AE160" i="1"/>
  <c r="AE122" i="1"/>
  <c r="AD122" i="1"/>
  <c r="AD94" i="1"/>
  <c r="AE94" i="1"/>
  <c r="AE103" i="1"/>
  <c r="AD103" i="1"/>
  <c r="AE109" i="1"/>
  <c r="AD109" i="1"/>
  <c r="AE42" i="1"/>
  <c r="AD42" i="1"/>
  <c r="AC11" i="1" l="1"/>
</calcChain>
</file>

<file path=xl/sharedStrings.xml><?xml version="1.0" encoding="utf-8"?>
<sst xmlns="http://schemas.openxmlformats.org/spreadsheetml/2006/main" count="1182" uniqueCount="588">
  <si>
    <t>AY Vul / GSC 02157-01333</t>
  </si>
  <si>
    <t>Sine + Quad fit</t>
  </si>
  <si>
    <t>Multiplier</t>
  </si>
  <si>
    <t>Power of 10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</si>
  <si>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</si>
  <si>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</si>
  <si>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</si>
  <si>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</si>
  <si>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</si>
  <si>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</si>
  <si>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</si>
  <si>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</si>
  <si>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</si>
  <si>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</si>
  <si>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</si>
  <si>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</si>
  <si>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</si>
  <si>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</si>
  <si>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</si>
  <si>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</si>
  <si>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</si>
  <si>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</si>
  <si>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</si>
  <si>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</si>
  <si>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</si>
  <si>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LiTE fit is tentative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</si>
  <si>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</si>
  <si>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</si>
  <si>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</si>
  <si>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</si>
  <si>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</si>
  <si>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</si>
  <si>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</si>
  <si>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</si>
  <si>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</si>
  <si>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</si>
  <si>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</si>
  <si>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</si>
  <si>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</si>
  <si>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</si>
  <si>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</si>
  <si>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</si>
  <si>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</si>
  <si>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</si>
  <si>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</si>
  <si>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</si>
  <si>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</si>
  <si>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</si>
  <si>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</si>
  <si>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</si>
  <si>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</si>
  <si>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</si>
  <si>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</si>
  <si>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</si>
  <si>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</si>
  <si>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</si>
  <si>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</si>
  <si>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</si>
  <si>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</si>
  <si>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</si>
  <si>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</si>
  <si>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</si>
  <si>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</si>
  <si>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</si>
  <si>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</si>
  <si>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</si>
  <si>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</si>
  <si>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</si>
  <si>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</si>
  <si>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</si>
  <si>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</si>
  <si>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</si>
  <si>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</si>
  <si>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</si>
  <si>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</si>
  <si>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</si>
  <si>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</si>
  <si>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</si>
  <si>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</si>
  <si>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</si>
  <si>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</si>
  <si>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</si>
  <si>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</si>
  <si>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</si>
  <si>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</si>
  <si>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Q. Fit</t>
  </si>
  <si>
    <t>Date</t>
  </si>
  <si>
    <t>wt</t>
  </si>
  <si>
    <t>BAD?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</si>
  <si>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</si>
  <si>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</si>
  <si>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</si>
  <si>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</si>
  <si>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</si>
  <si>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</si>
  <si>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</si>
  <si>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Walker 1991</t>
  </si>
  <si>
    <t> BZ 32.34 </t>
  </si>
  <si>
    <t>I</t>
  </si>
  <si>
    <t> HABZ 21 </t>
  </si>
  <si>
    <t> AA 26.49 </t>
  </si>
  <si>
    <t> AA 16.158 </t>
  </si>
  <si>
    <t> MHAR 18.13 </t>
  </si>
  <si>
    <t>GCVS 4</t>
  </si>
  <si>
    <t> AOEB 6 </t>
  </si>
  <si>
    <t>BBSAG Bull.40</t>
  </si>
  <si>
    <t>BBSAG Bull.44</t>
  </si>
  <si>
    <t>BBSAG Bull.45</t>
  </si>
  <si>
    <t>BBSAG Bull.49</t>
  </si>
  <si>
    <t>BBSAG Bull.50</t>
  </si>
  <si>
    <t>BBSAG Bull.51</t>
  </si>
  <si>
    <t>BBSAG Bull.52</t>
  </si>
  <si>
    <t>BBSAG Bull.54</t>
  </si>
  <si>
    <t>BBSAG Bull.56</t>
  </si>
  <si>
    <t>BBSAG Bull.60</t>
  </si>
  <si>
    <t>BBSAG Bull.61</t>
  </si>
  <si>
    <t>BBSAG Bull.67</t>
  </si>
  <si>
    <t>BBSAG Bull.68</t>
  </si>
  <si>
    <t>BBSAG Bull.69</t>
  </si>
  <si>
    <t>BBSAG Bull.70</t>
  </si>
  <si>
    <t>BBSAG Bull.72</t>
  </si>
  <si>
    <t>BBSAG Bull.73</t>
  </si>
  <si>
    <t>BBSAG Bull.74</t>
  </si>
  <si>
    <t>AJ 101,616</t>
  </si>
  <si>
    <t>BBSAG Bull.79</t>
  </si>
  <si>
    <t>AJ 101.616</t>
  </si>
  <si>
    <t>BBSAG Bull.83</t>
  </si>
  <si>
    <t>BBSAG Bull.86</t>
  </si>
  <si>
    <t>BBSAG Bull.88</t>
  </si>
  <si>
    <t>BBSAG Bull.89</t>
  </si>
  <si>
    <t>BBSAG Bull.90</t>
  </si>
  <si>
    <t>BBSAG Bull.92</t>
  </si>
  <si>
    <t>BBSAG Bull.93</t>
  </si>
  <si>
    <t>BBSAG Bull.96</t>
  </si>
  <si>
    <t>BBSAG Bull.98</t>
  </si>
  <si>
    <t>BBSAG Bull.99</t>
  </si>
  <si>
    <t>BBSAG Bull.100</t>
  </si>
  <si>
    <t>BBSAG Bull.101</t>
  </si>
  <si>
    <t>BBSAG Bull.104</t>
  </si>
  <si>
    <t>BBSAG Bull.107</t>
  </si>
  <si>
    <t>BBSAG Bull.110</t>
  </si>
  <si>
    <t>BBSAG Bull.113</t>
  </si>
  <si>
    <t>BBSAG Bull.115</t>
  </si>
  <si>
    <t>BBSAG Bull.116</t>
  </si>
  <si>
    <t>BBSAG 120</t>
  </si>
  <si>
    <t> BBS 121 </t>
  </si>
  <si>
    <t>IBVS 5296</t>
  </si>
  <si>
    <t>OEJV 0074</t>
  </si>
  <si>
    <t> AOEB 12 </t>
  </si>
  <si>
    <t> BBS 128 </t>
  </si>
  <si>
    <t>IBVS 5438</t>
  </si>
  <si>
    <t>IBVS 5543</t>
  </si>
  <si>
    <t>BAVM 193 </t>
  </si>
  <si>
    <t>JAVSO..36..171</t>
  </si>
  <si>
    <t>IBVS 5918</t>
  </si>
  <si>
    <t>BAVM 203 </t>
  </si>
  <si>
    <t>JAVSO..37...44</t>
  </si>
  <si>
    <t>JAVSO..38...85</t>
  </si>
  <si>
    <t>OEJV 0137</t>
  </si>
  <si>
    <t>IBVS 5924</t>
  </si>
  <si>
    <t>2013JAVSO..41..328</t>
  </si>
  <si>
    <t>JAVSO..43..238</t>
  </si>
  <si>
    <t>IBVS 6196</t>
  </si>
  <si>
    <t>JAVSO..44..164</t>
  </si>
  <si>
    <t>OEJV 0179</t>
  </si>
  <si>
    <t>JAVSO..47..105</t>
  </si>
  <si>
    <t>JAVSO..46..184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</si>
  <si>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</si>
  <si>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</si>
  <si>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</si>
  <si>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</si>
  <si>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</si>
  <si>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</si>
  <si>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</si>
  <si>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</si>
  <si>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2418568.27 </t>
  </si>
  <si>
    <t> 18.09.1909 18:28 </t>
  </si>
  <si>
    <t> 0.12 </t>
  </si>
  <si>
    <t>P </t>
  </si>
  <si>
    <t> W.Zessewitsch </t>
  </si>
  <si>
    <t> IODE 4.3.99 </t>
  </si>
  <si>
    <t>2418585.23 </t>
  </si>
  <si>
    <t> 05.10.1909 17:31 </t>
  </si>
  <si>
    <t> 0.20 </t>
  </si>
  <si>
    <t>2426594.481 </t>
  </si>
  <si>
    <t> 09.09.1931 23:32 </t>
  </si>
  <si>
    <t> 0.124 </t>
  </si>
  <si>
    <t>V </t>
  </si>
  <si>
    <t>2431325.264 </t>
  </si>
  <si>
    <t> 22.08.1944 18:20 </t>
  </si>
  <si>
    <t> 0.099 </t>
  </si>
  <si>
    <t>2434193.616 </t>
  </si>
  <si>
    <t> 30.06.1952 02:47 </t>
  </si>
  <si>
    <t> 0.052 </t>
  </si>
  <si>
    <t> R.Szafraniec </t>
  </si>
  <si>
    <t> AAC 5.54 </t>
  </si>
  <si>
    <t>2434239.459 </t>
  </si>
  <si>
    <t> 14.08.1952 23:00 </t>
  </si>
  <si>
    <t> 0.058 </t>
  </si>
  <si>
    <t>2434958.357 </t>
  </si>
  <si>
    <t> 03.08.1954 20:34 </t>
  </si>
  <si>
    <t> 0.047 </t>
  </si>
  <si>
    <t> AAC 5.195 </t>
  </si>
  <si>
    <t>2435339.530 </t>
  </si>
  <si>
    <t> 20.08.1955 00:43 </t>
  </si>
  <si>
    <t> 0.054 </t>
  </si>
  <si>
    <t> AA 6.143 </t>
  </si>
  <si>
    <t>2435713.447 </t>
  </si>
  <si>
    <t> 27.08.1956 22:43 </t>
  </si>
  <si>
    <t> 0.041 </t>
  </si>
  <si>
    <t> AA 7.190 </t>
  </si>
  <si>
    <t>2436128.387 </t>
  </si>
  <si>
    <t> 16.10.1957 21:17 </t>
  </si>
  <si>
    <t> 0.040 </t>
  </si>
  <si>
    <t> AA 8.192 </t>
  </si>
  <si>
    <t>2436842.464 </t>
  </si>
  <si>
    <t> 30.09.1959 23:08 </t>
  </si>
  <si>
    <t> 0.033 </t>
  </si>
  <si>
    <t> H.Huth </t>
  </si>
  <si>
    <t> MVS 3.122 </t>
  </si>
  <si>
    <t>2437146.424 </t>
  </si>
  <si>
    <t> 30.07.1960 22:10 </t>
  </si>
  <si>
    <t> 0.025 </t>
  </si>
  <si>
    <t> AA 13.79 </t>
  </si>
  <si>
    <t>2437544.465 </t>
  </si>
  <si>
    <t> 01.09.1961 23:09 </t>
  </si>
  <si>
    <t> 0.012 </t>
  </si>
  <si>
    <t> B.Kubica </t>
  </si>
  <si>
    <t> AA 17.63 </t>
  </si>
  <si>
    <t>2437935.339 </t>
  </si>
  <si>
    <t> 27.09.1962 20:08 </t>
  </si>
  <si>
    <t> 0.070 </t>
  </si>
  <si>
    <t>2437942.425 </t>
  </si>
  <si>
    <t> 04.10.1962 22:12 </t>
  </si>
  <si>
    <t> -0.082 </t>
  </si>
  <si>
    <t>2437964.259 </t>
  </si>
  <si>
    <t> 26.10.1962 18:12 </t>
  </si>
  <si>
    <t>2437988.323 </t>
  </si>
  <si>
    <t> 19.11.1962 19:45 </t>
  </si>
  <si>
    <t> -0.020 </t>
  </si>
  <si>
    <t>2443831.288 </t>
  </si>
  <si>
    <t> 18.11.1978 18:54 </t>
  </si>
  <si>
    <t> -0.001 </t>
  </si>
  <si>
    <t> K.Locher </t>
  </si>
  <si>
    <t> BBS 40 </t>
  </si>
  <si>
    <t>2444060.474 </t>
  </si>
  <si>
    <t> 05.07.1979 23:22 </t>
  </si>
  <si>
    <t> 0.002 </t>
  </si>
  <si>
    <t> BBS 44 </t>
  </si>
  <si>
    <t>2444118.372 </t>
  </si>
  <si>
    <t> 01.09.1979 20:55 </t>
  </si>
  <si>
    <t> BBS 45 </t>
  </si>
  <si>
    <t> H.Peter </t>
  </si>
  <si>
    <t>2444458.527 </t>
  </si>
  <si>
    <t> 07.08.1980 00:38 </t>
  </si>
  <si>
    <t> BBS 49 </t>
  </si>
  <si>
    <t>2444487.476 </t>
  </si>
  <si>
    <t> 04.09.1980 23:25 </t>
  </si>
  <si>
    <t> 0.001 </t>
  </si>
  <si>
    <t> BBS 50 </t>
  </si>
  <si>
    <t>2444516.422 </t>
  </si>
  <si>
    <t> 03.10.1980 22:07 </t>
  </si>
  <si>
    <t> -0.002 </t>
  </si>
  <si>
    <t> BBS 51 </t>
  </si>
  <si>
    <t>2444533.312 </t>
  </si>
  <si>
    <t> 20.10.1980 19:29 </t>
  </si>
  <si>
    <t>2444603.270 </t>
  </si>
  <si>
    <t> 29.12.1980 18:28 </t>
  </si>
  <si>
    <t> BBS 52 </t>
  </si>
  <si>
    <t>2444704.596 </t>
  </si>
  <si>
    <t> 10.04.1981 02:18 </t>
  </si>
  <si>
    <t> BBS 54 </t>
  </si>
  <si>
    <t>2444791.445 </t>
  </si>
  <si>
    <t> 05.07.1981 22:40 </t>
  </si>
  <si>
    <t> BBS 56 </t>
  </si>
  <si>
    <t>2445119.532 </t>
  </si>
  <si>
    <t> 30.05.1982 00:46 </t>
  </si>
  <si>
    <t> -0.004 </t>
  </si>
  <si>
    <t> BBS 60 </t>
  </si>
  <si>
    <t>2445136.425 </t>
  </si>
  <si>
    <t> 15.06.1982 22:12 </t>
  </si>
  <si>
    <t> BBS 61 </t>
  </si>
  <si>
    <t>2445534.483 </t>
  </si>
  <si>
    <t> 18.07.1983 23:35 </t>
  </si>
  <si>
    <t> 0.006 </t>
  </si>
  <si>
    <t> BBS 67 </t>
  </si>
  <si>
    <t>2445592.378 </t>
  </si>
  <si>
    <t> 14.09.1983 21:04 </t>
  </si>
  <si>
    <t> 0.003 </t>
  </si>
  <si>
    <t> BBS 68 </t>
  </si>
  <si>
    <t>2445621.328 </t>
  </si>
  <si>
    <t> 13.10.1983 19:52 </t>
  </si>
  <si>
    <t> BBS 69 </t>
  </si>
  <si>
    <t> N.Stoikidis </t>
  </si>
  <si>
    <t>2445621.331 </t>
  </si>
  <si>
    <t> 13.10.1983 19:56 </t>
  </si>
  <si>
    <t>2445621.336 </t>
  </si>
  <si>
    <t> 13.10.1983 20:03 </t>
  </si>
  <si>
    <t> 0.011 </t>
  </si>
  <si>
    <t> D.Elias </t>
  </si>
  <si>
    <t> BBS 70 </t>
  </si>
  <si>
    <t>2445879.459 </t>
  </si>
  <si>
    <t> 27.06.1984 23:00 </t>
  </si>
  <si>
    <t> BBS 72 </t>
  </si>
  <si>
    <t>2445920.466 </t>
  </si>
  <si>
    <t> 07.08.1984 23:11 </t>
  </si>
  <si>
    <t> BBS 73 </t>
  </si>
  <si>
    <t>2446007.309 </t>
  </si>
  <si>
    <t> 02.11.1984 19:24 </t>
  </si>
  <si>
    <t> -0.007 </t>
  </si>
  <si>
    <t> BBS 74 </t>
  </si>
  <si>
    <t>2446306.464 </t>
  </si>
  <si>
    <t> 28.08.1985 23:08 </t>
  </si>
  <si>
    <t> 0.004 </t>
  </si>
  <si>
    <t> V.Wagner </t>
  </si>
  <si>
    <t> BRNO 28 </t>
  </si>
  <si>
    <t>2446352.305 </t>
  </si>
  <si>
    <t> 13.10.1985 19:19 </t>
  </si>
  <si>
    <t> 0.009 </t>
  </si>
  <si>
    <t> BBS 79 </t>
  </si>
  <si>
    <t>2446909.576 </t>
  </si>
  <si>
    <t> 24.04.1987 01:49 </t>
  </si>
  <si>
    <t> 0.005 </t>
  </si>
  <si>
    <t> BBS 83 </t>
  </si>
  <si>
    <t>2447078.426 </t>
  </si>
  <si>
    <t> 09.10.1987 22:13 </t>
  </si>
  <si>
    <t> -0.017 </t>
  </si>
  <si>
    <t> BBS 86 </t>
  </si>
  <si>
    <t>2447336.552 </t>
  </si>
  <si>
    <t> 24.06.1988 01:14 </t>
  </si>
  <si>
    <t> -0.022 </t>
  </si>
  <si>
    <t> BBS 88 </t>
  </si>
  <si>
    <t>2447353.459 </t>
  </si>
  <si>
    <t> 10.07.1988 23:00 </t>
  </si>
  <si>
    <t> -0.003 </t>
  </si>
  <si>
    <t> BBS 89 </t>
  </si>
  <si>
    <t>2447353.468 </t>
  </si>
  <si>
    <t> 10.07.1988 23:13 </t>
  </si>
  <si>
    <t>2447452.375 </t>
  </si>
  <si>
    <t> 17.10.1988 21:00 </t>
  </si>
  <si>
    <t> BBS 90 </t>
  </si>
  <si>
    <t>2447768.416 </t>
  </si>
  <si>
    <t> 29.08.1989 21:59 </t>
  </si>
  <si>
    <t> 0.014 </t>
  </si>
  <si>
    <t> BBS 92 </t>
  </si>
  <si>
    <t>2447826.299 </t>
  </si>
  <si>
    <t> 26.10.1989 19:10 </t>
  </si>
  <si>
    <t> BBS 93 </t>
  </si>
  <si>
    <t>2448084.441 </t>
  </si>
  <si>
    <t> 11.07.1990 22:35 </t>
  </si>
  <si>
    <t> 0.008 </t>
  </si>
  <si>
    <t> BBS 96 </t>
  </si>
  <si>
    <t>2448113.375 </t>
  </si>
  <si>
    <t> 09.08.1990 21:00 </t>
  </si>
  <si>
    <t>2448125.442 </t>
  </si>
  <si>
    <t> 21.08.1990 22:36 </t>
  </si>
  <si>
    <t>2448441.476 </t>
  </si>
  <si>
    <t> 03.07.1991 23:25 </t>
  </si>
  <si>
    <t> BBS 98 </t>
  </si>
  <si>
    <t>2448499.382 </t>
  </si>
  <si>
    <t> 30.08.1991 21:10 </t>
  </si>
  <si>
    <t>2448499.383 </t>
  </si>
  <si>
    <t> 30.08.1991 21:11 </t>
  </si>
  <si>
    <t>2448540.399 </t>
  </si>
  <si>
    <t> 10.10.1991 21:34 </t>
  </si>
  <si>
    <t> BBS 99 </t>
  </si>
  <si>
    <t>2448598.279 </t>
  </si>
  <si>
    <t> 07.12.1991 18:41 </t>
  </si>
  <si>
    <t> -0.005 </t>
  </si>
  <si>
    <t>2448598.293 </t>
  </si>
  <si>
    <t> 07.12.1991 19:01 </t>
  </si>
  <si>
    <t> BBS 100 </t>
  </si>
  <si>
    <t>2448827.472 </t>
  </si>
  <si>
    <t> 23.07.1992 23:19 </t>
  </si>
  <si>
    <t> BBS 101 </t>
  </si>
  <si>
    <t>2449213.465 </t>
  </si>
  <si>
    <t> 13.08.1993 23:09 </t>
  </si>
  <si>
    <t> 0.007 </t>
  </si>
  <si>
    <t> BBS 104 </t>
  </si>
  <si>
    <t>2449587.395 </t>
  </si>
  <si>
    <t> 22.08.1994 21:28 </t>
  </si>
  <si>
    <t> BBS 107 </t>
  </si>
  <si>
    <t>2450002.321 </t>
  </si>
  <si>
    <t> 11.10.1995 19:42 </t>
  </si>
  <si>
    <t> BBS 110 </t>
  </si>
  <si>
    <t>2450002.330 </t>
  </si>
  <si>
    <t> 11.10.1995 19:55 </t>
  </si>
  <si>
    <t>2450014.393 </t>
  </si>
  <si>
    <t> 23.10.1995 21:25 </t>
  </si>
  <si>
    <t>2450313.520 </t>
  </si>
  <si>
    <t> 18.08.1996 00:28 </t>
  </si>
  <si>
    <t> -0.014 </t>
  </si>
  <si>
    <t> BBS 113 </t>
  </si>
  <si>
    <t>2450658.516 </t>
  </si>
  <si>
    <t> 29.07.1997 00:23 </t>
  </si>
  <si>
    <t> BBS 115 </t>
  </si>
  <si>
    <t>2450675.391 </t>
  </si>
  <si>
    <t> 14.08.1997 21:23 </t>
  </si>
  <si>
    <t> -0.010 </t>
  </si>
  <si>
    <t>2450716.401 </t>
  </si>
  <si>
    <t> 24.09.1997 21:37 </t>
  </si>
  <si>
    <t> -0.011 </t>
  </si>
  <si>
    <t> BBS 116 </t>
  </si>
  <si>
    <t>2450762.252 </t>
  </si>
  <si>
    <t> 09.11.1997 18:02 </t>
  </si>
  <si>
    <t>2450774.299 </t>
  </si>
  <si>
    <t> 21.11.1997 19:10 </t>
  </si>
  <si>
    <t> -0.012 </t>
  </si>
  <si>
    <t>2451377.408 </t>
  </si>
  <si>
    <t> 17.07.1999 21:47 </t>
  </si>
  <si>
    <t> -0.015 </t>
  </si>
  <si>
    <t> BBS 120 </t>
  </si>
  <si>
    <t>2451705.4905 </t>
  </si>
  <si>
    <t> 09.06.2000 23:46 </t>
  </si>
  <si>
    <t> -0.0251 </t>
  </si>
  <si>
    <t>E </t>
  </si>
  <si>
    <t>o</t>
  </si>
  <si>
    <t> D.Husar </t>
  </si>
  <si>
    <t>BAVM 152 </t>
  </si>
  <si>
    <t>2451833.34748 </t>
  </si>
  <si>
    <t> 15.10.2000 20:20 </t>
  </si>
  <si>
    <t> -0.02779 </t>
  </si>
  <si>
    <t>C </t>
  </si>
  <si>
    <t> J.Šafár </t>
  </si>
  <si>
    <t>OEJV 0074 </t>
  </si>
  <si>
    <t>2452576.377 </t>
  </si>
  <si>
    <t> 28.10.2002 21:02 </t>
  </si>
  <si>
    <t> -0.032 </t>
  </si>
  <si>
    <t> BBS 129 </t>
  </si>
  <si>
    <t>2452875.486 </t>
  </si>
  <si>
    <t> 23.08.2003 23:39 </t>
  </si>
  <si>
    <t> -0.066 </t>
  </si>
  <si>
    <t> BBS 130 </t>
  </si>
  <si>
    <t>2454385.6722 </t>
  </si>
  <si>
    <t> 12.10.2007 04:07 </t>
  </si>
  <si>
    <t>4850</t>
  </si>
  <si>
    <t> -0.0718 </t>
  </si>
  <si>
    <t>ns</t>
  </si>
  <si>
    <t> J.Bialozynski </t>
  </si>
  <si>
    <t>JAAVSO 36(2);171 </t>
  </si>
  <si>
    <t>2454624.5027 </t>
  </si>
  <si>
    <t> 07.06.2008 00:03 </t>
  </si>
  <si>
    <t>4949</t>
  </si>
  <si>
    <t> -0.0735 </t>
  </si>
  <si>
    <t>-U;-I</t>
  </si>
  <si>
    <t> M.&amp; K.Rätz </t>
  </si>
  <si>
    <t>BAVM 209 </t>
  </si>
  <si>
    <t>2454730.6508 </t>
  </si>
  <si>
    <t> 21.09.2008 03:37 </t>
  </si>
  <si>
    <t>4993</t>
  </si>
  <si>
    <t> -0.0731 </t>
  </si>
  <si>
    <t> G.Samolyk </t>
  </si>
  <si>
    <t>JAAVSO 37(1);44 </t>
  </si>
  <si>
    <t>2454771.6593 </t>
  </si>
  <si>
    <t> 01.11.2008 03:49 </t>
  </si>
  <si>
    <t>5010</t>
  </si>
  <si>
    <t> -0.0762 </t>
  </si>
  <si>
    <t>2455017.7260 </t>
  </si>
  <si>
    <t> 05.07.2009 05:25 </t>
  </si>
  <si>
    <t>5112</t>
  </si>
  <si>
    <t> -0.0790 </t>
  </si>
  <si>
    <t> JAAVSO 38;85 </t>
  </si>
  <si>
    <t>2455138.3466 </t>
  </si>
  <si>
    <t> 02.11.2009 20:19 </t>
  </si>
  <si>
    <t>5162</t>
  </si>
  <si>
    <t> -0.0808 </t>
  </si>
  <si>
    <t> N.Erkan et al. </t>
  </si>
  <si>
    <t>IBVS 5924 </t>
  </si>
  <si>
    <t>2456520.6497 </t>
  </si>
  <si>
    <t> 16.08.2013 03:35 </t>
  </si>
  <si>
    <t>5735</t>
  </si>
  <si>
    <t> -0.1097 </t>
  </si>
  <si>
    <t> JAAVSO 41;328 </t>
  </si>
  <si>
    <t>2456549.5992 </t>
  </si>
  <si>
    <t> 14.09.2013 02:22 </t>
  </si>
  <si>
    <t>5747</t>
  </si>
  <si>
    <t> -0.1096 </t>
  </si>
  <si>
    <t>2426594.51 </t>
  </si>
  <si>
    <t> 10.09.1931 00:14 </t>
  </si>
  <si>
    <t> 0.15 </t>
  </si>
  <si>
    <t> L.Jacchia </t>
  </si>
  <si>
    <t>2436818.338 </t>
  </si>
  <si>
    <t> 06.09.1959 20:06 </t>
  </si>
  <si>
    <t> 0.032 </t>
  </si>
  <si>
    <t> H.Busch </t>
  </si>
  <si>
    <t>2437964.265 </t>
  </si>
  <si>
    <t> 26.10.1962 18:21 </t>
  </si>
  <si>
    <t> 0.046 </t>
  </si>
  <si>
    <t>2438234.468 </t>
  </si>
  <si>
    <t> 23.07.1963 23:13 </t>
  </si>
  <si>
    <t> 0.055 </t>
  </si>
  <si>
    <t>2438292.326 </t>
  </si>
  <si>
    <t> 19.09.1963 19:49 </t>
  </si>
  <si>
    <t> 0.015 </t>
  </si>
  <si>
    <t> K.Kordylewski </t>
  </si>
  <si>
    <t>2439035.345 </t>
  </si>
  <si>
    <t> 01.10.1965 20:16 </t>
  </si>
  <si>
    <t> 0.000 </t>
  </si>
  <si>
    <t>2439052.243 </t>
  </si>
  <si>
    <t> 18.10.1965 17:49 </t>
  </si>
  <si>
    <t>F </t>
  </si>
  <si>
    <t> T.Berthold </t>
  </si>
  <si>
    <t>2440866.393 </t>
  </si>
  <si>
    <t> 06.10.1970 21:25 </t>
  </si>
  <si>
    <t>2442685.375 </t>
  </si>
  <si>
    <t> 29.09.1975 21:00 </t>
  </si>
  <si>
    <t>2443693.777 </t>
  </si>
  <si>
    <t> 04.07.1978 06:38 </t>
  </si>
  <si>
    <t>2443693.782 </t>
  </si>
  <si>
    <t> 04.07.1978 06:46 </t>
  </si>
  <si>
    <t> G.Wedemayer </t>
  </si>
  <si>
    <t>2443734.791 </t>
  </si>
  <si>
    <t> 14.08.1978 06:59 </t>
  </si>
  <si>
    <t> -0.000 </t>
  </si>
  <si>
    <t> C.Hesseltine </t>
  </si>
  <si>
    <t>2444132.832 </t>
  </si>
  <si>
    <t> 16.09.1979 07:58 </t>
  </si>
  <si>
    <t> -0.013 </t>
  </si>
  <si>
    <t>2444880.704 </t>
  </si>
  <si>
    <t> 03.10.1981 04:53 </t>
  </si>
  <si>
    <t>2446769.642 </t>
  </si>
  <si>
    <t> 05.12.1986 03:24 </t>
  </si>
  <si>
    <t>2446998.826 </t>
  </si>
  <si>
    <t> 22.07.1987 07:49 </t>
  </si>
  <si>
    <t> -0.006 </t>
  </si>
  <si>
    <t> R.Hill </t>
  </si>
  <si>
    <t>2448161.632 </t>
  </si>
  <si>
    <t> 27.09.1990 03:10 </t>
  </si>
  <si>
    <t>2448887.780 </t>
  </si>
  <si>
    <t> 22.09.1992 06:43 </t>
  </si>
  <si>
    <t>2449237.593 </t>
  </si>
  <si>
    <t> 07.09.1993 02:13 </t>
  </si>
  <si>
    <t> 0.010 </t>
  </si>
  <si>
    <t>2449278.595 </t>
  </si>
  <si>
    <t> 18.10.1993 02:16 </t>
  </si>
  <si>
    <t>2450320.765 </t>
  </si>
  <si>
    <t> 25.08.1996 06:21 </t>
  </si>
  <si>
    <t>2450320.774 </t>
  </si>
  <si>
    <t> 25.08.1996 06:34 </t>
  </si>
  <si>
    <t> D.Williams </t>
  </si>
  <si>
    <t>2451430.482 </t>
  </si>
  <si>
    <t> 08.09.1999 23:34 </t>
  </si>
  <si>
    <t>2451466.660 </t>
  </si>
  <si>
    <t> 15.10.1999 03:50 </t>
  </si>
  <si>
    <t> -0.023 </t>
  </si>
  <si>
    <t>2452098.7107 </t>
  </si>
  <si>
    <t> 08.07.2001 05:03 </t>
  </si>
  <si>
    <t> -0.0337 </t>
  </si>
  <si>
    <t>2452501.582 </t>
  </si>
  <si>
    <t> 15.08.2002 01:58 </t>
  </si>
  <si>
    <t> -0.041 </t>
  </si>
  <si>
    <t>2453343.5107 </t>
  </si>
  <si>
    <t> 04.12.2004 00:15 </t>
  </si>
  <si>
    <t> -0.0563 </t>
  </si>
  <si>
    <t>2454303.6499 </t>
  </si>
  <si>
    <t> 22.07.2007 03:35 </t>
  </si>
  <si>
    <t> -0.0709 </t>
  </si>
  <si>
    <t>2454325.3609 </t>
  </si>
  <si>
    <t> 12.08.2007 20:39 </t>
  </si>
  <si>
    <t> -0.0719 </t>
  </si>
  <si>
    <t>-I</t>
  </si>
  <si>
    <t> F.Agerer </t>
  </si>
  <si>
    <t>2454682.4003 </t>
  </si>
  <si>
    <t> 03.08.2008 21:36 </t>
  </si>
  <si>
    <t>4973</t>
  </si>
  <si>
    <t> -0.0746 </t>
  </si>
  <si>
    <t>2455068.3876 </t>
  </si>
  <si>
    <t> 24.08.2009 21:18 </t>
  </si>
  <si>
    <t>5133</t>
  </si>
  <si>
    <t> -0.0788 </t>
  </si>
  <si>
    <t>R</t>
  </si>
  <si>
    <t> L.Šmelcer </t>
  </si>
  <si>
    <t>OEJV 0137 </t>
  </si>
  <si>
    <t>2455512.2699 </t>
  </si>
  <si>
    <t> 11.11.2010 18:28 </t>
  </si>
  <si>
    <t>5317</t>
  </si>
  <si>
    <t> -0.0867 </t>
  </si>
  <si>
    <t>2455512.2711 </t>
  </si>
  <si>
    <t> 11.11.2010 18:30 </t>
  </si>
  <si>
    <t> -0.0855 </t>
  </si>
  <si>
    <t>JAVSO 49, 108</t>
  </si>
  <si>
    <t>JAVSO, 50, 133</t>
  </si>
  <si>
    <t>JAAVSO, 50, 255</t>
  </si>
  <si>
    <t xml:space="preserve">Mag </t>
  </si>
  <si>
    <t>Next ToM-P</t>
  </si>
  <si>
    <t>Next ToM-S</t>
  </si>
  <si>
    <t>VSX</t>
  </si>
  <si>
    <t>11.30-12.40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</si>
</sst>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0.000E+00"/>
    <numFmt numFmtId="166" formatCode="m/d/yyyy\ h:mm"/>
    <numFmt numFmtId="167" formatCode="d/mm/yyyy;@"/>
    <numFmt numFmtId="168" formatCode="0.00000"/>
  </numFmts>
  <fonts count="2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" fillId="0" borderId="0"/>
    <xf numFmtId="0" fontId="24" fillId="0" borderId="0"/>
    <xf numFmtId="0" fontId="24" fillId="0" borderId="0"/>
  </cellStyleXfs>
  <cellXfs count="11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6" xfId="0" applyBorder="1" applyAlignment="1"/>
    <xf numFmtId="0" fontId="9" fillId="0" borderId="7" xfId="0" applyFont="1" applyBorder="1" applyAlignment="1"/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5" fillId="0" borderId="0" xfId="0" applyFont="1" applyAlignment="1"/>
    <xf numFmtId="0" fontId="0" fillId="2" borderId="6" xfId="0" applyFill="1" applyBorder="1" applyAlignment="1"/>
    <xf numFmtId="0" fontId="0" fillId="2" borderId="8" xfId="0" applyFill="1" applyBorder="1" applyAlignment="1"/>
    <xf numFmtId="0" fontId="10" fillId="0" borderId="9" xfId="0" applyFont="1" applyBorder="1" applyAlignment="1"/>
    <xf numFmtId="0" fontId="0" fillId="0" borderId="10" xfId="0" applyBorder="1" applyAlignment="1"/>
    <xf numFmtId="0" fontId="10" fillId="0" borderId="8" xfId="0" applyFont="1" applyBorder="1" applyAlignment="1"/>
    <xf numFmtId="0" fontId="3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3" xfId="0" applyFill="1" applyBorder="1" applyAlignment="1"/>
    <xf numFmtId="0" fontId="0" fillId="2" borderId="10" xfId="0" applyFill="1" applyBorder="1" applyAlignment="1"/>
    <xf numFmtId="0" fontId="10" fillId="0" borderId="14" xfId="0" applyFont="1" applyBorder="1" applyAlignment="1"/>
    <xf numFmtId="11" fontId="0" fillId="0" borderId="0" xfId="0" applyNumberFormat="1" applyAlignment="1"/>
    <xf numFmtId="0" fontId="10" fillId="0" borderId="10" xfId="0" applyFont="1" applyBorder="1" applyAlignment="1"/>
    <xf numFmtId="0" fontId="4" fillId="0" borderId="0" xfId="0" applyFont="1" applyAlignment="1">
      <alignment horizontal="left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10" fillId="0" borderId="17" xfId="0" applyFont="1" applyBorder="1" applyAlignment="1"/>
    <xf numFmtId="0" fontId="10" fillId="0" borderId="16" xfId="0" applyFont="1" applyBorder="1" applyAlignment="1"/>
    <xf numFmtId="0" fontId="0" fillId="0" borderId="13" xfId="0" applyBorder="1" applyAlignment="1"/>
    <xf numFmtId="0" fontId="0" fillId="0" borderId="13" xfId="0" applyBorder="1" applyAlignment="1">
      <alignment horizontal="left"/>
    </xf>
    <xf numFmtId="0" fontId="12" fillId="0" borderId="13" xfId="0" applyFont="1" applyBorder="1" applyAlignment="1"/>
    <xf numFmtId="2" fontId="9" fillId="0" borderId="0" xfId="0" applyNumberFormat="1" applyFont="1" applyAlignment="1"/>
    <xf numFmtId="0" fontId="9" fillId="0" borderId="0" xfId="0" applyFont="1" applyAlignment="1">
      <alignment horizontal="center"/>
    </xf>
    <xf numFmtId="1" fontId="9" fillId="0" borderId="0" xfId="0" applyNumberFormat="1" applyFont="1" applyAlignment="1"/>
    <xf numFmtId="165" fontId="9" fillId="0" borderId="0" xfId="0" applyNumberFormat="1" applyFont="1" applyAlignment="1"/>
    <xf numFmtId="0" fontId="0" fillId="0" borderId="15" xfId="0" applyBorder="1" applyAlignment="1"/>
    <xf numFmtId="0" fontId="15" fillId="2" borderId="4" xfId="0" applyFont="1" applyFill="1" applyBorder="1" applyAlignment="1"/>
    <xf numFmtId="0" fontId="0" fillId="0" borderId="4" xfId="0" applyBorder="1" applyAlignment="1"/>
    <xf numFmtId="0" fontId="0" fillId="0" borderId="16" xfId="0" applyBorder="1" applyAlignment="1"/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7" fillId="0" borderId="0" xfId="6" applyFont="1" applyAlignment="1">
      <alignment wrapText="1"/>
    </xf>
    <xf numFmtId="0" fontId="7" fillId="0" borderId="0" xfId="6" applyFont="1" applyAlignment="1">
      <alignment horizontal="center" wrapText="1"/>
    </xf>
    <xf numFmtId="0" fontId="7" fillId="0" borderId="0" xfId="6" applyFont="1" applyAlignment="1">
      <alignment horizontal="left" wrapText="1"/>
    </xf>
    <xf numFmtId="0" fontId="7" fillId="0" borderId="0" xfId="6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21" fillId="0" borderId="0" xfId="8" applyFont="1" applyAlignment="1">
      <alignment horizontal="left"/>
    </xf>
    <xf numFmtId="0" fontId="21" fillId="0" borderId="0" xfId="8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>
      <alignment vertical="top"/>
    </xf>
    <xf numFmtId="0" fontId="0" fillId="0" borderId="13" xfId="0" applyBorder="1" applyAlignment="1">
      <alignment horizontal="center"/>
    </xf>
    <xf numFmtId="0" fontId="0" fillId="0" borderId="10" xfId="0" applyBorder="1">
      <alignment vertical="top"/>
    </xf>
    <xf numFmtId="0" fontId="23" fillId="0" borderId="0" xfId="5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7" fillId="3" borderId="18" xfId="0" applyFont="1" applyFill="1" applyBorder="1" applyAlignment="1">
      <alignment horizontal="left" vertical="top" wrapText="1" indent="1"/>
    </xf>
    <xf numFmtId="0" fontId="7" fillId="3" borderId="18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right" vertical="top" wrapText="1"/>
    </xf>
    <xf numFmtId="0" fontId="23" fillId="3" borderId="18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1" fillId="0" borderId="0" xfId="0" applyFont="1" applyAlignment="1"/>
    <xf numFmtId="0" fontId="4" fillId="0" borderId="0" xfId="0" applyFont="1" applyAlignment="1"/>
    <xf numFmtId="0" fontId="12" fillId="0" borderId="0" xfId="0" applyFont="1" applyAlignment="1"/>
    <xf numFmtId="0" fontId="9" fillId="0" borderId="0" xfId="0" applyFont="1" applyAlignment="1">
      <alignment horizontal="left"/>
    </xf>
    <xf numFmtId="166" fontId="9" fillId="0" borderId="0" xfId="0" applyNumberFormat="1" applyFont="1" applyAlignment="1"/>
    <xf numFmtId="168" fontId="25" fillId="0" borderId="0" xfId="0" applyNumberFormat="1" applyFont="1" applyAlignment="1">
      <alignment horizontal="left" vertical="center" wrapText="1"/>
    </xf>
    <xf numFmtId="0" fontId="0" fillId="4" borderId="19" xfId="0" applyFill="1" applyBorder="1" applyAlignment="1">
      <alignment horizontal="right" vertical="center"/>
    </xf>
    <xf numFmtId="0" fontId="0" fillId="4" borderId="20" xfId="0" applyFill="1" applyBorder="1" applyAlignment="1">
      <alignment horizontal="center" vertical="center"/>
    </xf>
    <xf numFmtId="0" fontId="26" fillId="0" borderId="21" xfId="0" applyFont="1" applyBorder="1" applyAlignment="1">
      <alignment horizontal="right" vertical="center"/>
    </xf>
    <xf numFmtId="0" fontId="28" fillId="0" borderId="22" xfId="0" applyFont="1" applyBorder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22" fontId="27" fillId="0" borderId="22" xfId="0" applyNumberFormat="1" applyFont="1" applyBorder="1" applyAlignment="1">
      <alignment horizontal="right" vertical="center"/>
    </xf>
    <xf numFmtId="22" fontId="27" fillId="0" borderId="23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505753160165324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21590939041053137"/>
          <c:w val="0.77011638326969456"/>
          <c:h val="0.5795462584703736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1'!$H$21:$H$1600</c:f>
              <c:numCache>
                <c:formatCode>General</c:formatCode>
                <c:ptCount val="1580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FC-47D3-9FFC-073F6E7615D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1'!$I$21:$I$1600</c:f>
              <c:numCache>
                <c:formatCode>General</c:formatCode>
                <c:ptCount val="1580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FC-47D3-9FFC-073F6E7615D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FC-47D3-9FFC-073F6E7615D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1'!$K$21:$K$1600</c:f>
              <c:numCache>
                <c:formatCode>General</c:formatCode>
                <c:ptCount val="1580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  <c:pt idx="147">
                  <c:v>-0.19012920000386657</c:v>
                </c:pt>
                <c:pt idx="148">
                  <c:v>-0.19491960000596009</c:v>
                </c:pt>
                <c:pt idx="149">
                  <c:v>-0.20131519999995362</c:v>
                </c:pt>
                <c:pt idx="150">
                  <c:v>-0.21142480000708019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FC-47D3-9FFC-073F6E7615D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FC-47D3-9FFC-073F6E7615D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FC-47D3-9FFC-073F6E7615D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FC-47D3-9FFC-073F6E7615D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1'!$O$21:$O$1600</c:f>
              <c:numCache>
                <c:formatCode>General</c:formatCode>
                <c:ptCount val="1580"/>
                <c:pt idx="4">
                  <c:v>0.64699551846640624</c:v>
                </c:pt>
                <c:pt idx="12">
                  <c:v>0.38599726081230035</c:v>
                </c:pt>
                <c:pt idx="19">
                  <c:v>0.35674427063162539</c:v>
                </c:pt>
                <c:pt idx="21">
                  <c:v>0.3498467234732347</c:v>
                </c:pt>
                <c:pt idx="22">
                  <c:v>0.34836867765357954</c:v>
                </c:pt>
                <c:pt idx="24">
                  <c:v>0.32940042296800509</c:v>
                </c:pt>
                <c:pt idx="26">
                  <c:v>0.32896932627060566</c:v>
                </c:pt>
                <c:pt idx="27">
                  <c:v>0.28265722392141085</c:v>
                </c:pt>
                <c:pt idx="28">
                  <c:v>0.23622195108724475</c:v>
                </c:pt>
                <c:pt idx="30">
                  <c:v>0.21047931972825082</c:v>
                </c:pt>
                <c:pt idx="31">
                  <c:v>0.21047931972825082</c:v>
                </c:pt>
                <c:pt idx="32">
                  <c:v>0.20943237060599509</c:v>
                </c:pt>
                <c:pt idx="39">
                  <c:v>0.19927080559586591</c:v>
                </c:pt>
                <c:pt idx="54">
                  <c:v>0.18017938042532017</c:v>
                </c:pt>
                <c:pt idx="76">
                  <c:v>0.13195813555907079</c:v>
                </c:pt>
                <c:pt idx="78">
                  <c:v>0.1261075375229358</c:v>
                </c:pt>
                <c:pt idx="89">
                  <c:v>9.6423450644861464E-2</c:v>
                </c:pt>
                <c:pt idx="96">
                  <c:v>7.9425923718827202E-2</c:v>
                </c:pt>
                <c:pt idx="97">
                  <c:v>7.7886292656686423E-2</c:v>
                </c:pt>
                <c:pt idx="98">
                  <c:v>6.9572284921126187E-2</c:v>
                </c:pt>
                <c:pt idx="99">
                  <c:v>6.895643249626987E-2</c:v>
                </c:pt>
                <c:pt idx="100">
                  <c:v>6.7909483374014146E-2</c:v>
                </c:pt>
                <c:pt idx="101">
                  <c:v>6.0026572335853318E-2</c:v>
                </c:pt>
                <c:pt idx="102">
                  <c:v>4.9433910628324723E-2</c:v>
                </c:pt>
                <c:pt idx="103">
                  <c:v>4.9433910628324723E-2</c:v>
                </c:pt>
                <c:pt idx="104">
                  <c:v>4.9125984415896551E-2</c:v>
                </c:pt>
                <c:pt idx="105">
                  <c:v>4.148941434767825E-2</c:v>
                </c:pt>
                <c:pt idx="106">
                  <c:v>4.1304658620221368E-2</c:v>
                </c:pt>
                <c:pt idx="107">
                  <c:v>4.1304658620221368E-2</c:v>
                </c:pt>
                <c:pt idx="108">
                  <c:v>3.268272467223296E-2</c:v>
                </c:pt>
                <c:pt idx="109">
                  <c:v>3.2251627974833552E-2</c:v>
                </c:pt>
                <c:pt idx="110">
                  <c:v>3.1204678852577827E-2</c:v>
                </c:pt>
                <c:pt idx="111">
                  <c:v>3.0034559245350811E-2</c:v>
                </c:pt>
                <c:pt idx="112">
                  <c:v>2.9726633032922667E-2</c:v>
                </c:pt>
                <c:pt idx="113">
                  <c:v>1.4330322411514801E-2</c:v>
                </c:pt>
                <c:pt idx="114">
                  <c:v>1.2975447076830932E-2</c:v>
                </c:pt>
                <c:pt idx="115">
                  <c:v>1.2051668439546442E-2</c:v>
                </c:pt>
                <c:pt idx="116">
                  <c:v>5.9547294334689471E-3</c:v>
                </c:pt>
                <c:pt idx="117">
                  <c:v>2.6907115817304816E-3</c:v>
                </c:pt>
                <c:pt idx="118">
                  <c:v>-4.0836650916889761E-3</c:v>
                </c:pt>
                <c:pt idx="119">
                  <c:v>-1.4368400586789398E-2</c:v>
                </c:pt>
                <c:pt idx="120">
                  <c:v>-1.6277543103843994E-2</c:v>
                </c:pt>
                <c:pt idx="121">
                  <c:v>-2.3914113172062268E-2</c:v>
                </c:pt>
                <c:pt idx="122">
                  <c:v>-3.5861650214274787E-2</c:v>
                </c:pt>
                <c:pt idx="123">
                  <c:v>-6.037257672355606E-2</c:v>
                </c:pt>
                <c:pt idx="124">
                  <c:v>-6.0926843905926786E-2</c:v>
                </c:pt>
                <c:pt idx="125">
                  <c:v>-6.2466474968067565E-2</c:v>
                </c:pt>
                <c:pt idx="126">
                  <c:v>-6.856341397414506E-2</c:v>
                </c:pt>
                <c:pt idx="127">
                  <c:v>-7.004145979380022E-2</c:v>
                </c:pt>
                <c:pt idx="128">
                  <c:v>-7.1273164643512854E-2</c:v>
                </c:pt>
                <c:pt idx="129">
                  <c:v>-7.2320113765768579E-2</c:v>
                </c:pt>
                <c:pt idx="130">
                  <c:v>-7.8601808499302983E-2</c:v>
                </c:pt>
                <c:pt idx="131">
                  <c:v>-7.9895098591501235E-2</c:v>
                </c:pt>
                <c:pt idx="132">
                  <c:v>-8.168107062358454E-2</c:v>
                </c:pt>
                <c:pt idx="133">
                  <c:v>-9.1226783208857409E-2</c:v>
                </c:pt>
                <c:pt idx="134">
                  <c:v>-9.1226783208857409E-2</c:v>
                </c:pt>
                <c:pt idx="135">
                  <c:v>-0.11696941456785132</c:v>
                </c:pt>
                <c:pt idx="136">
                  <c:v>-0.1177084374776789</c:v>
                </c:pt>
                <c:pt idx="137">
                  <c:v>-0.13489072013117009</c:v>
                </c:pt>
                <c:pt idx="138">
                  <c:v>-0.1363687659508252</c:v>
                </c:pt>
                <c:pt idx="139">
                  <c:v>-0.13649193643579649</c:v>
                </c:pt>
                <c:pt idx="140">
                  <c:v>-0.14400533601904353</c:v>
                </c:pt>
                <c:pt idx="141">
                  <c:v>-0.14603764902106936</c:v>
                </c:pt>
                <c:pt idx="142">
                  <c:v>-0.14603764902106936</c:v>
                </c:pt>
                <c:pt idx="143">
                  <c:v>-0.15490592393900027</c:v>
                </c:pt>
                <c:pt idx="144">
                  <c:v>-0.1625424940072186</c:v>
                </c:pt>
                <c:pt idx="145">
                  <c:v>-0.16519065943410072</c:v>
                </c:pt>
                <c:pt idx="146">
                  <c:v>-0.17504429823180173</c:v>
                </c:pt>
                <c:pt idx="147">
                  <c:v>-0.18372781742227579</c:v>
                </c:pt>
                <c:pt idx="148">
                  <c:v>-0.19161072846043659</c:v>
                </c:pt>
                <c:pt idx="149">
                  <c:v>-0.19265767758269231</c:v>
                </c:pt>
                <c:pt idx="150">
                  <c:v>-0.20017107716593935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FC-47D3-9FFC-073F6E7615D3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1'!$U$21:$U$167</c:f>
              <c:numCache>
                <c:formatCode>General</c:formatCode>
                <c:ptCount val="147"/>
                <c:pt idx="17">
                  <c:v>-8.1591199996182695E-2</c:v>
                </c:pt>
                <c:pt idx="46">
                  <c:v>-0.14323820000572596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FC-47D3-9FFC-073F6E76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1712"/>
        <c:axId val="1"/>
      </c:scatterChart>
      <c:valAx>
        <c:axId val="84686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238493176866"/>
              <c:y val="0.872160283941779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387174304361377E-2"/>
              <c:y val="0.42045514197088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2988505747126436E-2"/>
          <c:y val="0.91761482939632544"/>
          <c:w val="0.94061483693848613"/>
          <c:h val="5.6818181818181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4923664122137404"/>
          <c:y val="3.1073446327683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03053435114504"/>
          <c:y val="0.21751472434102539"/>
          <c:w val="0.77099236641221369"/>
          <c:h val="0.579097642726106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1'!$H$21:$H$1600</c:f>
              <c:numCache>
                <c:formatCode>General</c:formatCode>
                <c:ptCount val="1580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E-450E-87B8-EB5C1C5A3D3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1'!$I$21:$I$1600</c:f>
              <c:numCache>
                <c:formatCode>General</c:formatCode>
                <c:ptCount val="1580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E-450E-87B8-EB5C1C5A3D3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6E-450E-87B8-EB5C1C5A3D3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1'!$F$21:$F$1600</c:f>
              <c:numCache>
                <c:formatCode>General</c:formatCode>
                <c:ptCount val="1580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  <c:pt idx="147">
                  <c:v>6819</c:v>
                </c:pt>
                <c:pt idx="148">
                  <c:v>6947</c:v>
                </c:pt>
                <c:pt idx="149">
                  <c:v>6964</c:v>
                </c:pt>
                <c:pt idx="150">
                  <c:v>7086</c:v>
                </c:pt>
              </c:numCache>
            </c:numRef>
          </c:xVal>
          <c:yVal>
            <c:numRef>
              <c:f>'Active 1'!$K$21:$K$1600</c:f>
              <c:numCache>
                <c:formatCode>General</c:formatCode>
                <c:ptCount val="1580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  <c:pt idx="147">
                  <c:v>-0.19012920000386657</c:v>
                </c:pt>
                <c:pt idx="148">
                  <c:v>-0.19491960000596009</c:v>
                </c:pt>
                <c:pt idx="149">
                  <c:v>-0.20131519999995362</c:v>
                </c:pt>
                <c:pt idx="150">
                  <c:v>-0.21142480000708019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6E-450E-87B8-EB5C1C5A3D3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6E-450E-87B8-EB5C1C5A3D3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6E-450E-87B8-EB5C1C5A3D3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6E-450E-87B8-EB5C1C5A3D39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1'!$AW$2:$AW$1001</c:f>
              <c:numCache>
                <c:formatCode>General</c:formatCode>
                <c:ptCount val="1000"/>
                <c:pt idx="0">
                  <c:v>-12000</c:v>
                </c:pt>
                <c:pt idx="1">
                  <c:v>-11800</c:v>
                </c:pt>
                <c:pt idx="2">
                  <c:v>-11600</c:v>
                </c:pt>
                <c:pt idx="3">
                  <c:v>-11400</c:v>
                </c:pt>
                <c:pt idx="4">
                  <c:v>-11200</c:v>
                </c:pt>
                <c:pt idx="5">
                  <c:v>-11000</c:v>
                </c:pt>
                <c:pt idx="6">
                  <c:v>-10800</c:v>
                </c:pt>
                <c:pt idx="7">
                  <c:v>-10600</c:v>
                </c:pt>
                <c:pt idx="8">
                  <c:v>-10400</c:v>
                </c:pt>
                <c:pt idx="9">
                  <c:v>-10200</c:v>
                </c:pt>
                <c:pt idx="10">
                  <c:v>-10000</c:v>
                </c:pt>
                <c:pt idx="11">
                  <c:v>-9800</c:v>
                </c:pt>
                <c:pt idx="12">
                  <c:v>-9600</c:v>
                </c:pt>
                <c:pt idx="13">
                  <c:v>-9400</c:v>
                </c:pt>
                <c:pt idx="14">
                  <c:v>-9200</c:v>
                </c:pt>
                <c:pt idx="15">
                  <c:v>-9000</c:v>
                </c:pt>
                <c:pt idx="16">
                  <c:v>-8800</c:v>
                </c:pt>
                <c:pt idx="17">
                  <c:v>-8600</c:v>
                </c:pt>
                <c:pt idx="18">
                  <c:v>-8400</c:v>
                </c:pt>
                <c:pt idx="19">
                  <c:v>-8200</c:v>
                </c:pt>
                <c:pt idx="20">
                  <c:v>-8000</c:v>
                </c:pt>
                <c:pt idx="21">
                  <c:v>-7800</c:v>
                </c:pt>
                <c:pt idx="22">
                  <c:v>-7600</c:v>
                </c:pt>
                <c:pt idx="23">
                  <c:v>-7400</c:v>
                </c:pt>
                <c:pt idx="24">
                  <c:v>-7200</c:v>
                </c:pt>
                <c:pt idx="25">
                  <c:v>-7000</c:v>
                </c:pt>
                <c:pt idx="26">
                  <c:v>-6800</c:v>
                </c:pt>
                <c:pt idx="27">
                  <c:v>-6600</c:v>
                </c:pt>
                <c:pt idx="28">
                  <c:v>-6400</c:v>
                </c:pt>
                <c:pt idx="29">
                  <c:v>-6200</c:v>
                </c:pt>
                <c:pt idx="30">
                  <c:v>-6000</c:v>
                </c:pt>
                <c:pt idx="31">
                  <c:v>-5800</c:v>
                </c:pt>
                <c:pt idx="32">
                  <c:v>-5600</c:v>
                </c:pt>
                <c:pt idx="33">
                  <c:v>-5400</c:v>
                </c:pt>
                <c:pt idx="34">
                  <c:v>-5200</c:v>
                </c:pt>
                <c:pt idx="35">
                  <c:v>-5000</c:v>
                </c:pt>
                <c:pt idx="36">
                  <c:v>-4800</c:v>
                </c:pt>
                <c:pt idx="37">
                  <c:v>-4600</c:v>
                </c:pt>
                <c:pt idx="38">
                  <c:v>-4400</c:v>
                </c:pt>
                <c:pt idx="39">
                  <c:v>-4200</c:v>
                </c:pt>
                <c:pt idx="40">
                  <c:v>-4000</c:v>
                </c:pt>
                <c:pt idx="41">
                  <c:v>-3800</c:v>
                </c:pt>
                <c:pt idx="42">
                  <c:v>-3600</c:v>
                </c:pt>
                <c:pt idx="43">
                  <c:v>-3400</c:v>
                </c:pt>
                <c:pt idx="44">
                  <c:v>-3200</c:v>
                </c:pt>
                <c:pt idx="45">
                  <c:v>-3000</c:v>
                </c:pt>
                <c:pt idx="46">
                  <c:v>-2800</c:v>
                </c:pt>
                <c:pt idx="47">
                  <c:v>-2600</c:v>
                </c:pt>
                <c:pt idx="48">
                  <c:v>-2400</c:v>
                </c:pt>
                <c:pt idx="49">
                  <c:v>-2200</c:v>
                </c:pt>
                <c:pt idx="50">
                  <c:v>-2000</c:v>
                </c:pt>
                <c:pt idx="51">
                  <c:v>-1800</c:v>
                </c:pt>
                <c:pt idx="52">
                  <c:v>-1600</c:v>
                </c:pt>
                <c:pt idx="53">
                  <c:v>-1400</c:v>
                </c:pt>
                <c:pt idx="54">
                  <c:v>-1200</c:v>
                </c:pt>
                <c:pt idx="55">
                  <c:v>-1000</c:v>
                </c:pt>
                <c:pt idx="56">
                  <c:v>-800</c:v>
                </c:pt>
                <c:pt idx="57">
                  <c:v>-600</c:v>
                </c:pt>
                <c:pt idx="58">
                  <c:v>-400</c:v>
                </c:pt>
                <c:pt idx="59">
                  <c:v>-200</c:v>
                </c:pt>
                <c:pt idx="60">
                  <c:v>0</c:v>
                </c:pt>
                <c:pt idx="61">
                  <c:v>200</c:v>
                </c:pt>
                <c:pt idx="62">
                  <c:v>400</c:v>
                </c:pt>
                <c:pt idx="63">
                  <c:v>600</c:v>
                </c:pt>
                <c:pt idx="64">
                  <c:v>800</c:v>
                </c:pt>
                <c:pt idx="65">
                  <c:v>1000</c:v>
                </c:pt>
                <c:pt idx="66">
                  <c:v>1200</c:v>
                </c:pt>
                <c:pt idx="67">
                  <c:v>1400</c:v>
                </c:pt>
                <c:pt idx="68">
                  <c:v>1600</c:v>
                </c:pt>
                <c:pt idx="69">
                  <c:v>1800</c:v>
                </c:pt>
                <c:pt idx="70">
                  <c:v>2000</c:v>
                </c:pt>
                <c:pt idx="71">
                  <c:v>2200</c:v>
                </c:pt>
                <c:pt idx="72">
                  <c:v>2400</c:v>
                </c:pt>
                <c:pt idx="73">
                  <c:v>2600</c:v>
                </c:pt>
                <c:pt idx="74">
                  <c:v>2800</c:v>
                </c:pt>
                <c:pt idx="75">
                  <c:v>3000</c:v>
                </c:pt>
                <c:pt idx="76">
                  <c:v>3200</c:v>
                </c:pt>
                <c:pt idx="77">
                  <c:v>3400</c:v>
                </c:pt>
                <c:pt idx="78">
                  <c:v>3600</c:v>
                </c:pt>
                <c:pt idx="79">
                  <c:v>3800</c:v>
                </c:pt>
                <c:pt idx="80">
                  <c:v>4000</c:v>
                </c:pt>
                <c:pt idx="81">
                  <c:v>4200</c:v>
                </c:pt>
                <c:pt idx="82">
                  <c:v>4400</c:v>
                </c:pt>
                <c:pt idx="83">
                  <c:v>4600</c:v>
                </c:pt>
                <c:pt idx="84">
                  <c:v>4800</c:v>
                </c:pt>
                <c:pt idx="85">
                  <c:v>5000</c:v>
                </c:pt>
                <c:pt idx="86">
                  <c:v>5200</c:v>
                </c:pt>
                <c:pt idx="87">
                  <c:v>5400</c:v>
                </c:pt>
                <c:pt idx="88">
                  <c:v>5600</c:v>
                </c:pt>
                <c:pt idx="89">
                  <c:v>5800</c:v>
                </c:pt>
                <c:pt idx="90">
                  <c:v>6000</c:v>
                </c:pt>
                <c:pt idx="91">
                  <c:v>6200</c:v>
                </c:pt>
                <c:pt idx="92">
                  <c:v>6400</c:v>
                </c:pt>
                <c:pt idx="93">
                  <c:v>6600</c:v>
                </c:pt>
                <c:pt idx="94">
                  <c:v>6800</c:v>
                </c:pt>
                <c:pt idx="95">
                  <c:v>7000</c:v>
                </c:pt>
                <c:pt idx="96">
                  <c:v>7200</c:v>
                </c:pt>
                <c:pt idx="97">
                  <c:v>7400</c:v>
                </c:pt>
                <c:pt idx="98">
                  <c:v>7600</c:v>
                </c:pt>
                <c:pt idx="99">
                  <c:v>7800</c:v>
                </c:pt>
              </c:numCache>
            </c:numRef>
          </c:xVal>
          <c:yVal>
            <c:numRef>
              <c:f>'Active 1'!$AX$2:$AX$1001</c:f>
              <c:numCache>
                <c:formatCode>General</c:formatCode>
                <c:ptCount val="1000"/>
                <c:pt idx="0">
                  <c:v>0.15607773423287297</c:v>
                </c:pt>
                <c:pt idx="1">
                  <c:v>0.15555727741166869</c:v>
                </c:pt>
                <c:pt idx="2">
                  <c:v>0.15521192907889184</c:v>
                </c:pt>
                <c:pt idx="3">
                  <c:v>0.15504937559392984</c:v>
                </c:pt>
                <c:pt idx="4">
                  <c:v>0.15507927148176315</c:v>
                </c:pt>
                <c:pt idx="5">
                  <c:v>0.15531346879488633</c:v>
                </c:pt>
                <c:pt idx="6">
                  <c:v>0.15576598289193658</c:v>
                </c:pt>
                <c:pt idx="7">
                  <c:v>0.15645283969675264</c:v>
                </c:pt>
                <c:pt idx="8">
                  <c:v>0.15739200654744998</c:v>
                </c:pt>
                <c:pt idx="9">
                  <c:v>0.15860350523470643</c:v>
                </c:pt>
                <c:pt idx="10">
                  <c:v>0.16010951646184982</c:v>
                </c:pt>
                <c:pt idx="11">
                  <c:v>0.1619339313752873</c:v>
                </c:pt>
                <c:pt idx="12">
                  <c:v>0.16410062989604096</c:v>
                </c:pt>
                <c:pt idx="13">
                  <c:v>0.16662957200379894</c:v>
                </c:pt>
                <c:pt idx="14">
                  <c:v>0.16952707355593372</c:v>
                </c:pt>
                <c:pt idx="15">
                  <c:v>0.17275378884659873</c:v>
                </c:pt>
                <c:pt idx="16">
                  <c:v>0.17612548124835928</c:v>
                </c:pt>
                <c:pt idx="17">
                  <c:v>0.17911113296033288</c:v>
                </c:pt>
                <c:pt idx="18">
                  <c:v>0.18072014896809341</c:v>
                </c:pt>
                <c:pt idx="19">
                  <c:v>0.17997038627037207</c:v>
                </c:pt>
                <c:pt idx="20">
                  <c:v>0.17672867441382384</c:v>
                </c:pt>
                <c:pt idx="21">
                  <c:v>0.17172401857335678</c:v>
                </c:pt>
                <c:pt idx="22">
                  <c:v>0.16579681825834464</c:v>
                </c:pt>
                <c:pt idx="23">
                  <c:v>0.15947931295058412</c:v>
                </c:pt>
                <c:pt idx="24">
                  <c:v>0.15303779403527426</c:v>
                </c:pt>
                <c:pt idx="25">
                  <c:v>0.14660220363957113</c:v>
                </c:pt>
                <c:pt idx="26">
                  <c:v>0.14023987498086143</c:v>
                </c:pt>
                <c:pt idx="27">
                  <c:v>0.13398674467235017</c:v>
                </c:pt>
                <c:pt idx="28">
                  <c:v>0.12786150560811599</c:v>
                </c:pt>
                <c:pt idx="29">
                  <c:v>0.12187323692596708</c:v>
                </c:pt>
                <c:pt idx="30">
                  <c:v>0.116025630854071</c:v>
                </c:pt>
                <c:pt idx="31">
                  <c:v>0.11031917074558931</c:v>
                </c:pt>
                <c:pt idx="32">
                  <c:v>0.10475230034976164</c:v>
                </c:pt>
                <c:pt idx="33">
                  <c:v>9.9322295749743356E-2</c:v>
                </c:pt>
                <c:pt idx="34">
                  <c:v>9.4026126325065879E-2</c:v>
                </c:pt>
                <c:pt idx="35">
                  <c:v>8.8861261277822332E-2</c:v>
                </c:pt>
                <c:pt idx="36">
                  <c:v>8.3826239817908987E-2</c:v>
                </c:pt>
                <c:pt idx="37">
                  <c:v>7.8920853344119926E-2</c:v>
                </c:pt>
                <c:pt idx="38">
                  <c:v>7.4145909258642367E-2</c:v>
                </c:pt>
                <c:pt idx="39">
                  <c:v>6.9502679429750441E-2</c:v>
                </c:pt>
                <c:pt idx="40">
                  <c:v>6.4992227027795002E-2</c:v>
                </c:pt>
                <c:pt idx="41">
                  <c:v>6.0614828954237046E-2</c:v>
                </c:pt>
                <c:pt idx="42">
                  <c:v>5.6369669284894577E-2</c:v>
                </c:pt>
                <c:pt idx="43">
                  <c:v>5.225489244985522E-2</c:v>
                </c:pt>
                <c:pt idx="44">
                  <c:v>4.8268002388609413E-2</c:v>
                </c:pt>
                <c:pt idx="45">
                  <c:v>4.4406504041981876E-2</c:v>
                </c:pt>
                <c:pt idx="46">
                  <c:v>4.0668626913910565E-2</c:v>
                </c:pt>
                <c:pt idx="47">
                  <c:v>3.7053956710284497E-2</c:v>
                </c:pt>
                <c:pt idx="48">
                  <c:v>3.3563829318245558E-2</c:v>
                </c:pt>
                <c:pt idx="49">
                  <c:v>3.0201402670831795E-2</c:v>
                </c:pt>
                <c:pt idx="50">
                  <c:v>2.6971402173822413E-2</c:v>
                </c:pt>
                <c:pt idx="51">
                  <c:v>2.3879617115165952E-2</c:v>
                </c:pt>
                <c:pt idx="52">
                  <c:v>2.0932290437366281E-2</c:v>
                </c:pt>
                <c:pt idx="53">
                  <c:v>1.813557563962219E-2</c:v>
                </c:pt>
                <c:pt idx="54">
                  <c:v>1.5495221321636974E-2</c:v>
                </c:pt>
                <c:pt idx="55">
                  <c:v>1.3016585185182249E-2</c:v>
                </c:pt>
                <c:pt idx="56">
                  <c:v>1.0704987533703091E-2</c:v>
                </c:pt>
                <c:pt idx="57">
                  <c:v>8.5663141646815759E-3</c:v>
                </c:pt>
                <c:pt idx="58">
                  <c:v>6.6077017836381272E-3</c:v>
                </c:pt>
                <c:pt idx="59">
                  <c:v>4.83811552822783E-3</c:v>
                </c:pt>
                <c:pt idx="60">
                  <c:v>3.2686750999288486E-3</c:v>
                </c:pt>
                <c:pt idx="61">
                  <c:v>1.9126972832068864E-3</c:v>
                </c:pt>
                <c:pt idx="62">
                  <c:v>7.8556021083034042E-4</c:v>
                </c:pt>
                <c:pt idx="63">
                  <c:v>-9.54133557354922E-5</c:v>
                </c:pt>
                <c:pt idx="64">
                  <c:v>-7.1089945405542788E-4</c:v>
                </c:pt>
                <c:pt idx="65">
                  <c:v>-1.039421530819225E-3</c:v>
                </c:pt>
                <c:pt idx="66">
                  <c:v>-1.0575396152371253E-3</c:v>
                </c:pt>
                <c:pt idx="67">
                  <c:v>-7.4107172670038579E-4</c:v>
                </c:pt>
                <c:pt idx="68">
                  <c:v>-6.8121445705449091E-5</c:v>
                </c:pt>
                <c:pt idx="69">
                  <c:v>9.7398006651257425E-4</c:v>
                </c:pt>
                <c:pt idx="70">
                  <c:v>2.3673616031434867E-3</c:v>
                </c:pt>
                <c:pt idx="71">
                  <c:v>3.9932163026894611E-3</c:v>
                </c:pt>
                <c:pt idx="72">
                  <c:v>5.4603988033391539E-3</c:v>
                </c:pt>
                <c:pt idx="73">
                  <c:v>5.9159695336533126E-3</c:v>
                </c:pt>
                <c:pt idx="74">
                  <c:v>4.2786930639340248E-3</c:v>
                </c:pt>
                <c:pt idx="75">
                  <c:v>7.2725913672952447E-5</c:v>
                </c:pt>
                <c:pt idx="76">
                  <c:v>-6.1873087214080295E-3</c:v>
                </c:pt>
                <c:pt idx="77">
                  <c:v>-1.3620590258357809E-2</c:v>
                </c:pt>
                <c:pt idx="78">
                  <c:v>-2.1583570097670739E-2</c:v>
                </c:pt>
                <c:pt idx="79">
                  <c:v>-2.9737905600866109E-2</c:v>
                </c:pt>
                <c:pt idx="80">
                  <c:v>-3.791984456809401E-2</c:v>
                </c:pt>
                <c:pt idx="81">
                  <c:v>-4.6046257725872959E-2</c:v>
                </c:pt>
                <c:pt idx="82">
                  <c:v>-5.407291449410935E-2</c:v>
                </c:pt>
                <c:pt idx="83">
                  <c:v>-6.197649674660291E-2</c:v>
                </c:pt>
                <c:pt idx="84">
                  <c:v>-6.974535454628164E-2</c:v>
                </c:pt>
                <c:pt idx="85">
                  <c:v>-7.7374336073818592E-2</c:v>
                </c:pt>
                <c:pt idx="86">
                  <c:v>-8.4862059429381076E-2</c:v>
                </c:pt>
                <c:pt idx="87">
                  <c:v>-9.2209509004632539E-2</c:v>
                </c:pt>
                <c:pt idx="88">
                  <c:v>-9.9419117658837833E-2</c:v>
                </c:pt>
                <c:pt idx="89">
                  <c:v>-0.10649390988384312</c:v>
                </c:pt>
                <c:pt idx="90">
                  <c:v>-0.11343665995394929</c:v>
                </c:pt>
                <c:pt idx="91">
                  <c:v>-0.12024922282494663</c:v>
                </c:pt>
                <c:pt idx="92">
                  <c:v>-0.12693221370791666</c:v>
                </c:pt>
                <c:pt idx="93">
                  <c:v>-0.13348511154848094</c:v>
                </c:pt>
                <c:pt idx="94">
                  <c:v>-0.13990672475170884</c:v>
                </c:pt>
                <c:pt idx="95">
                  <c:v>-0.14619584852767384</c:v>
                </c:pt>
                <c:pt idx="96">
                  <c:v>-0.15235189661253135</c:v>
                </c:pt>
                <c:pt idx="97">
                  <c:v>-0.15837531191570373</c:v>
                </c:pt>
                <c:pt idx="98">
                  <c:v>-0.1642676355243726</c:v>
                </c:pt>
                <c:pt idx="99">
                  <c:v>-0.17003121412120731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6E-450E-87B8-EB5C1C5A3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8928"/>
        <c:axId val="1"/>
      </c:scatterChart>
      <c:valAx>
        <c:axId val="846868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7557251908397"/>
              <c:y val="0.87288372851698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160305343511452E-2"/>
              <c:y val="0.42090514109465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8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68702290076336"/>
          <c:y val="0.91808176520307838"/>
          <c:w val="0.83778625954198471"/>
          <c:h val="5.649747171434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5181684507409805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43609998291481"/>
          <c:y val="0.21212178278286087"/>
          <c:w val="0.78011545108173541"/>
          <c:h val="0.589533266435483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1'!$H$21:$H$167</c:f>
              <c:numCache>
                <c:formatCode>General</c:formatCode>
                <c:ptCount val="147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0-4344-8EEC-3DE289F0723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1'!$I$21:$I$167</c:f>
              <c:numCache>
                <c:formatCode>General</c:formatCode>
                <c:ptCount val="147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90-4344-8EEC-3DE289F0723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0-4344-8EEC-3DE289F0723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1'!$K$21:$K$167</c:f>
              <c:numCache>
                <c:formatCode>General</c:formatCode>
                <c:ptCount val="147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90-4344-8EEC-3DE289F0723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90-4344-8EEC-3DE289F0723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90-4344-8EEC-3DE289F0723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90-4344-8EEC-3DE289F0723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1'!$O$21:$O$167</c:f>
              <c:numCache>
                <c:formatCode>General</c:formatCode>
                <c:ptCount val="147"/>
                <c:pt idx="4">
                  <c:v>0.64699551846640624</c:v>
                </c:pt>
                <c:pt idx="12">
                  <c:v>0.38599726081230035</c:v>
                </c:pt>
                <c:pt idx="19">
                  <c:v>0.35674427063162539</c:v>
                </c:pt>
                <c:pt idx="21">
                  <c:v>0.3498467234732347</c:v>
                </c:pt>
                <c:pt idx="22">
                  <c:v>0.34836867765357954</c:v>
                </c:pt>
                <c:pt idx="24">
                  <c:v>0.32940042296800509</c:v>
                </c:pt>
                <c:pt idx="26">
                  <c:v>0.32896932627060566</c:v>
                </c:pt>
                <c:pt idx="27">
                  <c:v>0.28265722392141085</c:v>
                </c:pt>
                <c:pt idx="28">
                  <c:v>0.23622195108724475</c:v>
                </c:pt>
                <c:pt idx="30">
                  <c:v>0.21047931972825082</c:v>
                </c:pt>
                <c:pt idx="31">
                  <c:v>0.21047931972825082</c:v>
                </c:pt>
                <c:pt idx="32">
                  <c:v>0.20943237060599509</c:v>
                </c:pt>
                <c:pt idx="39">
                  <c:v>0.19927080559586591</c:v>
                </c:pt>
                <c:pt idx="54">
                  <c:v>0.18017938042532017</c:v>
                </c:pt>
                <c:pt idx="76">
                  <c:v>0.13195813555907079</c:v>
                </c:pt>
                <c:pt idx="78">
                  <c:v>0.1261075375229358</c:v>
                </c:pt>
                <c:pt idx="89">
                  <c:v>9.6423450644861464E-2</c:v>
                </c:pt>
                <c:pt idx="96">
                  <c:v>7.9425923718827202E-2</c:v>
                </c:pt>
                <c:pt idx="97">
                  <c:v>7.7886292656686423E-2</c:v>
                </c:pt>
                <c:pt idx="98">
                  <c:v>6.9572284921126187E-2</c:v>
                </c:pt>
                <c:pt idx="99">
                  <c:v>6.895643249626987E-2</c:v>
                </c:pt>
                <c:pt idx="100">
                  <c:v>6.7909483374014146E-2</c:v>
                </c:pt>
                <c:pt idx="101">
                  <c:v>6.0026572335853318E-2</c:v>
                </c:pt>
                <c:pt idx="102">
                  <c:v>4.9433910628324723E-2</c:v>
                </c:pt>
                <c:pt idx="103">
                  <c:v>4.9433910628324723E-2</c:v>
                </c:pt>
                <c:pt idx="104">
                  <c:v>4.9125984415896551E-2</c:v>
                </c:pt>
                <c:pt idx="105">
                  <c:v>4.148941434767825E-2</c:v>
                </c:pt>
                <c:pt idx="106">
                  <c:v>4.1304658620221368E-2</c:v>
                </c:pt>
                <c:pt idx="107">
                  <c:v>4.1304658620221368E-2</c:v>
                </c:pt>
                <c:pt idx="108">
                  <c:v>3.268272467223296E-2</c:v>
                </c:pt>
                <c:pt idx="109">
                  <c:v>3.2251627974833552E-2</c:v>
                </c:pt>
                <c:pt idx="110">
                  <c:v>3.1204678852577827E-2</c:v>
                </c:pt>
                <c:pt idx="111">
                  <c:v>3.0034559245350811E-2</c:v>
                </c:pt>
                <c:pt idx="112">
                  <c:v>2.9726633032922667E-2</c:v>
                </c:pt>
                <c:pt idx="113">
                  <c:v>1.4330322411514801E-2</c:v>
                </c:pt>
                <c:pt idx="114">
                  <c:v>1.2975447076830932E-2</c:v>
                </c:pt>
                <c:pt idx="115">
                  <c:v>1.2051668439546442E-2</c:v>
                </c:pt>
                <c:pt idx="116">
                  <c:v>5.9547294334689471E-3</c:v>
                </c:pt>
                <c:pt idx="117">
                  <c:v>2.6907115817304816E-3</c:v>
                </c:pt>
                <c:pt idx="118">
                  <c:v>-4.0836650916889761E-3</c:v>
                </c:pt>
                <c:pt idx="119">
                  <c:v>-1.4368400586789398E-2</c:v>
                </c:pt>
                <c:pt idx="120">
                  <c:v>-1.6277543103843994E-2</c:v>
                </c:pt>
                <c:pt idx="121">
                  <c:v>-2.3914113172062268E-2</c:v>
                </c:pt>
                <c:pt idx="122">
                  <c:v>-3.5861650214274787E-2</c:v>
                </c:pt>
                <c:pt idx="123">
                  <c:v>-6.037257672355606E-2</c:v>
                </c:pt>
                <c:pt idx="124">
                  <c:v>-6.0926843905926786E-2</c:v>
                </c:pt>
                <c:pt idx="125">
                  <c:v>-6.2466474968067565E-2</c:v>
                </c:pt>
                <c:pt idx="126">
                  <c:v>-6.856341397414506E-2</c:v>
                </c:pt>
                <c:pt idx="127">
                  <c:v>-7.004145979380022E-2</c:v>
                </c:pt>
                <c:pt idx="128">
                  <c:v>-7.1273164643512854E-2</c:v>
                </c:pt>
                <c:pt idx="129">
                  <c:v>-7.2320113765768579E-2</c:v>
                </c:pt>
                <c:pt idx="130">
                  <c:v>-7.8601808499302983E-2</c:v>
                </c:pt>
                <c:pt idx="131">
                  <c:v>-7.9895098591501235E-2</c:v>
                </c:pt>
                <c:pt idx="132">
                  <c:v>-8.168107062358454E-2</c:v>
                </c:pt>
                <c:pt idx="133">
                  <c:v>-9.1226783208857409E-2</c:v>
                </c:pt>
                <c:pt idx="134">
                  <c:v>-9.1226783208857409E-2</c:v>
                </c:pt>
                <c:pt idx="135">
                  <c:v>-0.11696941456785132</c:v>
                </c:pt>
                <c:pt idx="136">
                  <c:v>-0.1177084374776789</c:v>
                </c:pt>
                <c:pt idx="137">
                  <c:v>-0.13489072013117009</c:v>
                </c:pt>
                <c:pt idx="138">
                  <c:v>-0.1363687659508252</c:v>
                </c:pt>
                <c:pt idx="139">
                  <c:v>-0.13649193643579649</c:v>
                </c:pt>
                <c:pt idx="140">
                  <c:v>-0.14400533601904353</c:v>
                </c:pt>
                <c:pt idx="141">
                  <c:v>-0.14603764902106936</c:v>
                </c:pt>
                <c:pt idx="142">
                  <c:v>-0.14603764902106936</c:v>
                </c:pt>
                <c:pt idx="143">
                  <c:v>-0.15490592393900027</c:v>
                </c:pt>
                <c:pt idx="144">
                  <c:v>-0.1625424940072186</c:v>
                </c:pt>
                <c:pt idx="145">
                  <c:v>-0.16519065943410072</c:v>
                </c:pt>
                <c:pt idx="146">
                  <c:v>-0.17504429823180173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90-4344-8EEC-3DE289F0723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1'!$U$21:$U$167</c:f>
              <c:numCache>
                <c:formatCode>General</c:formatCode>
                <c:ptCount val="147"/>
                <c:pt idx="17">
                  <c:v>-8.1591199996182695E-2</c:v>
                </c:pt>
                <c:pt idx="46">
                  <c:v>-0.14323820000572596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90-4344-8EEC-3DE289F07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0896"/>
        <c:axId val="1"/>
      </c:scatterChart>
      <c:valAx>
        <c:axId val="846870896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7688331501578"/>
              <c:y val="0.87603537161160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36137667304015E-2"/>
              <c:y val="0.42424358112260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0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676864244741874E-2"/>
          <c:y val="0.92286761675451723"/>
          <c:w val="0.93881533450766075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Vul - O-C Diagr.</a:t>
            </a:r>
          </a:p>
        </c:rich>
      </c:tx>
      <c:layout>
        <c:manualLayout>
          <c:xMode val="edge"/>
          <c:yMode val="edge"/>
          <c:x val="0.35181684507409805"/>
          <c:y val="3.1161473087818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43609998291481"/>
          <c:y val="0.21813031161473087"/>
          <c:w val="0.77055521271063565"/>
          <c:h val="0.577903682719546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1'!$H$21:$H$167</c:f>
              <c:numCache>
                <c:formatCode>General</c:formatCode>
                <c:ptCount val="147"/>
                <c:pt idx="0">
                  <c:v>0.12365960000170162</c:v>
                </c:pt>
                <c:pt idx="1">
                  <c:v>0.19653200000175275</c:v>
                </c:pt>
                <c:pt idx="2">
                  <c:v>0.12315599999783444</c:v>
                </c:pt>
                <c:pt idx="3">
                  <c:v>0.12415599999803817</c:v>
                </c:pt>
                <c:pt idx="4">
                  <c:v>0.15315599999667029</c:v>
                </c:pt>
                <c:pt idx="5">
                  <c:v>9.8981200000707759E-2</c:v>
                </c:pt>
                <c:pt idx="6">
                  <c:v>5.1736000001255888E-2</c:v>
                </c:pt>
                <c:pt idx="7">
                  <c:v>5.8246800006600097E-2</c:v>
                </c:pt>
                <c:pt idx="8">
                  <c:v>4.7100400006456766E-2</c:v>
                </c:pt>
                <c:pt idx="9">
                  <c:v>5.3505999996559694E-2</c:v>
                </c:pt>
                <c:pt idx="10">
                  <c:v>4.125200000271434E-2</c:v>
                </c:pt>
                <c:pt idx="11">
                  <c:v>4.0402400001767091E-2</c:v>
                </c:pt>
                <c:pt idx="12">
                  <c:v>3.1617600005120039E-2</c:v>
                </c:pt>
                <c:pt idx="13">
                  <c:v>3.3149599999887869E-2</c:v>
                </c:pt>
                <c:pt idx="14">
                  <c:v>2.485280000109924E-2</c:v>
                </c:pt>
                <c:pt idx="15">
                  <c:v>1.2130799994338304E-2</c:v>
                </c:pt>
                <c:pt idx="16">
                  <c:v>6.9749199996294919E-2</c:v>
                </c:pt>
                <c:pt idx="18">
                  <c:v>4.0387599998211954E-2</c:v>
                </c:pt>
                <c:pt idx="19">
                  <c:v>4.6387599999434315E-2</c:v>
                </c:pt>
                <c:pt idx="20">
                  <c:v>-2.0080400005099364E-2</c:v>
                </c:pt>
                <c:pt idx="21">
                  <c:v>5.5346000001009088E-2</c:v>
                </c:pt>
                <c:pt idx="22">
                  <c:v>1.4622800001234282E-2</c:v>
                </c:pt>
                <c:pt idx="23">
                  <c:v>1.5122800003155135E-2</c:v>
                </c:pt>
                <c:pt idx="24">
                  <c:v>8.3999984781257808E-6</c:v>
                </c:pt>
                <c:pt idx="25">
                  <c:v>2.0083999988855794E-3</c:v>
                </c:pt>
                <c:pt idx="29">
                  <c:v>0</c:v>
                </c:pt>
                <c:pt idx="33">
                  <c:v>-1.2300000016693957E-3</c:v>
                </c:pt>
                <c:pt idx="35">
                  <c:v>2.3240000009536743E-3</c:v>
                </c:pt>
                <c:pt idx="37">
                  <c:v>1.600800002051983E-3</c:v>
                </c:pt>
                <c:pt idx="40">
                  <c:v>1.6020000039134175E-3</c:v>
                </c:pt>
                <c:pt idx="42">
                  <c:v>1.240400000824593E-3</c:v>
                </c:pt>
                <c:pt idx="44">
                  <c:v>-2.1211999992374331E-3</c:v>
                </c:pt>
                <c:pt idx="48">
                  <c:v>-2.2060000046622008E-3</c:v>
                </c:pt>
                <c:pt idx="50">
                  <c:v>1.0283999945386313E-3</c:v>
                </c:pt>
                <c:pt idx="52">
                  <c:v>1.9436000002315268E-3</c:v>
                </c:pt>
                <c:pt idx="55">
                  <c:v>-3.8211999999475665E-3</c:v>
                </c:pt>
                <c:pt idx="57">
                  <c:v>2.0512000046437606E-3</c:v>
                </c:pt>
                <c:pt idx="59">
                  <c:v>6.3291999977082014E-3</c:v>
                </c:pt>
                <c:pt idx="67">
                  <c:v>-7.2435999973095022E-3</c:v>
                </c:pt>
                <c:pt idx="69">
                  <c:v>4.3531999981496483E-3</c:v>
                </c:pt>
                <c:pt idx="70">
                  <c:v>6.7531999957282096E-3</c:v>
                </c:pt>
                <c:pt idx="72">
                  <c:v>2.1755999987362884E-3</c:v>
                </c:pt>
                <c:pt idx="73">
                  <c:v>2.1755999987362884E-3</c:v>
                </c:pt>
                <c:pt idx="74">
                  <c:v>2.7907999974559061E-3</c:v>
                </c:pt>
                <c:pt idx="75">
                  <c:v>2.7907999974559061E-3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11-4074-A74C-4AB86F54D17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1'!$I$21:$I$167</c:f>
              <c:numCache>
                <c:formatCode>General</c:formatCode>
                <c:ptCount val="147"/>
                <c:pt idx="26">
                  <c:v>1.0880800000450108E-2</c:v>
                </c:pt>
                <c:pt idx="27">
                  <c:v>8.8719999621389434E-4</c:v>
                </c:pt>
                <c:pt idx="28">
                  <c:v>-2.0000000004074536E-3</c:v>
                </c:pt>
                <c:pt idx="30">
                  <c:v>-2.7623999994830228E-3</c:v>
                </c:pt>
                <c:pt idx="31">
                  <c:v>2.2375999978976324E-3</c:v>
                </c:pt>
                <c:pt idx="32">
                  <c:v>-3.5800000478047878E-4</c:v>
                </c:pt>
                <c:pt idx="34">
                  <c:v>-1.2300000016693957E-3</c:v>
                </c:pt>
                <c:pt idx="36">
                  <c:v>2.3240000009536743E-3</c:v>
                </c:pt>
                <c:pt idx="38">
                  <c:v>1.600800002051983E-3</c:v>
                </c:pt>
                <c:pt idx="39">
                  <c:v>-1.30799999969895E-2</c:v>
                </c:pt>
                <c:pt idx="41">
                  <c:v>1.6020000039134175E-3</c:v>
                </c:pt>
                <c:pt idx="43">
                  <c:v>1.240400000824593E-3</c:v>
                </c:pt>
                <c:pt idx="45">
                  <c:v>-2.1211999992374331E-3</c:v>
                </c:pt>
                <c:pt idx="47">
                  <c:v>7.5120000110473484E-4</c:v>
                </c:pt>
                <c:pt idx="49">
                  <c:v>-2.2060000046622008E-3</c:v>
                </c:pt>
                <c:pt idx="51">
                  <c:v>1.0283999945386313E-3</c:v>
                </c:pt>
                <c:pt idx="53">
                  <c:v>1.9436000002315268E-3</c:v>
                </c:pt>
                <c:pt idx="54">
                  <c:v>4.1199999395757914E-4</c:v>
                </c:pt>
                <c:pt idx="56">
                  <c:v>-3.8211999999475665E-3</c:v>
                </c:pt>
                <c:pt idx="58">
                  <c:v>2.0512000046437606E-3</c:v>
                </c:pt>
                <c:pt idx="60">
                  <c:v>6.3291999977082014E-3</c:v>
                </c:pt>
                <c:pt idx="61">
                  <c:v>2.6059999945573509E-3</c:v>
                </c:pt>
                <c:pt idx="62">
                  <c:v>3.2444000025861897E-3</c:v>
                </c:pt>
                <c:pt idx="63">
                  <c:v>6.2443999995593913E-3</c:v>
                </c:pt>
                <c:pt idx="64">
                  <c:v>1.1244400004216004E-2</c:v>
                </c:pt>
                <c:pt idx="65">
                  <c:v>2.436800001305528E-3</c:v>
                </c:pt>
                <c:pt idx="66">
                  <c:v>-2.1588000017800368E-3</c:v>
                </c:pt>
                <c:pt idx="68">
                  <c:v>-7.2435999973095022E-3</c:v>
                </c:pt>
                <c:pt idx="71">
                  <c:v>8.864000003086403E-3</c:v>
                </c:pt>
                <c:pt idx="76">
                  <c:v>-7.4324000015622005E-3</c:v>
                </c:pt>
                <c:pt idx="77">
                  <c:v>4.6531999978469685E-3</c:v>
                </c:pt>
                <c:pt idx="78">
                  <c:v>-5.8783999993465841E-3</c:v>
                </c:pt>
                <c:pt idx="79">
                  <c:v>-1.6622800001641735E-2</c:v>
                </c:pt>
                <c:pt idx="80">
                  <c:v>-2.2430400000303052E-2</c:v>
                </c:pt>
                <c:pt idx="81">
                  <c:v>-2.5580000001355074E-3</c:v>
                </c:pt>
                <c:pt idx="82">
                  <c:v>6.4419999980600551E-3</c:v>
                </c:pt>
                <c:pt idx="83">
                  <c:v>3.1231999964802526E-3</c:v>
                </c:pt>
                <c:pt idx="84">
                  <c:v>1.3592399998742621E-2</c:v>
                </c:pt>
                <c:pt idx="85">
                  <c:v>-2.1307999995769933E-3</c:v>
                </c:pt>
                <c:pt idx="86">
                  <c:v>8.0615999977453612E-3</c:v>
                </c:pt>
                <c:pt idx="87">
                  <c:v>-7.299999997485429E-3</c:v>
                </c:pt>
                <c:pt idx="88">
                  <c:v>-2.5339999992866069E-3</c:v>
                </c:pt>
                <c:pt idx="89">
                  <c:v>7.6399999670684338E-4</c:v>
                </c:pt>
                <c:pt idx="90">
                  <c:v>9.3519999791169539E-4</c:v>
                </c:pt>
                <c:pt idx="91">
                  <c:v>8.2120000006398186E-3</c:v>
                </c:pt>
                <c:pt idx="92">
                  <c:v>9.2120000044815242E-3</c:v>
                </c:pt>
                <c:pt idx="93">
                  <c:v>1.3616399999591522E-2</c:v>
                </c:pt>
                <c:pt idx="94">
                  <c:v>-5.1067999957012944E-3</c:v>
                </c:pt>
                <c:pt idx="95">
                  <c:v>8.8931999998749234E-3</c:v>
                </c:pt>
                <c:pt idx="96">
                  <c:v>5.4471999974339269E-3</c:v>
                </c:pt>
                <c:pt idx="97">
                  <c:v>2.2772000011173077E-3</c:v>
                </c:pt>
                <c:pt idx="98">
                  <c:v>6.9591999927069992E-3</c:v>
                </c:pt>
                <c:pt idx="99">
                  <c:v>1.0491200002434198E-2</c:v>
                </c:pt>
                <c:pt idx="100">
                  <c:v>8.9560000196797773E-4</c:v>
                </c:pt>
                <c:pt idx="101">
                  <c:v>7.7051999978721142E-3</c:v>
                </c:pt>
                <c:pt idx="102">
                  <c:v>-7.1443999986513518E-3</c:v>
                </c:pt>
                <c:pt idx="103">
                  <c:v>1.8555999995442107E-3</c:v>
                </c:pt>
                <c:pt idx="104">
                  <c:v>2.6215999969281256E-3</c:v>
                </c:pt>
                <c:pt idx="105">
                  <c:v>-1.3781600006041117E-2</c:v>
                </c:pt>
                <c:pt idx="106">
                  <c:v>-6.1219999988679774E-3</c:v>
                </c:pt>
                <c:pt idx="107">
                  <c:v>2.8779999993275851E-3</c:v>
                </c:pt>
                <c:pt idx="108">
                  <c:v>2.3260000016307458E-3</c:v>
                </c:pt>
                <c:pt idx="109">
                  <c:v>-9.8015999974450096E-3</c:v>
                </c:pt>
                <c:pt idx="110">
                  <c:v>-1.1397200003557373E-2</c:v>
                </c:pt>
                <c:pt idx="111">
                  <c:v>3.1135999961406924E-3</c:v>
                </c:pt>
                <c:pt idx="112">
                  <c:v>-1.2120400002459064E-2</c:v>
                </c:pt>
                <c:pt idx="113">
                  <c:v>-1.4820399999734946E-2</c:v>
                </c:pt>
                <c:pt idx="114">
                  <c:v>-1.4649999997345731E-2</c:v>
                </c:pt>
                <c:pt idx="115">
                  <c:v>-2.3351999996521045E-2</c:v>
                </c:pt>
                <c:pt idx="119">
                  <c:v>-4.1029199994227383E-2</c:v>
                </c:pt>
                <c:pt idx="120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11-4074-A74C-4AB86F54D17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1'!$J$21:$J$167</c:f>
              <c:numCache>
                <c:formatCode>General</c:formatCode>
                <c:ptCount val="147"/>
                <c:pt idx="116">
                  <c:v>-2.5085200002649799E-2</c:v>
                </c:pt>
                <c:pt idx="126">
                  <c:v>-7.351320000452688E-2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11-4074-A74C-4AB86F54D17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1'!$K$21:$K$167</c:f>
              <c:numCache>
                <c:formatCode>General</c:formatCode>
                <c:ptCount val="147"/>
                <c:pt idx="117">
                  <c:v>-2.7785600002971478E-2</c:v>
                </c:pt>
                <c:pt idx="118">
                  <c:v>-3.3713599994371179E-2</c:v>
                </c:pt>
                <c:pt idx="121">
                  <c:v>-6.6283200001635123E-2</c:v>
                </c:pt>
                <c:pt idx="122">
                  <c:v>-5.626240000128746E-2</c:v>
                </c:pt>
                <c:pt idx="123">
                  <c:v>-7.0888800000830088E-2</c:v>
                </c:pt>
                <c:pt idx="124">
                  <c:v>-7.1909999998752028E-2</c:v>
                </c:pt>
                <c:pt idx="125">
                  <c:v>-7.1779999998398125E-2</c:v>
                </c:pt>
                <c:pt idx="127">
                  <c:v>-7.4636400000599679E-2</c:v>
                </c:pt>
                <c:pt idx="128">
                  <c:v>-7.3072400002274662E-2</c:v>
                </c:pt>
                <c:pt idx="129">
                  <c:v>-7.6167999999597669E-2</c:v>
                </c:pt>
                <c:pt idx="130">
                  <c:v>-7.9041600001801271E-2</c:v>
                </c:pt>
                <c:pt idx="131">
                  <c:v>-7.8774400004476774E-2</c:v>
                </c:pt>
                <c:pt idx="132">
                  <c:v>-8.0781600001500919E-2</c:v>
                </c:pt>
                <c:pt idx="133">
                  <c:v>-8.6675600003218278E-2</c:v>
                </c:pt>
                <c:pt idx="134">
                  <c:v>-8.5475600004428998E-2</c:v>
                </c:pt>
                <c:pt idx="135">
                  <c:v>-0.10969800000020768</c:v>
                </c:pt>
                <c:pt idx="136">
                  <c:v>-0.10955960000865161</c:v>
                </c:pt>
                <c:pt idx="137">
                  <c:v>-0.12731680000433698</c:v>
                </c:pt>
                <c:pt idx="138">
                  <c:v>-0.1287400000001071</c:v>
                </c:pt>
                <c:pt idx="139">
                  <c:v>-0.12853360000008252</c:v>
                </c:pt>
                <c:pt idx="140">
                  <c:v>-0.13924319999932777</c:v>
                </c:pt>
                <c:pt idx="141">
                  <c:v>-0.1409676000039326</c:v>
                </c:pt>
                <c:pt idx="142">
                  <c:v>-0.14087760000256822</c:v>
                </c:pt>
                <c:pt idx="143">
                  <c:v>-0.14932679999765242</c:v>
                </c:pt>
                <c:pt idx="144">
                  <c:v>-0.16262999999889871</c:v>
                </c:pt>
                <c:pt idx="145">
                  <c:v>-0.16674239999701967</c:v>
                </c:pt>
                <c:pt idx="146">
                  <c:v>-0.17933040000207257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11-4074-A74C-4AB86F54D17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1'!$L$21:$L$167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11-4074-A74C-4AB86F54D17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1'!$M$21:$M$167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11-4074-A74C-4AB86F54D17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1'!$F$21:$F$167</c:f>
              <c:numCache>
                <c:formatCode>General</c:formatCode>
                <c:ptCount val="147"/>
                <c:pt idx="0">
                  <c:v>-9997</c:v>
                </c:pt>
                <c:pt idx="1">
                  <c:v>-9990</c:v>
                </c:pt>
                <c:pt idx="2">
                  <c:v>-6670</c:v>
                </c:pt>
                <c:pt idx="3">
                  <c:v>-6670</c:v>
                </c:pt>
                <c:pt idx="4">
                  <c:v>-6670</c:v>
                </c:pt>
                <c:pt idx="5">
                  <c:v>-4709</c:v>
                </c:pt>
                <c:pt idx="6">
                  <c:v>-3520</c:v>
                </c:pt>
                <c:pt idx="7">
                  <c:v>-3501</c:v>
                </c:pt>
                <c:pt idx="8">
                  <c:v>-3203</c:v>
                </c:pt>
                <c:pt idx="9">
                  <c:v>-3045</c:v>
                </c:pt>
                <c:pt idx="10">
                  <c:v>-2890</c:v>
                </c:pt>
                <c:pt idx="11">
                  <c:v>-2718</c:v>
                </c:pt>
                <c:pt idx="12">
                  <c:v>-2432</c:v>
                </c:pt>
                <c:pt idx="13">
                  <c:v>-2422</c:v>
                </c:pt>
                <c:pt idx="14">
                  <c:v>-2296</c:v>
                </c:pt>
                <c:pt idx="15">
                  <c:v>-2131</c:v>
                </c:pt>
                <c:pt idx="16">
                  <c:v>-1969</c:v>
                </c:pt>
                <c:pt idx="17">
                  <c:v>-1966</c:v>
                </c:pt>
                <c:pt idx="18">
                  <c:v>-1957</c:v>
                </c:pt>
                <c:pt idx="19">
                  <c:v>-1957</c:v>
                </c:pt>
                <c:pt idx="20">
                  <c:v>-1947</c:v>
                </c:pt>
                <c:pt idx="21">
                  <c:v>-1845</c:v>
                </c:pt>
                <c:pt idx="22">
                  <c:v>-1821</c:v>
                </c:pt>
                <c:pt idx="23">
                  <c:v>-1821</c:v>
                </c:pt>
                <c:pt idx="24">
                  <c:v>-1513</c:v>
                </c:pt>
                <c:pt idx="25">
                  <c:v>-1513</c:v>
                </c:pt>
                <c:pt idx="26">
                  <c:v>-1506</c:v>
                </c:pt>
                <c:pt idx="27">
                  <c:v>-754</c:v>
                </c:pt>
                <c:pt idx="28">
                  <c:v>0</c:v>
                </c:pt>
                <c:pt idx="29">
                  <c:v>0</c:v>
                </c:pt>
                <c:pt idx="30">
                  <c:v>418</c:v>
                </c:pt>
                <c:pt idx="31">
                  <c:v>418</c:v>
                </c:pt>
                <c:pt idx="32">
                  <c:v>435</c:v>
                </c:pt>
                <c:pt idx="33">
                  <c:v>475</c:v>
                </c:pt>
                <c:pt idx="34">
                  <c:v>475</c:v>
                </c:pt>
                <c:pt idx="35">
                  <c:v>570</c:v>
                </c:pt>
                <c:pt idx="36">
                  <c:v>570</c:v>
                </c:pt>
                <c:pt idx="37">
                  <c:v>594</c:v>
                </c:pt>
                <c:pt idx="38">
                  <c:v>594</c:v>
                </c:pt>
                <c:pt idx="39">
                  <c:v>600</c:v>
                </c:pt>
                <c:pt idx="40">
                  <c:v>735</c:v>
                </c:pt>
                <c:pt idx="41">
                  <c:v>735</c:v>
                </c:pt>
                <c:pt idx="42">
                  <c:v>747</c:v>
                </c:pt>
                <c:pt idx="43">
                  <c:v>747</c:v>
                </c:pt>
                <c:pt idx="44">
                  <c:v>759</c:v>
                </c:pt>
                <c:pt idx="45">
                  <c:v>759</c:v>
                </c:pt>
                <c:pt idx="46">
                  <c:v>761.5</c:v>
                </c:pt>
                <c:pt idx="47">
                  <c:v>766</c:v>
                </c:pt>
                <c:pt idx="48">
                  <c:v>795</c:v>
                </c:pt>
                <c:pt idx="49">
                  <c:v>795</c:v>
                </c:pt>
                <c:pt idx="50">
                  <c:v>837</c:v>
                </c:pt>
                <c:pt idx="51">
                  <c:v>837</c:v>
                </c:pt>
                <c:pt idx="52">
                  <c:v>873</c:v>
                </c:pt>
                <c:pt idx="53">
                  <c:v>873</c:v>
                </c:pt>
                <c:pt idx="54">
                  <c:v>910</c:v>
                </c:pt>
                <c:pt idx="55">
                  <c:v>1009</c:v>
                </c:pt>
                <c:pt idx="56">
                  <c:v>1009</c:v>
                </c:pt>
                <c:pt idx="57">
                  <c:v>1016</c:v>
                </c:pt>
                <c:pt idx="58">
                  <c:v>1016</c:v>
                </c:pt>
                <c:pt idx="59">
                  <c:v>1181</c:v>
                </c:pt>
                <c:pt idx="60">
                  <c:v>1181</c:v>
                </c:pt>
                <c:pt idx="61">
                  <c:v>1205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1324</c:v>
                </c:pt>
                <c:pt idx="66">
                  <c:v>1341</c:v>
                </c:pt>
                <c:pt idx="67">
                  <c:v>1377</c:v>
                </c:pt>
                <c:pt idx="68">
                  <c:v>1377</c:v>
                </c:pt>
                <c:pt idx="69">
                  <c:v>1501</c:v>
                </c:pt>
                <c:pt idx="70">
                  <c:v>1501</c:v>
                </c:pt>
                <c:pt idx="71">
                  <c:v>1520</c:v>
                </c:pt>
                <c:pt idx="72">
                  <c:v>1633</c:v>
                </c:pt>
                <c:pt idx="73">
                  <c:v>1633</c:v>
                </c:pt>
                <c:pt idx="74">
                  <c:v>1669</c:v>
                </c:pt>
                <c:pt idx="75">
                  <c:v>1669</c:v>
                </c:pt>
                <c:pt idx="76">
                  <c:v>1693</c:v>
                </c:pt>
                <c:pt idx="77">
                  <c:v>1751</c:v>
                </c:pt>
                <c:pt idx="78">
                  <c:v>1788</c:v>
                </c:pt>
                <c:pt idx="79">
                  <c:v>1821</c:v>
                </c:pt>
                <c:pt idx="80">
                  <c:v>1928</c:v>
                </c:pt>
                <c:pt idx="81">
                  <c:v>1935</c:v>
                </c:pt>
                <c:pt idx="82">
                  <c:v>1935</c:v>
                </c:pt>
                <c:pt idx="83">
                  <c:v>1976</c:v>
                </c:pt>
                <c:pt idx="84">
                  <c:v>2107</c:v>
                </c:pt>
                <c:pt idx="85">
                  <c:v>2131</c:v>
                </c:pt>
                <c:pt idx="86">
                  <c:v>2238</c:v>
                </c:pt>
                <c:pt idx="87">
                  <c:v>2250</c:v>
                </c:pt>
                <c:pt idx="88">
                  <c:v>2255</c:v>
                </c:pt>
                <c:pt idx="89">
                  <c:v>2270</c:v>
                </c:pt>
                <c:pt idx="90">
                  <c:v>2386</c:v>
                </c:pt>
                <c:pt idx="91">
                  <c:v>2410</c:v>
                </c:pt>
                <c:pt idx="92">
                  <c:v>2410</c:v>
                </c:pt>
                <c:pt idx="93">
                  <c:v>2427</c:v>
                </c:pt>
                <c:pt idx="94">
                  <c:v>2451</c:v>
                </c:pt>
                <c:pt idx="95">
                  <c:v>2451</c:v>
                </c:pt>
                <c:pt idx="96">
                  <c:v>2546</c:v>
                </c:pt>
                <c:pt idx="97">
                  <c:v>2571</c:v>
                </c:pt>
                <c:pt idx="98">
                  <c:v>2706</c:v>
                </c:pt>
                <c:pt idx="99">
                  <c:v>2716</c:v>
                </c:pt>
                <c:pt idx="100">
                  <c:v>2733</c:v>
                </c:pt>
                <c:pt idx="101">
                  <c:v>2861</c:v>
                </c:pt>
                <c:pt idx="102">
                  <c:v>3033</c:v>
                </c:pt>
                <c:pt idx="103">
                  <c:v>3033</c:v>
                </c:pt>
                <c:pt idx="104">
                  <c:v>3038</c:v>
                </c:pt>
                <c:pt idx="105">
                  <c:v>3162</c:v>
                </c:pt>
                <c:pt idx="106">
                  <c:v>3165</c:v>
                </c:pt>
                <c:pt idx="107">
                  <c:v>3165</c:v>
                </c:pt>
                <c:pt idx="108">
                  <c:v>3305</c:v>
                </c:pt>
                <c:pt idx="109">
                  <c:v>3312</c:v>
                </c:pt>
                <c:pt idx="110">
                  <c:v>3329</c:v>
                </c:pt>
                <c:pt idx="111">
                  <c:v>3348</c:v>
                </c:pt>
                <c:pt idx="112">
                  <c:v>3353</c:v>
                </c:pt>
                <c:pt idx="113">
                  <c:v>3603</c:v>
                </c:pt>
                <c:pt idx="114">
                  <c:v>3625</c:v>
                </c:pt>
                <c:pt idx="115">
                  <c:v>3640</c:v>
                </c:pt>
                <c:pt idx="116">
                  <c:v>3739</c:v>
                </c:pt>
                <c:pt idx="117">
                  <c:v>3792</c:v>
                </c:pt>
                <c:pt idx="118">
                  <c:v>3902</c:v>
                </c:pt>
                <c:pt idx="119">
                  <c:v>4069</c:v>
                </c:pt>
                <c:pt idx="120">
                  <c:v>4100</c:v>
                </c:pt>
                <c:pt idx="121">
                  <c:v>4224</c:v>
                </c:pt>
                <c:pt idx="122">
                  <c:v>4418</c:v>
                </c:pt>
                <c:pt idx="123">
                  <c:v>4816</c:v>
                </c:pt>
                <c:pt idx="124">
                  <c:v>4825</c:v>
                </c:pt>
                <c:pt idx="125">
                  <c:v>4850</c:v>
                </c:pt>
                <c:pt idx="126">
                  <c:v>4949</c:v>
                </c:pt>
                <c:pt idx="127">
                  <c:v>4973</c:v>
                </c:pt>
                <c:pt idx="128">
                  <c:v>4993</c:v>
                </c:pt>
                <c:pt idx="129">
                  <c:v>5010</c:v>
                </c:pt>
                <c:pt idx="130">
                  <c:v>5112</c:v>
                </c:pt>
                <c:pt idx="131">
                  <c:v>5133</c:v>
                </c:pt>
                <c:pt idx="132">
                  <c:v>5162</c:v>
                </c:pt>
                <c:pt idx="133">
                  <c:v>5317</c:v>
                </c:pt>
                <c:pt idx="134">
                  <c:v>5317</c:v>
                </c:pt>
                <c:pt idx="135">
                  <c:v>5735</c:v>
                </c:pt>
                <c:pt idx="136">
                  <c:v>5747</c:v>
                </c:pt>
                <c:pt idx="137">
                  <c:v>6026</c:v>
                </c:pt>
                <c:pt idx="138">
                  <c:v>6050</c:v>
                </c:pt>
                <c:pt idx="139">
                  <c:v>6052</c:v>
                </c:pt>
                <c:pt idx="140">
                  <c:v>6174</c:v>
                </c:pt>
                <c:pt idx="141">
                  <c:v>6207</c:v>
                </c:pt>
                <c:pt idx="142">
                  <c:v>6207</c:v>
                </c:pt>
                <c:pt idx="143">
                  <c:v>6351</c:v>
                </c:pt>
                <c:pt idx="144">
                  <c:v>6475</c:v>
                </c:pt>
                <c:pt idx="145">
                  <c:v>6518</c:v>
                </c:pt>
                <c:pt idx="146">
                  <c:v>6678</c:v>
                </c:pt>
              </c:numCache>
            </c:numRef>
          </c:xVal>
          <c:yVal>
            <c:numRef>
              <c:f>'Active 1'!$N$21:$N$167</c:f>
              <c:numCache>
                <c:formatCode>General</c:formatCode>
                <c:ptCount val="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11-4074-A74C-4AB86F54D175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1'!$AW$2:$AW$101</c:f>
              <c:numCache>
                <c:formatCode>General</c:formatCode>
                <c:ptCount val="100"/>
                <c:pt idx="0">
                  <c:v>-12000</c:v>
                </c:pt>
                <c:pt idx="1">
                  <c:v>-11800</c:v>
                </c:pt>
                <c:pt idx="2">
                  <c:v>-11600</c:v>
                </c:pt>
                <c:pt idx="3">
                  <c:v>-11400</c:v>
                </c:pt>
                <c:pt idx="4">
                  <c:v>-11200</c:v>
                </c:pt>
                <c:pt idx="5">
                  <c:v>-11000</c:v>
                </c:pt>
                <c:pt idx="6">
                  <c:v>-10800</c:v>
                </c:pt>
                <c:pt idx="7">
                  <c:v>-10600</c:v>
                </c:pt>
                <c:pt idx="8">
                  <c:v>-10400</c:v>
                </c:pt>
                <c:pt idx="9">
                  <c:v>-10200</c:v>
                </c:pt>
                <c:pt idx="10">
                  <c:v>-10000</c:v>
                </c:pt>
                <c:pt idx="11">
                  <c:v>-9800</c:v>
                </c:pt>
                <c:pt idx="12">
                  <c:v>-9600</c:v>
                </c:pt>
                <c:pt idx="13">
                  <c:v>-9400</c:v>
                </c:pt>
                <c:pt idx="14">
                  <c:v>-9200</c:v>
                </c:pt>
                <c:pt idx="15">
                  <c:v>-9000</c:v>
                </c:pt>
                <c:pt idx="16">
                  <c:v>-8800</c:v>
                </c:pt>
                <c:pt idx="17">
                  <c:v>-8600</c:v>
                </c:pt>
                <c:pt idx="18">
                  <c:v>-8400</c:v>
                </c:pt>
                <c:pt idx="19">
                  <c:v>-8200</c:v>
                </c:pt>
                <c:pt idx="20">
                  <c:v>-8000</c:v>
                </c:pt>
                <c:pt idx="21">
                  <c:v>-7800</c:v>
                </c:pt>
                <c:pt idx="22">
                  <c:v>-7600</c:v>
                </c:pt>
                <c:pt idx="23">
                  <c:v>-7400</c:v>
                </c:pt>
                <c:pt idx="24">
                  <c:v>-7200</c:v>
                </c:pt>
                <c:pt idx="25">
                  <c:v>-7000</c:v>
                </c:pt>
                <c:pt idx="26">
                  <c:v>-6800</c:v>
                </c:pt>
                <c:pt idx="27">
                  <c:v>-6600</c:v>
                </c:pt>
                <c:pt idx="28">
                  <c:v>-6400</c:v>
                </c:pt>
                <c:pt idx="29">
                  <c:v>-6200</c:v>
                </c:pt>
                <c:pt idx="30">
                  <c:v>-6000</c:v>
                </c:pt>
                <c:pt idx="31">
                  <c:v>-5800</c:v>
                </c:pt>
                <c:pt idx="32">
                  <c:v>-5600</c:v>
                </c:pt>
                <c:pt idx="33">
                  <c:v>-5400</c:v>
                </c:pt>
                <c:pt idx="34">
                  <c:v>-5200</c:v>
                </c:pt>
                <c:pt idx="35">
                  <c:v>-5000</c:v>
                </c:pt>
                <c:pt idx="36">
                  <c:v>-4800</c:v>
                </c:pt>
                <c:pt idx="37">
                  <c:v>-4600</c:v>
                </c:pt>
                <c:pt idx="38">
                  <c:v>-4400</c:v>
                </c:pt>
                <c:pt idx="39">
                  <c:v>-4200</c:v>
                </c:pt>
                <c:pt idx="40">
                  <c:v>-4000</c:v>
                </c:pt>
                <c:pt idx="41">
                  <c:v>-3800</c:v>
                </c:pt>
                <c:pt idx="42">
                  <c:v>-3600</c:v>
                </c:pt>
                <c:pt idx="43">
                  <c:v>-3400</c:v>
                </c:pt>
                <c:pt idx="44">
                  <c:v>-3200</c:v>
                </c:pt>
                <c:pt idx="45">
                  <c:v>-3000</c:v>
                </c:pt>
                <c:pt idx="46">
                  <c:v>-2800</c:v>
                </c:pt>
                <c:pt idx="47">
                  <c:v>-2600</c:v>
                </c:pt>
                <c:pt idx="48">
                  <c:v>-2400</c:v>
                </c:pt>
                <c:pt idx="49">
                  <c:v>-2200</c:v>
                </c:pt>
                <c:pt idx="50">
                  <c:v>-2000</c:v>
                </c:pt>
                <c:pt idx="51">
                  <c:v>-1800</c:v>
                </c:pt>
                <c:pt idx="52">
                  <c:v>-1600</c:v>
                </c:pt>
                <c:pt idx="53">
                  <c:v>-1400</c:v>
                </c:pt>
                <c:pt idx="54">
                  <c:v>-1200</c:v>
                </c:pt>
                <c:pt idx="55">
                  <c:v>-1000</c:v>
                </c:pt>
                <c:pt idx="56">
                  <c:v>-800</c:v>
                </c:pt>
                <c:pt idx="57">
                  <c:v>-600</c:v>
                </c:pt>
                <c:pt idx="58">
                  <c:v>-400</c:v>
                </c:pt>
                <c:pt idx="59">
                  <c:v>-200</c:v>
                </c:pt>
                <c:pt idx="60">
                  <c:v>0</c:v>
                </c:pt>
                <c:pt idx="61">
                  <c:v>200</c:v>
                </c:pt>
                <c:pt idx="62">
                  <c:v>400</c:v>
                </c:pt>
                <c:pt idx="63">
                  <c:v>600</c:v>
                </c:pt>
                <c:pt idx="64">
                  <c:v>800</c:v>
                </c:pt>
                <c:pt idx="65">
                  <c:v>1000</c:v>
                </c:pt>
                <c:pt idx="66">
                  <c:v>1200</c:v>
                </c:pt>
                <c:pt idx="67">
                  <c:v>1400</c:v>
                </c:pt>
                <c:pt idx="68">
                  <c:v>1600</c:v>
                </c:pt>
                <c:pt idx="69">
                  <c:v>1800</c:v>
                </c:pt>
                <c:pt idx="70">
                  <c:v>2000</c:v>
                </c:pt>
                <c:pt idx="71">
                  <c:v>2200</c:v>
                </c:pt>
                <c:pt idx="72">
                  <c:v>2400</c:v>
                </c:pt>
                <c:pt idx="73">
                  <c:v>2600</c:v>
                </c:pt>
                <c:pt idx="74">
                  <c:v>2800</c:v>
                </c:pt>
                <c:pt idx="75">
                  <c:v>3000</c:v>
                </c:pt>
                <c:pt idx="76">
                  <c:v>3200</c:v>
                </c:pt>
                <c:pt idx="77">
                  <c:v>3400</c:v>
                </c:pt>
                <c:pt idx="78">
                  <c:v>3600</c:v>
                </c:pt>
                <c:pt idx="79">
                  <c:v>3800</c:v>
                </c:pt>
                <c:pt idx="80">
                  <c:v>4000</c:v>
                </c:pt>
                <c:pt idx="81">
                  <c:v>4200</c:v>
                </c:pt>
                <c:pt idx="82">
                  <c:v>4400</c:v>
                </c:pt>
                <c:pt idx="83">
                  <c:v>4600</c:v>
                </c:pt>
                <c:pt idx="84">
                  <c:v>4800</c:v>
                </c:pt>
                <c:pt idx="85">
                  <c:v>5000</c:v>
                </c:pt>
                <c:pt idx="86">
                  <c:v>5200</c:v>
                </c:pt>
                <c:pt idx="87">
                  <c:v>5400</c:v>
                </c:pt>
                <c:pt idx="88">
                  <c:v>5600</c:v>
                </c:pt>
                <c:pt idx="89">
                  <c:v>5800</c:v>
                </c:pt>
                <c:pt idx="90">
                  <c:v>6000</c:v>
                </c:pt>
                <c:pt idx="91">
                  <c:v>6200</c:v>
                </c:pt>
                <c:pt idx="92">
                  <c:v>6400</c:v>
                </c:pt>
                <c:pt idx="93">
                  <c:v>6600</c:v>
                </c:pt>
                <c:pt idx="94">
                  <c:v>6800</c:v>
                </c:pt>
                <c:pt idx="95">
                  <c:v>7000</c:v>
                </c:pt>
                <c:pt idx="96">
                  <c:v>7200</c:v>
                </c:pt>
                <c:pt idx="97">
                  <c:v>7400</c:v>
                </c:pt>
                <c:pt idx="98">
                  <c:v>7600</c:v>
                </c:pt>
                <c:pt idx="99">
                  <c:v>7800</c:v>
                </c:pt>
              </c:numCache>
            </c:numRef>
          </c:xVal>
          <c:yVal>
            <c:numRef>
              <c:f>'Active 1'!$AX$2:$AX$101</c:f>
              <c:numCache>
                <c:formatCode>General</c:formatCode>
                <c:ptCount val="100"/>
                <c:pt idx="0">
                  <c:v>0.15607773423287297</c:v>
                </c:pt>
                <c:pt idx="1">
                  <c:v>0.15555727741166869</c:v>
                </c:pt>
                <c:pt idx="2">
                  <c:v>0.15521192907889184</c:v>
                </c:pt>
                <c:pt idx="3">
                  <c:v>0.15504937559392984</c:v>
                </c:pt>
                <c:pt idx="4">
                  <c:v>0.15507927148176315</c:v>
                </c:pt>
                <c:pt idx="5">
                  <c:v>0.15531346879488633</c:v>
                </c:pt>
                <c:pt idx="6">
                  <c:v>0.15576598289193658</c:v>
                </c:pt>
                <c:pt idx="7">
                  <c:v>0.15645283969675264</c:v>
                </c:pt>
                <c:pt idx="8">
                  <c:v>0.15739200654744998</c:v>
                </c:pt>
                <c:pt idx="9">
                  <c:v>0.15860350523470643</c:v>
                </c:pt>
                <c:pt idx="10">
                  <c:v>0.16010951646184982</c:v>
                </c:pt>
                <c:pt idx="11">
                  <c:v>0.1619339313752873</c:v>
                </c:pt>
                <c:pt idx="12">
                  <c:v>0.16410062989604096</c:v>
                </c:pt>
                <c:pt idx="13">
                  <c:v>0.16662957200379894</c:v>
                </c:pt>
                <c:pt idx="14">
                  <c:v>0.16952707355593372</c:v>
                </c:pt>
                <c:pt idx="15">
                  <c:v>0.17275378884659873</c:v>
                </c:pt>
                <c:pt idx="16">
                  <c:v>0.17612548124835928</c:v>
                </c:pt>
                <c:pt idx="17">
                  <c:v>0.17911113296033288</c:v>
                </c:pt>
                <c:pt idx="18">
                  <c:v>0.18072014896809341</c:v>
                </c:pt>
                <c:pt idx="19">
                  <c:v>0.17997038627037207</c:v>
                </c:pt>
                <c:pt idx="20">
                  <c:v>0.17672867441382384</c:v>
                </c:pt>
                <c:pt idx="21">
                  <c:v>0.17172401857335678</c:v>
                </c:pt>
                <c:pt idx="22">
                  <c:v>0.16579681825834464</c:v>
                </c:pt>
                <c:pt idx="23">
                  <c:v>0.15947931295058412</c:v>
                </c:pt>
                <c:pt idx="24">
                  <c:v>0.15303779403527426</c:v>
                </c:pt>
                <c:pt idx="25">
                  <c:v>0.14660220363957113</c:v>
                </c:pt>
                <c:pt idx="26">
                  <c:v>0.14023987498086143</c:v>
                </c:pt>
                <c:pt idx="27">
                  <c:v>0.13398674467235017</c:v>
                </c:pt>
                <c:pt idx="28">
                  <c:v>0.12786150560811599</c:v>
                </c:pt>
                <c:pt idx="29">
                  <c:v>0.12187323692596708</c:v>
                </c:pt>
                <c:pt idx="30">
                  <c:v>0.116025630854071</c:v>
                </c:pt>
                <c:pt idx="31">
                  <c:v>0.11031917074558931</c:v>
                </c:pt>
                <c:pt idx="32">
                  <c:v>0.10475230034976164</c:v>
                </c:pt>
                <c:pt idx="33">
                  <c:v>9.9322295749743356E-2</c:v>
                </c:pt>
                <c:pt idx="34">
                  <c:v>9.4026126325065879E-2</c:v>
                </c:pt>
                <c:pt idx="35">
                  <c:v>8.8861261277822332E-2</c:v>
                </c:pt>
                <c:pt idx="36">
                  <c:v>8.3826239817908987E-2</c:v>
                </c:pt>
                <c:pt idx="37">
                  <c:v>7.8920853344119926E-2</c:v>
                </c:pt>
                <c:pt idx="38">
                  <c:v>7.4145909258642367E-2</c:v>
                </c:pt>
                <c:pt idx="39">
                  <c:v>6.9502679429750441E-2</c:v>
                </c:pt>
                <c:pt idx="40">
                  <c:v>6.4992227027795002E-2</c:v>
                </c:pt>
                <c:pt idx="41">
                  <c:v>6.0614828954237046E-2</c:v>
                </c:pt>
                <c:pt idx="42">
                  <c:v>5.6369669284894577E-2</c:v>
                </c:pt>
                <c:pt idx="43">
                  <c:v>5.225489244985522E-2</c:v>
                </c:pt>
                <c:pt idx="44">
                  <c:v>4.8268002388609413E-2</c:v>
                </c:pt>
                <c:pt idx="45">
                  <c:v>4.4406504041981876E-2</c:v>
                </c:pt>
                <c:pt idx="46">
                  <c:v>4.0668626913910565E-2</c:v>
                </c:pt>
                <c:pt idx="47">
                  <c:v>3.7053956710284497E-2</c:v>
                </c:pt>
                <c:pt idx="48">
                  <c:v>3.3563829318245558E-2</c:v>
                </c:pt>
                <c:pt idx="49">
                  <c:v>3.0201402670831795E-2</c:v>
                </c:pt>
                <c:pt idx="50">
                  <c:v>2.6971402173822413E-2</c:v>
                </c:pt>
                <c:pt idx="51">
                  <c:v>2.3879617115165952E-2</c:v>
                </c:pt>
                <c:pt idx="52">
                  <c:v>2.0932290437366281E-2</c:v>
                </c:pt>
                <c:pt idx="53">
                  <c:v>1.813557563962219E-2</c:v>
                </c:pt>
                <c:pt idx="54">
                  <c:v>1.5495221321636974E-2</c:v>
                </c:pt>
                <c:pt idx="55">
                  <c:v>1.3016585185182249E-2</c:v>
                </c:pt>
                <c:pt idx="56">
                  <c:v>1.0704987533703091E-2</c:v>
                </c:pt>
                <c:pt idx="57">
                  <c:v>8.5663141646815759E-3</c:v>
                </c:pt>
                <c:pt idx="58">
                  <c:v>6.6077017836381272E-3</c:v>
                </c:pt>
                <c:pt idx="59">
                  <c:v>4.83811552822783E-3</c:v>
                </c:pt>
                <c:pt idx="60">
                  <c:v>3.2686750999288486E-3</c:v>
                </c:pt>
                <c:pt idx="61">
                  <c:v>1.9126972832068864E-3</c:v>
                </c:pt>
                <c:pt idx="62">
                  <c:v>7.8556021083034042E-4</c:v>
                </c:pt>
                <c:pt idx="63">
                  <c:v>-9.54133557354922E-5</c:v>
                </c:pt>
                <c:pt idx="64">
                  <c:v>-7.1089945405542788E-4</c:v>
                </c:pt>
                <c:pt idx="65">
                  <c:v>-1.039421530819225E-3</c:v>
                </c:pt>
                <c:pt idx="66">
                  <c:v>-1.0575396152371253E-3</c:v>
                </c:pt>
                <c:pt idx="67">
                  <c:v>-7.4107172670038579E-4</c:v>
                </c:pt>
                <c:pt idx="68">
                  <c:v>-6.8121445705449091E-5</c:v>
                </c:pt>
                <c:pt idx="69">
                  <c:v>9.7398006651257425E-4</c:v>
                </c:pt>
                <c:pt idx="70">
                  <c:v>2.3673616031434867E-3</c:v>
                </c:pt>
                <c:pt idx="71">
                  <c:v>3.9932163026894611E-3</c:v>
                </c:pt>
                <c:pt idx="72">
                  <c:v>5.4603988033391539E-3</c:v>
                </c:pt>
                <c:pt idx="73">
                  <c:v>5.9159695336533126E-3</c:v>
                </c:pt>
                <c:pt idx="74">
                  <c:v>4.2786930639340248E-3</c:v>
                </c:pt>
                <c:pt idx="75">
                  <c:v>7.2725913672952447E-5</c:v>
                </c:pt>
                <c:pt idx="76">
                  <c:v>-6.1873087214080295E-3</c:v>
                </c:pt>
                <c:pt idx="77">
                  <c:v>-1.3620590258357809E-2</c:v>
                </c:pt>
                <c:pt idx="78">
                  <c:v>-2.1583570097670739E-2</c:v>
                </c:pt>
                <c:pt idx="79">
                  <c:v>-2.9737905600866109E-2</c:v>
                </c:pt>
                <c:pt idx="80">
                  <c:v>-3.791984456809401E-2</c:v>
                </c:pt>
                <c:pt idx="81">
                  <c:v>-4.6046257725872959E-2</c:v>
                </c:pt>
                <c:pt idx="82">
                  <c:v>-5.407291449410935E-2</c:v>
                </c:pt>
                <c:pt idx="83">
                  <c:v>-6.197649674660291E-2</c:v>
                </c:pt>
                <c:pt idx="84">
                  <c:v>-6.974535454628164E-2</c:v>
                </c:pt>
                <c:pt idx="85">
                  <c:v>-7.7374336073818592E-2</c:v>
                </c:pt>
                <c:pt idx="86">
                  <c:v>-8.4862059429381076E-2</c:v>
                </c:pt>
                <c:pt idx="87">
                  <c:v>-9.2209509004632539E-2</c:v>
                </c:pt>
                <c:pt idx="88">
                  <c:v>-9.9419117658837833E-2</c:v>
                </c:pt>
                <c:pt idx="89">
                  <c:v>-0.10649390988384312</c:v>
                </c:pt>
                <c:pt idx="90">
                  <c:v>-0.11343665995394929</c:v>
                </c:pt>
                <c:pt idx="91">
                  <c:v>-0.12024922282494663</c:v>
                </c:pt>
                <c:pt idx="92">
                  <c:v>-0.12693221370791666</c:v>
                </c:pt>
                <c:pt idx="93">
                  <c:v>-0.13348511154848094</c:v>
                </c:pt>
                <c:pt idx="94">
                  <c:v>-0.13990672475170884</c:v>
                </c:pt>
                <c:pt idx="95">
                  <c:v>-0.14619584852767384</c:v>
                </c:pt>
                <c:pt idx="96">
                  <c:v>-0.15235189661253135</c:v>
                </c:pt>
                <c:pt idx="97">
                  <c:v>-0.15837531191570373</c:v>
                </c:pt>
                <c:pt idx="98">
                  <c:v>-0.1642676355243726</c:v>
                </c:pt>
                <c:pt idx="99">
                  <c:v>-0.17003121412120731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11-4074-A74C-4AB86F54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664"/>
        <c:axId val="1"/>
      </c:scatterChart>
      <c:valAx>
        <c:axId val="84686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4074564771182"/>
              <c:y val="0.8725212464589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36137667304015E-2"/>
              <c:y val="0.42209631728045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98681641850218"/>
          <c:y val="0.9178470254957507"/>
          <c:w val="0.83938894827439114"/>
          <c:h val="5.66572237960339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304800</xdr:colOff>
      <xdr:row>18</xdr:row>
      <xdr:rowOff>161924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9873BEF7-56E6-E94D-57C9-0EB8AC231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371475</xdr:colOff>
      <xdr:row>0</xdr:row>
      <xdr:rowOff>0</xdr:rowOff>
    </xdr:from>
    <xdr:to>
      <xdr:col>26</xdr:col>
      <xdr:colOff>504825</xdr:colOff>
      <xdr:row>18</xdr:row>
      <xdr:rowOff>133350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DE3FEA8B-1125-B0AD-CDB4-4FBB71C4F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11</xdr:col>
      <xdr:colOff>209550</xdr:colOff>
      <xdr:row>22</xdr:row>
      <xdr:rowOff>104775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E217A48-92E3-E8E9-2636-DF5EB2091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0</xdr:rowOff>
    </xdr:from>
    <xdr:to>
      <xdr:col>28</xdr:col>
      <xdr:colOff>571500</xdr:colOff>
      <xdr:row>23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2DAAD8-7DE7-1CE1-B3EA-401C1872F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www.konkoly.hu/cgi-bin/IBVS?5924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aavso.org/sites/default/files/jaavso/v37n1/44.pdf" TargetMode="External"/><Relationship Id="rId11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aavso.org/sites/default/files/jaavso/v37n1/44.pdf" TargetMode="External"/><Relationship Id="rId10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8"/>
  <sheetViews>
    <sheetView tabSelected="1" workbookViewId="0">
      <pane xSplit="13" ySplit="22" topLeftCell="N158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2"/>
    <col min="20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3" t="s">
        <v>0</v>
      </c>
      <c r="AA1" s="4" t="s">
        <v>1</v>
      </c>
      <c r="AB1" s="5"/>
      <c r="AC1" s="5" t="s">
        <v>2</v>
      </c>
      <c r="AD1" s="5" t="s">
        <v>3</v>
      </c>
      <c r="AE1" s="6"/>
      <c r="AW1" s="7" t="s">
        <v>4</v>
      </c>
      <c r="AX1" s="8" t="s">
        <v>5</v>
      </c>
      <c r="AY1" s="9" t="s">
        <v>6</v>
      </c>
      <c r="AZ1" s="10" t="s">
        <v>7</v>
      </c>
      <c r="BA1" s="11" t="s">
        <v>8</v>
      </c>
      <c r="BB1" s="10" t="s">
        <v>9</v>
      </c>
      <c r="BC1" s="11" t="s">
        <v>10</v>
      </c>
      <c r="BD1" s="10" t="s">
        <v>11</v>
      </c>
      <c r="BE1" s="12" t="s">
        <v>12</v>
      </c>
      <c r="BF1" s="11" t="s">
        <v>13</v>
      </c>
      <c r="BG1" s="10" t="s">
        <v>14</v>
      </c>
      <c r="BH1" s="12" t="s">
        <v>15</v>
      </c>
      <c r="BI1" s="11" t="s">
        <v>16</v>
      </c>
      <c r="BJ1" s="10" t="s">
        <v>17</v>
      </c>
      <c r="BK1" s="12" t="s">
        <v>18</v>
      </c>
      <c r="BL1" s="11" t="s">
        <v>19</v>
      </c>
    </row>
    <row r="2" spans="1:64" ht="12.95" customHeight="1" x14ac:dyDescent="0.3">
      <c r="A2" s="1" t="s">
        <v>20</v>
      </c>
      <c r="B2" s="13" t="s">
        <v>21</v>
      </c>
      <c r="AA2" s="14" t="s">
        <v>22</v>
      </c>
      <c r="AB2" s="15">
        <f>C7</f>
        <v>42685.377</v>
      </c>
      <c r="AC2" s="16" t="s">
        <v>23</v>
      </c>
      <c r="AD2" s="15">
        <f>C8</f>
        <v>2.4124468000000001</v>
      </c>
      <c r="AE2" s="17" t="s">
        <v>24</v>
      </c>
      <c r="AL2" s="2"/>
      <c r="AW2" s="1">
        <v>-12000</v>
      </c>
      <c r="AX2" s="1">
        <f t="shared" ref="AX2:AX65" si="0">AB$3+AB$4*AW2+AB$5*AW2^2+AZ2</f>
        <v>0.15607773423287297</v>
      </c>
      <c r="AY2" s="1">
        <f t="shared" ref="AY2:AY65" si="1">AB$3+AB$4*AW2+AB$5*AW2^2</f>
        <v>0.18564026923494917</v>
      </c>
      <c r="AZ2" s="1">
        <f t="shared" ref="AZ2:AZ65" si="2">$AB$6*($AB$11/BA2*BB2+$AB$12)</f>
        <v>-2.9562535002076191E-2</v>
      </c>
      <c r="BA2" s="1">
        <f t="shared" ref="BA2:BA65" si="3">1+$AB$7*COS(BC2)</f>
        <v>0.42879381377914294</v>
      </c>
      <c r="BB2" s="1">
        <f t="shared" ref="BB2:BB65" si="4">SIN(BC2+RADIANS($AB$9))</f>
        <v>-0.99774848048510389</v>
      </c>
      <c r="BC2" s="1">
        <f t="shared" ref="BC2:BC65" si="5">2*ATAN(BD2)</f>
        <v>-2.7959138565269699</v>
      </c>
      <c r="BD2" s="1">
        <f t="shared" ref="BD2:BD65" si="6">SQRT((1+$AB$7)/(1-$AB$7))*TAN(BE2/2)</f>
        <v>-5.7279896884576127</v>
      </c>
      <c r="BE2" s="1">
        <f t="shared" ref="BE2:BK17" si="7">$BL2+$AB$7*SIN(BF2)</f>
        <v>-2.4627333329511822</v>
      </c>
      <c r="BF2" s="1">
        <f t="shared" si="7"/>
        <v>-2.4574539465674103</v>
      </c>
      <c r="BG2" s="1">
        <f t="shared" si="7"/>
        <v>-2.4686241980652519</v>
      </c>
      <c r="BH2" s="1">
        <f t="shared" si="7"/>
        <v>-2.4448684831402772</v>
      </c>
      <c r="BI2" s="1">
        <f t="shared" si="7"/>
        <v>-2.4948623700015911</v>
      </c>
      <c r="BJ2" s="1">
        <f t="shared" si="7"/>
        <v>-2.387090268744267</v>
      </c>
      <c r="BK2" s="1">
        <f t="shared" si="7"/>
        <v>-2.6094133005190949</v>
      </c>
      <c r="BL2" s="1">
        <f t="shared" ref="BL2:BL65" si="8">RADIANS($AB$9)+$AB$18*(AW2-AB$15)</f>
        <v>-2.0790300110584008</v>
      </c>
    </row>
    <row r="3" spans="1:64" ht="12.95" customHeight="1" x14ac:dyDescent="0.2">
      <c r="C3" s="18" t="s">
        <v>25</v>
      </c>
      <c r="Z3" s="1">
        <v>0.03</v>
      </c>
      <c r="AA3" s="19" t="s">
        <v>26</v>
      </c>
      <c r="AB3" s="20">
        <f t="shared" ref="AB3:AB10" si="9">AC3*AD3</f>
        <v>2.5264160768771086E-2</v>
      </c>
      <c r="AC3" s="21">
        <v>2.5264160768771085</v>
      </c>
      <c r="AD3" s="1">
        <v>0.01</v>
      </c>
      <c r="AE3" s="22"/>
      <c r="AF3" s="23"/>
      <c r="AG3" s="21"/>
      <c r="AH3" s="21"/>
      <c r="AI3" s="21"/>
      <c r="AJ3" s="21"/>
      <c r="AK3" s="21"/>
      <c r="AL3" s="21"/>
      <c r="AM3" s="21"/>
      <c r="AW3" s="1">
        <v>-11800</v>
      </c>
      <c r="AX3" s="1">
        <f t="shared" si="0"/>
        <v>0.15555727741166869</v>
      </c>
      <c r="AY3" s="1">
        <f t="shared" si="1"/>
        <v>0.18389226045436874</v>
      </c>
      <c r="AZ3" s="1">
        <f t="shared" si="2"/>
        <v>-2.8334983042700036E-2</v>
      </c>
      <c r="BA3" s="1">
        <f t="shared" si="3"/>
        <v>0.43813033067673046</v>
      </c>
      <c r="BB3" s="1">
        <f t="shared" si="4"/>
        <v>-0.9939596609432636</v>
      </c>
      <c r="BC3" s="1">
        <f t="shared" si="5"/>
        <v>-2.7530636015991794</v>
      </c>
      <c r="BD3" s="1">
        <f t="shared" si="6"/>
        <v>-5.0827018621222004</v>
      </c>
      <c r="BE3" s="1">
        <f t="shared" si="7"/>
        <v>-2.3841627249739203</v>
      </c>
      <c r="BF3" s="1">
        <f t="shared" si="7"/>
        <v>-2.3806076675372587</v>
      </c>
      <c r="BG3" s="1">
        <f t="shared" si="7"/>
        <v>-2.3886629616937713</v>
      </c>
      <c r="BH3" s="1">
        <f t="shared" si="7"/>
        <v>-2.3703211546873262</v>
      </c>
      <c r="BI3" s="1">
        <f t="shared" si="7"/>
        <v>-2.4116373550743488</v>
      </c>
      <c r="BJ3" s="1">
        <f t="shared" si="7"/>
        <v>-2.3160895073396404</v>
      </c>
      <c r="BK3" s="1">
        <f t="shared" si="7"/>
        <v>-2.5259170053202098</v>
      </c>
      <c r="BL3" s="1">
        <f t="shared" si="8"/>
        <v>-1.9654715114171386</v>
      </c>
    </row>
    <row r="4" spans="1:64" ht="12.95" customHeight="1" x14ac:dyDescent="0.2">
      <c r="A4" s="24" t="s">
        <v>27</v>
      </c>
      <c r="C4" s="25">
        <v>42685.377</v>
      </c>
      <c r="D4" s="26">
        <v>2.4124468000000001</v>
      </c>
      <c r="Z4" s="1">
        <v>-2.5000000000000002E-6</v>
      </c>
      <c r="AA4" s="27" t="s">
        <v>28</v>
      </c>
      <c r="AB4" s="28">
        <f t="shared" si="9"/>
        <v>-1.8067691098002388E-5</v>
      </c>
      <c r="AC4" s="29">
        <v>-1.8067691098002387</v>
      </c>
      <c r="AD4" s="30">
        <v>1.0000000000000001E-5</v>
      </c>
      <c r="AE4" s="22"/>
      <c r="AF4" s="31"/>
      <c r="AG4" s="29"/>
      <c r="AH4" s="29"/>
      <c r="AI4" s="29"/>
      <c r="AJ4" s="29"/>
      <c r="AK4" s="29"/>
      <c r="AL4" s="29"/>
      <c r="AM4" s="29"/>
      <c r="AW4" s="1">
        <v>-11600</v>
      </c>
      <c r="AX4" s="1">
        <f t="shared" si="0"/>
        <v>0.15521192907889184</v>
      </c>
      <c r="AY4" s="1">
        <f t="shared" si="1"/>
        <v>0.18211289823783844</v>
      </c>
      <c r="AZ4" s="1">
        <f t="shared" si="2"/>
        <v>-2.6900969158946596E-2</v>
      </c>
      <c r="BA4" s="1">
        <f t="shared" si="3"/>
        <v>0.44898903734509565</v>
      </c>
      <c r="BB4" s="1">
        <f t="shared" si="4"/>
        <v>-0.98805060815148082</v>
      </c>
      <c r="BC4" s="1">
        <f t="shared" si="5"/>
        <v>-2.7082844704365416</v>
      </c>
      <c r="BD4" s="1">
        <f t="shared" si="6"/>
        <v>-4.5432074676704799</v>
      </c>
      <c r="BE4" s="1">
        <f t="shared" si="7"/>
        <v>-2.3039228039637649</v>
      </c>
      <c r="BF4" s="1">
        <f t="shared" si="7"/>
        <v>-2.3017848943822612</v>
      </c>
      <c r="BG4" s="1">
        <f t="shared" si="7"/>
        <v>-2.3070441572550084</v>
      </c>
      <c r="BH4" s="1">
        <f t="shared" si="7"/>
        <v>-2.2940504415776592</v>
      </c>
      <c r="BI4" s="1">
        <f t="shared" si="7"/>
        <v>-2.3258221919498876</v>
      </c>
      <c r="BJ4" s="1">
        <f t="shared" si="7"/>
        <v>-2.2459902840214978</v>
      </c>
      <c r="BK4" s="1">
        <f t="shared" si="7"/>
        <v>-2.4352012301076029</v>
      </c>
      <c r="BL4" s="1">
        <f t="shared" si="8"/>
        <v>-1.8519130117758766</v>
      </c>
    </row>
    <row r="5" spans="1:64" ht="12.95" customHeight="1" x14ac:dyDescent="0.2">
      <c r="A5" s="97" t="s">
        <v>29</v>
      </c>
      <c r="C5" s="98">
        <v>-9.5</v>
      </c>
      <c r="D5" s="1" t="s">
        <v>30</v>
      </c>
      <c r="Z5" s="1">
        <v>3E-11</v>
      </c>
      <c r="AA5" s="27" t="s">
        <v>31</v>
      </c>
      <c r="AB5" s="28">
        <f t="shared" si="9"/>
        <v>-3.9191794937396226E-10</v>
      </c>
      <c r="AC5" s="29">
        <v>-0.39191794937396224</v>
      </c>
      <c r="AD5" s="1">
        <v>1.0000000000000001E-9</v>
      </c>
      <c r="AE5" s="22"/>
      <c r="AF5" s="31"/>
      <c r="AG5" s="29"/>
      <c r="AH5" s="29"/>
      <c r="AI5" s="29"/>
      <c r="AJ5" s="29"/>
      <c r="AK5" s="29"/>
      <c r="AL5" s="29"/>
      <c r="AM5" s="29"/>
      <c r="AW5" s="1">
        <v>-11400</v>
      </c>
      <c r="AX5" s="1">
        <f t="shared" si="0"/>
        <v>0.15504937559392984</v>
      </c>
      <c r="AY5" s="1">
        <f t="shared" si="1"/>
        <v>0.18030218258535818</v>
      </c>
      <c r="AZ5" s="1">
        <f t="shared" si="2"/>
        <v>-2.5252806991428352E-2</v>
      </c>
      <c r="BA5" s="1">
        <f t="shared" si="3"/>
        <v>0.46159573126706399</v>
      </c>
      <c r="BB5" s="1">
        <f t="shared" si="4"/>
        <v>-0.97970262205345859</v>
      </c>
      <c r="BC5" s="1">
        <f t="shared" si="5"/>
        <v>-2.6612073760866721</v>
      </c>
      <c r="BD5" s="1">
        <f t="shared" si="6"/>
        <v>-4.0829510711346488</v>
      </c>
      <c r="BE5" s="1">
        <f t="shared" si="7"/>
        <v>-2.2217369357164842</v>
      </c>
      <c r="BF5" s="1">
        <f t="shared" si="7"/>
        <v>-2.2206219603309396</v>
      </c>
      <c r="BG5" s="1">
        <f t="shared" si="7"/>
        <v>-2.2236512245698088</v>
      </c>
      <c r="BH5" s="1">
        <f t="shared" si="7"/>
        <v>-2.2153926762545435</v>
      </c>
      <c r="BI5" s="1">
        <f t="shared" si="7"/>
        <v>-2.2377018316044373</v>
      </c>
      <c r="BJ5" s="1">
        <f t="shared" si="7"/>
        <v>-2.1758256401735614</v>
      </c>
      <c r="BK5" s="1">
        <f t="shared" si="7"/>
        <v>-2.3369717221943214</v>
      </c>
      <c r="BL5" s="1">
        <f t="shared" si="8"/>
        <v>-1.7383545121346147</v>
      </c>
    </row>
    <row r="6" spans="1:64" ht="12.95" customHeight="1" x14ac:dyDescent="0.2">
      <c r="A6" s="24" t="s">
        <v>32</v>
      </c>
      <c r="C6" s="1">
        <v>100</v>
      </c>
      <c r="AA6" s="27" t="s">
        <v>33</v>
      </c>
      <c r="AB6" s="28">
        <f t="shared" si="9"/>
        <v>3.3385774200148204E-2</v>
      </c>
      <c r="AC6" s="29">
        <v>3.3385774200148202</v>
      </c>
      <c r="AD6" s="1">
        <v>0.01</v>
      </c>
      <c r="AE6" s="22" t="s">
        <v>24</v>
      </c>
      <c r="AF6" s="31"/>
      <c r="AG6" s="29"/>
      <c r="AH6" s="29"/>
      <c r="AI6" s="29"/>
      <c r="AJ6" s="29"/>
      <c r="AK6" s="29"/>
      <c r="AL6" s="29"/>
      <c r="AM6" s="29"/>
      <c r="AW6" s="1">
        <v>-11200</v>
      </c>
      <c r="AX6" s="1">
        <f t="shared" si="0"/>
        <v>0.15507927148176315</v>
      </c>
      <c r="AY6" s="1">
        <f t="shared" si="1"/>
        <v>0.178460113496928</v>
      </c>
      <c r="AZ6" s="1">
        <f t="shared" si="2"/>
        <v>-2.3380842015164847E-2</v>
      </c>
      <c r="BA6" s="1">
        <f t="shared" si="3"/>
        <v>0.47624297730625897</v>
      </c>
      <c r="BB6" s="1">
        <f t="shared" si="4"/>
        <v>-0.9684984716219619</v>
      </c>
      <c r="BC6" s="1">
        <f t="shared" si="5"/>
        <v>-2.6113634112469266</v>
      </c>
      <c r="BD6" s="1">
        <f t="shared" si="6"/>
        <v>-3.6831649964679385</v>
      </c>
      <c r="BE6" s="1">
        <f t="shared" si="7"/>
        <v>-2.1372468496022679</v>
      </c>
      <c r="BF6" s="1">
        <f t="shared" si="7"/>
        <v>-2.1367669732064538</v>
      </c>
      <c r="BG6" s="1">
        <f t="shared" si="7"/>
        <v>-2.1382392743099849</v>
      </c>
      <c r="BH6" s="1">
        <f t="shared" si="7"/>
        <v>-2.1337112500977922</v>
      </c>
      <c r="BI6" s="1">
        <f t="shared" si="7"/>
        <v>-2.1475359907660367</v>
      </c>
      <c r="BJ6" s="1">
        <f t="shared" si="7"/>
        <v>-2.1043286918625923</v>
      </c>
      <c r="BK6" s="1">
        <f t="shared" si="7"/>
        <v>-2.2310310184004218</v>
      </c>
      <c r="BL6" s="1">
        <f t="shared" si="8"/>
        <v>-1.6247960124933527</v>
      </c>
    </row>
    <row r="7" spans="1:64" ht="12.95" customHeight="1" x14ac:dyDescent="0.2">
      <c r="A7" s="1" t="s">
        <v>34</v>
      </c>
      <c r="C7" s="1">
        <f>+C4</f>
        <v>42685.377</v>
      </c>
      <c r="D7" s="1" t="s">
        <v>586</v>
      </c>
      <c r="AA7" s="27" t="s">
        <v>35</v>
      </c>
      <c r="AB7" s="28">
        <f t="shared" si="9"/>
        <v>0.60711996143361135</v>
      </c>
      <c r="AC7" s="29">
        <v>0.60711996143361135</v>
      </c>
      <c r="AD7" s="1">
        <v>1</v>
      </c>
      <c r="AE7" s="22"/>
      <c r="AF7" s="31"/>
      <c r="AG7" s="29"/>
      <c r="AH7" s="29"/>
      <c r="AI7" s="29"/>
      <c r="AJ7" s="29"/>
      <c r="AK7" s="29"/>
      <c r="AL7" s="29"/>
      <c r="AM7" s="29"/>
      <c r="AW7" s="1">
        <v>-11000</v>
      </c>
      <c r="AX7" s="1">
        <f t="shared" si="0"/>
        <v>0.15531346879488633</v>
      </c>
      <c r="AY7" s="1">
        <f t="shared" si="1"/>
        <v>0.17658669097254792</v>
      </c>
      <c r="AZ7" s="1">
        <f t="shared" si="2"/>
        <v>-2.1273222177661602E-2</v>
      </c>
      <c r="BA7" s="1">
        <f t="shared" si="3"/>
        <v>0.49331113459744513</v>
      </c>
      <c r="BB7" s="1">
        <f t="shared" si="4"/>
        <v>-0.95388634299390862</v>
      </c>
      <c r="BC7" s="1">
        <f t="shared" si="5"/>
        <v>-2.5581623411985244</v>
      </c>
      <c r="BD7" s="1">
        <f t="shared" si="6"/>
        <v>-3.3302069782279502</v>
      </c>
      <c r="BE7" s="1">
        <f t="shared" si="7"/>
        <v>-2.0500127586157415</v>
      </c>
      <c r="BF7" s="1">
        <f t="shared" si="7"/>
        <v>-2.0498576618927222</v>
      </c>
      <c r="BG7" s="1">
        <f t="shared" si="7"/>
        <v>-2.050411580830358</v>
      </c>
      <c r="BH7" s="1">
        <f t="shared" si="7"/>
        <v>-2.0484305711670117</v>
      </c>
      <c r="BI7" s="1">
        <f t="shared" si="7"/>
        <v>-2.0554809556309941</v>
      </c>
      <c r="BJ7" s="1">
        <f t="shared" si="7"/>
        <v>-2.0299345032285356</v>
      </c>
      <c r="BK7" s="1">
        <f t="shared" si="7"/>
        <v>-2.1172809887106459</v>
      </c>
      <c r="BL7" s="1">
        <f t="shared" si="8"/>
        <v>-1.5112375128520907</v>
      </c>
    </row>
    <row r="8" spans="1:64" ht="12.95" customHeight="1" x14ac:dyDescent="0.3">
      <c r="A8" s="1" t="s">
        <v>36</v>
      </c>
      <c r="C8" s="1">
        <f>+D4</f>
        <v>2.4124468000000001</v>
      </c>
      <c r="D8" s="1" t="s">
        <v>586</v>
      </c>
      <c r="AA8" s="27" t="s">
        <v>37</v>
      </c>
      <c r="AB8" s="28">
        <f t="shared" si="9"/>
        <v>73.091523282579288</v>
      </c>
      <c r="AC8" s="29">
        <v>7.3091523282579285</v>
      </c>
      <c r="AD8" s="1">
        <v>10</v>
      </c>
      <c r="AE8" s="22" t="s">
        <v>38</v>
      </c>
      <c r="AF8" s="31"/>
      <c r="AG8" s="29"/>
      <c r="AH8" s="29"/>
      <c r="AI8" s="29"/>
      <c r="AJ8" s="29"/>
      <c r="AK8" s="29"/>
      <c r="AL8" s="29"/>
      <c r="AM8" s="29"/>
      <c r="AW8" s="1">
        <v>-10800</v>
      </c>
      <c r="AX8" s="1">
        <f t="shared" si="0"/>
        <v>0.15576598289193658</v>
      </c>
      <c r="AY8" s="1">
        <f t="shared" si="1"/>
        <v>0.17468191501221791</v>
      </c>
      <c r="AZ8" s="1">
        <f t="shared" si="2"/>
        <v>-1.8915932120281347E-2</v>
      </c>
      <c r="BA8" s="1">
        <f t="shared" si="3"/>
        <v>0.51329642596252045</v>
      </c>
      <c r="BB8" s="1">
        <f t="shared" si="4"/>
        <v>-0.93513075465980411</v>
      </c>
      <c r="BC8" s="1">
        <f t="shared" si="5"/>
        <v>-2.5008627465662205</v>
      </c>
      <c r="BD8" s="1">
        <f t="shared" si="6"/>
        <v>-3.0139138549019076</v>
      </c>
      <c r="BE8" s="1">
        <f t="shared" si="7"/>
        <v>-1.9595124824398362</v>
      </c>
      <c r="BF8" s="1">
        <f t="shared" si="7"/>
        <v>-1.9594827445326057</v>
      </c>
      <c r="BG8" s="1">
        <f t="shared" si="7"/>
        <v>-1.9596119732219033</v>
      </c>
      <c r="BH8" s="1">
        <f t="shared" si="7"/>
        <v>-1.9590501018322211</v>
      </c>
      <c r="BI8" s="1">
        <f t="shared" si="7"/>
        <v>-1.9614874715908388</v>
      </c>
      <c r="BJ8" s="1">
        <f t="shared" si="7"/>
        <v>-1.9508068924969983</v>
      </c>
      <c r="BK8" s="1">
        <f t="shared" si="7"/>
        <v>-1.9957241003539603</v>
      </c>
      <c r="BL8" s="1">
        <f t="shared" si="8"/>
        <v>-1.3976790132108288</v>
      </c>
    </row>
    <row r="9" spans="1:64" ht="12.95" customHeight="1" x14ac:dyDescent="0.3">
      <c r="A9" s="99" t="s">
        <v>39</v>
      </c>
      <c r="B9" s="32">
        <v>145</v>
      </c>
      <c r="C9" s="100" t="str">
        <f>"F"&amp;B9</f>
        <v>F145</v>
      </c>
      <c r="D9" s="33" t="str">
        <f>"G"&amp;B9</f>
        <v>G145</v>
      </c>
      <c r="AA9" s="27" t="s">
        <v>40</v>
      </c>
      <c r="AB9" s="28">
        <f t="shared" si="9"/>
        <v>74.039600972520475</v>
      </c>
      <c r="AC9" s="29">
        <v>7.4039600972520478</v>
      </c>
      <c r="AD9" s="1">
        <v>10</v>
      </c>
      <c r="AE9" s="22" t="s">
        <v>41</v>
      </c>
      <c r="AF9" s="31"/>
      <c r="AG9" s="29"/>
      <c r="AH9" s="29"/>
      <c r="AI9" s="29"/>
      <c r="AJ9" s="29"/>
      <c r="AK9" s="29"/>
      <c r="AL9" s="29"/>
      <c r="AM9" s="29"/>
      <c r="AW9" s="1">
        <v>-10600</v>
      </c>
      <c r="AX9" s="1">
        <f t="shared" si="0"/>
        <v>0.15645283969675264</v>
      </c>
      <c r="AY9" s="1">
        <f t="shared" si="1"/>
        <v>0.17274578561593801</v>
      </c>
      <c r="AZ9" s="1">
        <f t="shared" si="2"/>
        <v>-1.629294591918537E-2</v>
      </c>
      <c r="BA9" s="1">
        <f t="shared" si="3"/>
        <v>0.53685101033409688</v>
      </c>
      <c r="BB9" s="1">
        <f t="shared" si="4"/>
        <v>-0.91124227778908062</v>
      </c>
      <c r="BC9" s="1">
        <f t="shared" si="5"/>
        <v>-2.4385250666735887</v>
      </c>
      <c r="BD9" s="1">
        <f t="shared" si="6"/>
        <v>-2.7265219306398847</v>
      </c>
      <c r="BE9" s="1">
        <f t="shared" si="7"/>
        <v>-1.8651314685377089</v>
      </c>
      <c r="BF9" s="1">
        <f t="shared" si="7"/>
        <v>-1.8651312025308573</v>
      </c>
      <c r="BG9" s="1">
        <f t="shared" si="7"/>
        <v>-1.8651327128350217</v>
      </c>
      <c r="BH9" s="1">
        <f t="shared" si="7"/>
        <v>-1.8651241376978192</v>
      </c>
      <c r="BI9" s="1">
        <f t="shared" si="7"/>
        <v>-1.8651728220061861</v>
      </c>
      <c r="BJ9" s="1">
        <f t="shared" si="7"/>
        <v>-1.8648963188142398</v>
      </c>
      <c r="BK9" s="1">
        <f t="shared" si="7"/>
        <v>-1.8664633860215036</v>
      </c>
      <c r="BL9" s="1">
        <f t="shared" si="8"/>
        <v>-1.2841205135695668</v>
      </c>
    </row>
    <row r="10" spans="1:64" ht="12.95" customHeight="1" x14ac:dyDescent="0.2">
      <c r="C10" s="34" t="s">
        <v>42</v>
      </c>
      <c r="D10" s="34" t="s">
        <v>43</v>
      </c>
      <c r="Z10" s="1">
        <f>Y10/AD10</f>
        <v>0</v>
      </c>
      <c r="AA10" s="35" t="s">
        <v>44</v>
      </c>
      <c r="AB10" s="36">
        <f t="shared" si="9"/>
        <v>28059.904962569268</v>
      </c>
      <c r="AC10" s="37">
        <v>2.8059904962569266</v>
      </c>
      <c r="AD10" s="1">
        <v>10000</v>
      </c>
      <c r="AE10" s="22" t="s">
        <v>45</v>
      </c>
      <c r="AF10" s="38"/>
      <c r="AG10" s="37"/>
      <c r="AH10" s="37"/>
      <c r="AI10" s="37"/>
      <c r="AJ10" s="37"/>
      <c r="AK10" s="37"/>
      <c r="AL10" s="37"/>
      <c r="AM10" s="37"/>
      <c r="AW10" s="1">
        <v>-10400</v>
      </c>
      <c r="AX10" s="1">
        <f t="shared" si="0"/>
        <v>0.15739200654744998</v>
      </c>
      <c r="AY10" s="1">
        <f t="shared" si="1"/>
        <v>0.17077830278370817</v>
      </c>
      <c r="AZ10" s="1">
        <f t="shared" si="2"/>
        <v>-1.3386296236258199E-2</v>
      </c>
      <c r="BA10" s="1">
        <f t="shared" si="3"/>
        <v>0.56484331499304219</v>
      </c>
      <c r="BB10" s="1">
        <f t="shared" si="4"/>
        <v>-0.88087147686700051</v>
      </c>
      <c r="BC10" s="1">
        <f t="shared" si="5"/>
        <v>-2.3699349343372975</v>
      </c>
      <c r="BD10" s="1">
        <f t="shared" si="6"/>
        <v>-2.4619183642717264</v>
      </c>
      <c r="BE10" s="1">
        <f t="shared" si="7"/>
        <v>-1.7661355920737871</v>
      </c>
      <c r="BF10" s="1">
        <f t="shared" si="7"/>
        <v>-1.7661364395702066</v>
      </c>
      <c r="BG10" s="1">
        <f t="shared" si="7"/>
        <v>-1.7661292476428678</v>
      </c>
      <c r="BH10" s="1">
        <f t="shared" si="7"/>
        <v>-1.7661902706542389</v>
      </c>
      <c r="BI10" s="1">
        <f t="shared" si="7"/>
        <v>-1.7656718955316204</v>
      </c>
      <c r="BJ10" s="1">
        <f t="shared" si="7"/>
        <v>-1.7700329791429077</v>
      </c>
      <c r="BK10" s="1">
        <f t="shared" si="7"/>
        <v>-1.7297011166323344</v>
      </c>
      <c r="BL10" s="1">
        <f t="shared" si="8"/>
        <v>-1.1705620139283048</v>
      </c>
    </row>
    <row r="11" spans="1:64" ht="12.95" customHeight="1" x14ac:dyDescent="0.2">
      <c r="A11" s="1" t="s">
        <v>46</v>
      </c>
      <c r="C11" s="33">
        <f ca="1">INTERCEPT(INDIRECT($D$9):G986,INDIRECT($C$9):F986)</f>
        <v>0.23622195108724475</v>
      </c>
      <c r="D11" s="2"/>
      <c r="AA11" s="39" t="s">
        <v>47</v>
      </c>
      <c r="AB11" s="33">
        <f>1-AB7^2</f>
        <v>0.63140535242885032</v>
      </c>
      <c r="AC11" s="33">
        <f>SUM(AE21:AE1948)</f>
        <v>2.1670176202745778E-2</v>
      </c>
      <c r="AD11" s="39" t="s">
        <v>48</v>
      </c>
      <c r="AE11" s="22"/>
      <c r="AF11" s="33"/>
      <c r="AG11" s="33"/>
      <c r="AH11" s="33"/>
      <c r="AI11" s="33"/>
      <c r="AJ11" s="33"/>
      <c r="AK11" s="33"/>
      <c r="AL11" s="33"/>
      <c r="AM11" s="33"/>
      <c r="AW11" s="1">
        <v>-10200</v>
      </c>
      <c r="AX11" s="1">
        <f t="shared" si="0"/>
        <v>0.15860350523470643</v>
      </c>
      <c r="AY11" s="1">
        <f t="shared" si="1"/>
        <v>0.16877946651552841</v>
      </c>
      <c r="AZ11" s="1">
        <f t="shared" si="2"/>
        <v>-1.0175961280821988E-2</v>
      </c>
      <c r="BA11" s="1">
        <f t="shared" si="3"/>
        <v>0.59845119184763163</v>
      </c>
      <c r="BB11" s="1">
        <f t="shared" si="4"/>
        <v>-0.84214278810739729</v>
      </c>
      <c r="BC11" s="1">
        <f t="shared" si="5"/>
        <v>-2.2934794044771958</v>
      </c>
      <c r="BD11" s="1">
        <f t="shared" si="6"/>
        <v>-2.2150993060467732</v>
      </c>
      <c r="BE11" s="1">
        <f t="shared" si="7"/>
        <v>-1.6616210874129869</v>
      </c>
      <c r="BF11" s="1">
        <f t="shared" si="7"/>
        <v>-1.6616211113295074</v>
      </c>
      <c r="BG11" s="1">
        <f t="shared" si="7"/>
        <v>-1.6616206770019366</v>
      </c>
      <c r="BH11" s="1">
        <f t="shared" si="7"/>
        <v>-1.6616285641325688</v>
      </c>
      <c r="BI11" s="1">
        <f t="shared" si="7"/>
        <v>-1.6614852319500149</v>
      </c>
      <c r="BJ11" s="1">
        <f t="shared" si="7"/>
        <v>-1.66405572248904</v>
      </c>
      <c r="BK11" s="1">
        <f t="shared" si="7"/>
        <v>-1.5857361957439986</v>
      </c>
      <c r="BL11" s="1">
        <f t="shared" si="8"/>
        <v>-1.0570035142870429</v>
      </c>
    </row>
    <row r="12" spans="1:64" ht="12.95" customHeight="1" x14ac:dyDescent="0.2">
      <c r="A12" s="1" t="s">
        <v>49</v>
      </c>
      <c r="C12" s="33">
        <f ca="1">SLOPE(INDIRECT($D$9):G986,INDIRECT($C$9):F986)</f>
        <v>-6.1585242485631401E-5</v>
      </c>
      <c r="D12" s="2"/>
      <c r="E12" s="103" t="s">
        <v>583</v>
      </c>
      <c r="F12" s="104" t="s">
        <v>587</v>
      </c>
      <c r="AA12" s="40" t="s">
        <v>50</v>
      </c>
      <c r="AB12" s="33">
        <f>AB7*SIN(RADIANS(AB9))</f>
        <v>0.58371668772028718</v>
      </c>
      <c r="AE12" s="22"/>
      <c r="AW12" s="1">
        <v>-10000</v>
      </c>
      <c r="AX12" s="1">
        <f t="shared" si="0"/>
        <v>0.16010951646184982</v>
      </c>
      <c r="AY12" s="1">
        <f t="shared" si="1"/>
        <v>0.16674927681139876</v>
      </c>
      <c r="AZ12" s="1">
        <f t="shared" si="2"/>
        <v>-6.6397603495489425E-3</v>
      </c>
      <c r="BA12" s="1">
        <f t="shared" si="3"/>
        <v>0.63930613798834957</v>
      </c>
      <c r="BB12" s="1">
        <f t="shared" si="4"/>
        <v>-0.79238925944950855</v>
      </c>
      <c r="BC12" s="1">
        <f t="shared" si="5"/>
        <v>-2.2069506254089721</v>
      </c>
      <c r="BD12" s="1">
        <f t="shared" si="6"/>
        <v>-1.9817668480461377</v>
      </c>
      <c r="BE12" s="1">
        <f t="shared" si="7"/>
        <v>-1.5504391811041269</v>
      </c>
      <c r="BF12" s="1">
        <f t="shared" si="7"/>
        <v>-1.5504391809610052</v>
      </c>
      <c r="BG12" s="1">
        <f t="shared" si="7"/>
        <v>-1.5504391693800672</v>
      </c>
      <c r="BH12" s="1">
        <f t="shared" si="7"/>
        <v>-1.5504382323099382</v>
      </c>
      <c r="BI12" s="1">
        <f t="shared" si="7"/>
        <v>-1.5503625517948327</v>
      </c>
      <c r="BJ12" s="1">
        <f t="shared" si="7"/>
        <v>-1.5449724693435463</v>
      </c>
      <c r="BK12" s="1">
        <f t="shared" si="7"/>
        <v>-1.4349603091722805</v>
      </c>
      <c r="BL12" s="1">
        <f t="shared" si="8"/>
        <v>-0.9434450146457809</v>
      </c>
    </row>
    <row r="13" spans="1:64" ht="12.95" customHeight="1" x14ac:dyDescent="0.3">
      <c r="A13" s="1" t="s">
        <v>51</v>
      </c>
      <c r="C13" s="2" t="s">
        <v>52</v>
      </c>
      <c r="E13" s="105" t="s">
        <v>58</v>
      </c>
      <c r="F13" s="106">
        <v>1</v>
      </c>
      <c r="AA13" s="41" t="s">
        <v>53</v>
      </c>
      <c r="AB13" s="42">
        <f>AB6*86400*300000/149600000</f>
        <v>5.7844870806673887</v>
      </c>
      <c r="AC13" s="1" t="s">
        <v>54</v>
      </c>
      <c r="AE13" s="22"/>
      <c r="AW13" s="1">
        <v>-9800</v>
      </c>
      <c r="AX13" s="1">
        <f t="shared" si="0"/>
        <v>0.1619339313752873</v>
      </c>
      <c r="AY13" s="1">
        <f t="shared" si="1"/>
        <v>0.16468773367131917</v>
      </c>
      <c r="AZ13" s="1">
        <f t="shared" si="2"/>
        <v>-2.7538022960318536E-3</v>
      </c>
      <c r="BA13" s="1">
        <f t="shared" si="3"/>
        <v>0.68971532060487584</v>
      </c>
      <c r="BB13" s="1">
        <f t="shared" si="4"/>
        <v>-0.72772431805056992</v>
      </c>
      <c r="BC13" s="1">
        <f t="shared" si="5"/>
        <v>-2.1072329467874651</v>
      </c>
      <c r="BD13" s="1">
        <f t="shared" si="6"/>
        <v>-1.758015526090537</v>
      </c>
      <c r="BE13" s="1">
        <f t="shared" si="7"/>
        <v>-1.4310912903672721</v>
      </c>
      <c r="BF13" s="1">
        <f t="shared" si="7"/>
        <v>-1.4310902842919968</v>
      </c>
      <c r="BG13" s="1">
        <f t="shared" si="7"/>
        <v>-1.4310783845906252</v>
      </c>
      <c r="BH13" s="1">
        <f t="shared" si="7"/>
        <v>-1.4309377130881826</v>
      </c>
      <c r="BI13" s="1">
        <f t="shared" si="7"/>
        <v>-1.4292853024519709</v>
      </c>
      <c r="BJ13" s="1">
        <f t="shared" si="7"/>
        <v>-1.4111419763374859</v>
      </c>
      <c r="BK13" s="1">
        <f t="shared" si="7"/>
        <v>-1.2778528794195112</v>
      </c>
      <c r="BL13" s="1">
        <f t="shared" si="8"/>
        <v>-0.82988651500451893</v>
      </c>
    </row>
    <row r="14" spans="1:64" ht="12.95" customHeight="1" x14ac:dyDescent="0.2">
      <c r="E14" s="105" t="s">
        <v>63</v>
      </c>
      <c r="F14" s="107">
        <f ca="1">NOW()+15018.5+$C$5/24</f>
        <v>60511.675485532403</v>
      </c>
      <c r="AA14" s="41" t="s">
        <v>55</v>
      </c>
      <c r="AB14" s="33">
        <f>2*AB5*365.24/C8</f>
        <v>-1.1867131066214267E-7</v>
      </c>
      <c r="AC14" s="1" t="s">
        <v>56</v>
      </c>
      <c r="AE14" s="22"/>
      <c r="AW14" s="1">
        <v>-9600</v>
      </c>
      <c r="AX14" s="1">
        <f t="shared" si="0"/>
        <v>0.16410062989604096</v>
      </c>
      <c r="AY14" s="1">
        <f t="shared" si="1"/>
        <v>0.16259483709528966</v>
      </c>
      <c r="AZ14" s="1">
        <f t="shared" si="2"/>
        <v>1.5057928007512979E-3</v>
      </c>
      <c r="BA14" s="1">
        <f t="shared" si="3"/>
        <v>0.7530021629019974</v>
      </c>
      <c r="BB14" s="1">
        <f t="shared" si="4"/>
        <v>-0.64234077280054858</v>
      </c>
      <c r="BC14" s="1">
        <f t="shared" si="5"/>
        <v>-1.989783353149212</v>
      </c>
      <c r="BD14" s="1">
        <f t="shared" si="6"/>
        <v>-1.5400470328008724</v>
      </c>
      <c r="BE14" s="1">
        <f t="shared" si="7"/>
        <v>-1.3015743601033467</v>
      </c>
      <c r="BF14" s="1">
        <f t="shared" si="7"/>
        <v>-1.3015494624377033</v>
      </c>
      <c r="BG14" s="1">
        <f t="shared" si="7"/>
        <v>-1.3013953377464289</v>
      </c>
      <c r="BH14" s="1">
        <f t="shared" si="7"/>
        <v>-1.3004431634355118</v>
      </c>
      <c r="BI14" s="1">
        <f t="shared" si="7"/>
        <v>-1.2946316856441296</v>
      </c>
      <c r="BJ14" s="1">
        <f t="shared" si="7"/>
        <v>-1.2614608676103605</v>
      </c>
      <c r="BK14" s="1">
        <f t="shared" si="7"/>
        <v>-1.1149748899068785</v>
      </c>
      <c r="BL14" s="1">
        <f t="shared" si="8"/>
        <v>-0.71632801536325696</v>
      </c>
    </row>
    <row r="15" spans="1:64" ht="12.95" customHeight="1" x14ac:dyDescent="0.3">
      <c r="A15" s="24" t="s">
        <v>57</v>
      </c>
      <c r="C15" s="43">
        <f ca="1">(C7+C11)+(C8+C12)*INT(MAX(F21:F3527))</f>
        <v>59779.77485372284</v>
      </c>
      <c r="E15" s="105" t="s">
        <v>67</v>
      </c>
      <c r="F15" s="107">
        <f ca="1">ROUND(2*($F$14-$C$7)/$C$8,0)/2+$F$13</f>
        <v>7390.5</v>
      </c>
      <c r="R15" s="1" t="s">
        <v>59</v>
      </c>
      <c r="S15" s="2">
        <v>0.2</v>
      </c>
      <c r="AA15" s="40" t="s">
        <v>60</v>
      </c>
      <c r="AB15" s="44">
        <f>(AB10-AB2)/AD2</f>
        <v>-6062.5055182276901</v>
      </c>
      <c r="AC15" s="1" t="s">
        <v>61</v>
      </c>
      <c r="AE15" s="22"/>
      <c r="AW15" s="1">
        <v>-9400</v>
      </c>
      <c r="AX15" s="1">
        <f t="shared" si="0"/>
        <v>0.16662957200379894</v>
      </c>
      <c r="AY15" s="1">
        <f t="shared" si="1"/>
        <v>0.16047058708331022</v>
      </c>
      <c r="AZ15" s="1">
        <f t="shared" si="2"/>
        <v>6.1589849204887271E-3</v>
      </c>
      <c r="BA15" s="1">
        <f t="shared" si="3"/>
        <v>0.83401874816651578</v>
      </c>
      <c r="BB15" s="1">
        <f t="shared" si="4"/>
        <v>-0.52734974197983697</v>
      </c>
      <c r="BC15" s="1">
        <f t="shared" si="5"/>
        <v>-1.8477131075790394</v>
      </c>
      <c r="BD15" s="1">
        <f t="shared" si="6"/>
        <v>-1.3238250452364058</v>
      </c>
      <c r="BE15" s="1">
        <f t="shared" si="7"/>
        <v>-1.1591208298759674</v>
      </c>
      <c r="BF15" s="1">
        <f t="shared" si="7"/>
        <v>-1.158936513254714</v>
      </c>
      <c r="BG15" s="1">
        <f t="shared" si="7"/>
        <v>-1.1581787868443696</v>
      </c>
      <c r="BH15" s="1">
        <f t="shared" si="7"/>
        <v>-1.1550774478311605</v>
      </c>
      <c r="BI15" s="1">
        <f t="shared" si="7"/>
        <v>-1.1426043095627243</v>
      </c>
      <c r="BJ15" s="1">
        <f t="shared" si="7"/>
        <v>-1.0955350332450904</v>
      </c>
      <c r="BK15" s="1">
        <f t="shared" si="7"/>
        <v>-0.94696165856500558</v>
      </c>
      <c r="BL15" s="1">
        <f t="shared" si="8"/>
        <v>-0.602769515721995</v>
      </c>
    </row>
    <row r="16" spans="1:64" ht="12.95" customHeight="1" x14ac:dyDescent="0.3">
      <c r="A16" s="24" t="s">
        <v>62</v>
      </c>
      <c r="C16" s="43">
        <f ca="1">+C8+C12</f>
        <v>2.4123852147575144</v>
      </c>
      <c r="E16" s="105" t="s">
        <v>71</v>
      </c>
      <c r="F16" s="107">
        <f ca="1">ROUND(2*($F$14-$C$15)/$C$16,0)/2+$F$13</f>
        <v>304.5</v>
      </c>
      <c r="R16" s="1" t="s">
        <v>64</v>
      </c>
      <c r="S16" s="2">
        <v>0.1</v>
      </c>
      <c r="AA16" s="39" t="s">
        <v>65</v>
      </c>
      <c r="AB16" s="44">
        <f>365.24*AB8</f>
        <v>26695.947963729261</v>
      </c>
      <c r="AC16" s="1" t="s">
        <v>24</v>
      </c>
      <c r="AD16" s="33"/>
      <c r="AE16" s="22"/>
      <c r="AW16" s="1">
        <v>-9200</v>
      </c>
      <c r="AX16" s="1">
        <f t="shared" si="0"/>
        <v>0.16952707355593372</v>
      </c>
      <c r="AY16" s="1">
        <f t="shared" si="1"/>
        <v>0.15831498363538088</v>
      </c>
      <c r="AZ16" s="1">
        <f t="shared" si="2"/>
        <v>1.1212089920552825E-2</v>
      </c>
      <c r="BA16" s="1">
        <f t="shared" si="3"/>
        <v>0.9397988180796738</v>
      </c>
      <c r="BB16" s="1">
        <f t="shared" si="4"/>
        <v>-0.36895398985210454</v>
      </c>
      <c r="BC16" s="1">
        <f t="shared" si="5"/>
        <v>-1.6701181723030705</v>
      </c>
      <c r="BD16" s="1">
        <f t="shared" si="6"/>
        <v>-1.1046025071648542</v>
      </c>
      <c r="BE16" s="1">
        <f t="shared" si="7"/>
        <v>-0.99976495113170161</v>
      </c>
      <c r="BF16" s="1">
        <f t="shared" si="7"/>
        <v>-0.99902552838459902</v>
      </c>
      <c r="BG16" s="1">
        <f t="shared" si="7"/>
        <v>-0.99677872078585916</v>
      </c>
      <c r="BH16" s="1">
        <f t="shared" si="7"/>
        <v>-0.98999893377934078</v>
      </c>
      <c r="BI16" s="1">
        <f t="shared" si="7"/>
        <v>-0.96995144535124656</v>
      </c>
      <c r="BJ16" s="1">
        <f t="shared" si="7"/>
        <v>-0.91381204905745361</v>
      </c>
      <c r="BK16" s="1">
        <f t="shared" si="7"/>
        <v>-0.77451465387109808</v>
      </c>
      <c r="BL16" s="1">
        <f t="shared" si="8"/>
        <v>-0.48921101608073303</v>
      </c>
    </row>
    <row r="17" spans="1:64" ht="12.95" customHeight="1" x14ac:dyDescent="0.3">
      <c r="A17" s="99" t="s">
        <v>66</v>
      </c>
      <c r="C17" s="1">
        <f>COUNT(C21:C2185)</f>
        <v>151</v>
      </c>
      <c r="E17" s="105" t="s">
        <v>584</v>
      </c>
      <c r="F17" s="108">
        <f ca="1">+$C$15+$C$16*$F$16-15018.5-$C$5/24</f>
        <v>45496.24198494984</v>
      </c>
      <c r="R17" s="1" t="s">
        <v>68</v>
      </c>
      <c r="S17" s="2">
        <v>1</v>
      </c>
      <c r="AA17" s="39" t="s">
        <v>69</v>
      </c>
      <c r="AB17" s="45">
        <f>AB13^3/AB8^2</f>
        <v>3.6229349832337825E-2</v>
      </c>
      <c r="AE17" s="22"/>
      <c r="AW17" s="1">
        <v>-9000</v>
      </c>
      <c r="AX17" s="1">
        <f t="shared" si="0"/>
        <v>0.17275378884659873</v>
      </c>
      <c r="AY17" s="1">
        <f t="shared" si="1"/>
        <v>0.15612802675150161</v>
      </c>
      <c r="AZ17" s="1">
        <f t="shared" si="2"/>
        <v>1.6625762095097106E-2</v>
      </c>
      <c r="BA17" s="1">
        <f t="shared" si="3"/>
        <v>1.0795791239409835</v>
      </c>
      <c r="BB17" s="1">
        <f t="shared" si="4"/>
        <v>-0.14657680019524136</v>
      </c>
      <c r="BC17" s="1">
        <f t="shared" si="5"/>
        <v>-1.4393416155081591</v>
      </c>
      <c r="BD17" s="1">
        <f t="shared" si="6"/>
        <v>-0.87648564520871419</v>
      </c>
      <c r="BE17" s="1">
        <f t="shared" si="7"/>
        <v>-0.81786361611154723</v>
      </c>
      <c r="BF17" s="1">
        <f t="shared" si="7"/>
        <v>-0.81594754215285525</v>
      </c>
      <c r="BG17" s="1">
        <f t="shared" si="7"/>
        <v>-0.81135264121514727</v>
      </c>
      <c r="BH17" s="1">
        <f t="shared" si="7"/>
        <v>-0.80042309233378262</v>
      </c>
      <c r="BI17" s="1">
        <f t="shared" si="7"/>
        <v>-0.77490542962611264</v>
      </c>
      <c r="BJ17" s="1">
        <f t="shared" si="7"/>
        <v>-0.71765228740833265</v>
      </c>
      <c r="BK17" s="1">
        <f t="shared" si="7"/>
        <v>-0.59839245875586111</v>
      </c>
      <c r="BL17" s="1">
        <f t="shared" si="8"/>
        <v>-0.37565251643947106</v>
      </c>
    </row>
    <row r="18" spans="1:64" ht="12.95" customHeight="1" x14ac:dyDescent="0.3">
      <c r="A18" s="24" t="s">
        <v>70</v>
      </c>
      <c r="C18" s="25">
        <f ca="1">+C15</f>
        <v>59779.77485372284</v>
      </c>
      <c r="D18" s="26">
        <f ca="1">+C16</f>
        <v>2.4123852147575144</v>
      </c>
      <c r="E18" s="110" t="s">
        <v>585</v>
      </c>
      <c r="F18" s="109">
        <f ca="1">+($C$15+$C$16*$F$16)-($C$16/2)-15018.5-$C$5/24</f>
        <v>45495.03579234246</v>
      </c>
      <c r="R18" s="1" t="s">
        <v>72</v>
      </c>
      <c r="S18" s="2">
        <v>1</v>
      </c>
      <c r="AA18" s="46" t="s">
        <v>73</v>
      </c>
      <c r="AB18" s="47">
        <f>2*PI()/(AB8*365.2422)*AD2</f>
        <v>5.6779249820630977E-4</v>
      </c>
      <c r="AC18" s="48" t="s">
        <v>74</v>
      </c>
      <c r="AD18" s="48"/>
      <c r="AE18" s="49"/>
      <c r="AW18" s="1">
        <v>-8800</v>
      </c>
      <c r="AX18" s="1">
        <f t="shared" si="0"/>
        <v>0.17612548124835928</v>
      </c>
      <c r="AY18" s="1">
        <f t="shared" si="1"/>
        <v>0.15390971643167245</v>
      </c>
      <c r="AZ18" s="1">
        <f t="shared" si="2"/>
        <v>2.2215764816686825E-2</v>
      </c>
      <c r="BA18" s="1">
        <f t="shared" si="3"/>
        <v>1.2598764124340482</v>
      </c>
      <c r="BB18" s="1">
        <f t="shared" si="4"/>
        <v>0.16303905915928293</v>
      </c>
      <c r="BC18" s="1">
        <f t="shared" si="5"/>
        <v>-1.1284646651553054</v>
      </c>
      <c r="BD18" s="1">
        <f t="shared" si="6"/>
        <v>-0.63286117406929754</v>
      </c>
      <c r="BE18" s="1">
        <f t="shared" ref="BE18:BK33" si="10">$BL18+$AB$7*SIN(BF18)</f>
        <v>-0.6065099288969048</v>
      </c>
      <c r="BF18" s="1">
        <f t="shared" si="10"/>
        <v>-0.60321701004626016</v>
      </c>
      <c r="BG18" s="1">
        <f t="shared" si="10"/>
        <v>-0.59664563419595495</v>
      </c>
      <c r="BH18" s="1">
        <f t="shared" si="10"/>
        <v>-0.58361836957037005</v>
      </c>
      <c r="BI18" s="1">
        <f t="shared" si="10"/>
        <v>-0.55811654914505393</v>
      </c>
      <c r="BJ18" s="1">
        <f t="shared" si="10"/>
        <v>-0.5093214239062771</v>
      </c>
      <c r="BK18" s="1">
        <f t="shared" si="10"/>
        <v>-0.41940099878025083</v>
      </c>
      <c r="BL18" s="1">
        <f t="shared" si="8"/>
        <v>-0.2620940167982091</v>
      </c>
    </row>
    <row r="19" spans="1:64" ht="12.95" customHeight="1" x14ac:dyDescent="0.2">
      <c r="E19" s="99"/>
      <c r="F19" s="101"/>
      <c r="AA19" s="50"/>
      <c r="AC19" s="50"/>
      <c r="AW19" s="1">
        <v>-8600</v>
      </c>
      <c r="AX19" s="1">
        <f t="shared" si="0"/>
        <v>0.17911113296033288</v>
      </c>
      <c r="AY19" s="1">
        <f t="shared" si="1"/>
        <v>0.15166005267589336</v>
      </c>
      <c r="AZ19" s="1">
        <f t="shared" si="2"/>
        <v>2.7451080284439513E-2</v>
      </c>
      <c r="BA19" s="1">
        <f t="shared" si="3"/>
        <v>1.4614550310462984</v>
      </c>
      <c r="BB19" s="1">
        <f t="shared" si="4"/>
        <v>0.55208496347935088</v>
      </c>
      <c r="BC19" s="1">
        <f t="shared" si="5"/>
        <v>-0.70737204784168373</v>
      </c>
      <c r="BD19" s="1">
        <f t="shared" si="6"/>
        <v>-0.36921131290607745</v>
      </c>
      <c r="BE19" s="1">
        <f t="shared" si="10"/>
        <v>-0.36112280054763407</v>
      </c>
      <c r="BF19" s="1">
        <f t="shared" si="10"/>
        <v>-0.35773867286458017</v>
      </c>
      <c r="BG19" s="1">
        <f t="shared" si="10"/>
        <v>-0.3517944351910734</v>
      </c>
      <c r="BH19" s="1">
        <f t="shared" si="10"/>
        <v>-0.34138450389773822</v>
      </c>
      <c r="BI19" s="1">
        <f t="shared" si="10"/>
        <v>-0.32324545968061918</v>
      </c>
      <c r="BJ19" s="1">
        <f t="shared" si="10"/>
        <v>-0.29189585786125982</v>
      </c>
      <c r="BK19" s="1">
        <f t="shared" si="10"/>
        <v>-0.23838316045956859</v>
      </c>
      <c r="BL19" s="1">
        <f t="shared" si="8"/>
        <v>-0.14853551715694713</v>
      </c>
    </row>
    <row r="20" spans="1:64" ht="12.95" customHeight="1" x14ac:dyDescent="0.2">
      <c r="A20" s="34" t="s">
        <v>75</v>
      </c>
      <c r="B20" s="34" t="s">
        <v>76</v>
      </c>
      <c r="C20" s="34" t="s">
        <v>77</v>
      </c>
      <c r="D20" s="34" t="s">
        <v>78</v>
      </c>
      <c r="E20" s="34" t="s">
        <v>79</v>
      </c>
      <c r="F20" s="34" t="s">
        <v>4</v>
      </c>
      <c r="G20" s="34" t="s">
        <v>80</v>
      </c>
      <c r="H20" s="9" t="s">
        <v>59</v>
      </c>
      <c r="I20" s="9" t="s">
        <v>64</v>
      </c>
      <c r="J20" s="9" t="s">
        <v>68</v>
      </c>
      <c r="K20" s="9" t="s">
        <v>72</v>
      </c>
      <c r="L20" s="9" t="s">
        <v>81</v>
      </c>
      <c r="M20" s="9" t="s">
        <v>82</v>
      </c>
      <c r="N20" s="9" t="s">
        <v>83</v>
      </c>
      <c r="O20" s="9" t="s">
        <v>84</v>
      </c>
      <c r="P20" s="9" t="s">
        <v>85</v>
      </c>
      <c r="Q20" s="34" t="s">
        <v>86</v>
      </c>
      <c r="S20" s="51" t="s">
        <v>87</v>
      </c>
      <c r="U20" s="52" t="s">
        <v>88</v>
      </c>
      <c r="Z20" s="34" t="s">
        <v>4</v>
      </c>
      <c r="AA20" s="9" t="s">
        <v>89</v>
      </c>
      <c r="AB20" s="9" t="s">
        <v>90</v>
      </c>
      <c r="AC20" s="9" t="s">
        <v>91</v>
      </c>
      <c r="AD20" s="9" t="s">
        <v>92</v>
      </c>
      <c r="AE20" s="9" t="s">
        <v>93</v>
      </c>
      <c r="AF20" s="9" t="s">
        <v>94</v>
      </c>
      <c r="AG20" s="11"/>
      <c r="AH20" s="9" t="s">
        <v>7</v>
      </c>
      <c r="AI20" s="9" t="s">
        <v>8</v>
      </c>
      <c r="AJ20" s="9" t="s">
        <v>9</v>
      </c>
      <c r="AK20" s="9" t="s">
        <v>95</v>
      </c>
      <c r="AL20" s="9" t="s">
        <v>10</v>
      </c>
      <c r="AM20" s="9" t="s">
        <v>11</v>
      </c>
      <c r="AN20" s="34" t="s">
        <v>12</v>
      </c>
      <c r="AO20" s="34" t="s">
        <v>13</v>
      </c>
      <c r="AP20" s="34" t="s">
        <v>14</v>
      </c>
      <c r="AQ20" s="34" t="s">
        <v>15</v>
      </c>
      <c r="AR20" s="34" t="s">
        <v>16</v>
      </c>
      <c r="AS20" s="34" t="s">
        <v>17</v>
      </c>
      <c r="AT20" s="34" t="s">
        <v>18</v>
      </c>
      <c r="AU20" s="34" t="s">
        <v>19</v>
      </c>
      <c r="AV20" s="53"/>
      <c r="AW20" s="1">
        <v>-8400</v>
      </c>
      <c r="AX20" s="1">
        <f t="shared" si="0"/>
        <v>0.18072014896809341</v>
      </c>
      <c r="AY20" s="1">
        <f t="shared" si="1"/>
        <v>0.14937903548416437</v>
      </c>
      <c r="AZ20" s="1">
        <f t="shared" si="2"/>
        <v>3.134111348392904E-2</v>
      </c>
      <c r="BA20" s="1">
        <f t="shared" si="3"/>
        <v>1.5977292898509365</v>
      </c>
      <c r="BB20" s="1">
        <f t="shared" si="4"/>
        <v>0.89840472563794815</v>
      </c>
      <c r="BC20" s="1">
        <f t="shared" si="5"/>
        <v>-0.17611139297332831</v>
      </c>
      <c r="BD20" s="1">
        <f t="shared" si="6"/>
        <v>-8.8283993501060545E-2</v>
      </c>
      <c r="BE20" s="1">
        <f t="shared" si="10"/>
        <v>-8.7245331926571357E-2</v>
      </c>
      <c r="BF20" s="1">
        <f t="shared" si="10"/>
        <v>-8.6198942103198006E-2</v>
      </c>
      <c r="BG20" s="1">
        <f t="shared" si="10"/>
        <v>-8.446911691845263E-2</v>
      </c>
      <c r="BH20" s="1">
        <f t="shared" si="10"/>
        <v>-8.1610032822592604E-2</v>
      </c>
      <c r="BI20" s="1">
        <f t="shared" si="10"/>
        <v>-7.688594471702126E-2</v>
      </c>
      <c r="BJ20" s="1">
        <f t="shared" si="10"/>
        <v>-6.9084010075861735E-2</v>
      </c>
      <c r="BK20" s="1">
        <f t="shared" si="10"/>
        <v>-5.6207933468338023E-2</v>
      </c>
      <c r="BL20" s="1">
        <f t="shared" si="8"/>
        <v>-3.497701751568516E-2</v>
      </c>
    </row>
    <row r="21" spans="1:64" ht="12.95" customHeight="1" x14ac:dyDescent="0.2">
      <c r="A21" s="1" t="s">
        <v>96</v>
      </c>
      <c r="B21" s="2"/>
      <c r="C21" s="54">
        <v>18568.27</v>
      </c>
      <c r="D21" s="54"/>
      <c r="E21" s="1">
        <f t="shared" ref="E21:E52" si="11">+(C21-C$7)/C$8</f>
        <v>-9996.9487410043603</v>
      </c>
      <c r="F21" s="1">
        <f t="shared" ref="F21:F52" si="12">ROUND(2*E21,0)/2</f>
        <v>-9997</v>
      </c>
      <c r="G21" s="1">
        <f t="shared" ref="G21:G37" si="13">+C21-(C$7+F21*C$8)</f>
        <v>0.12365960000170162</v>
      </c>
      <c r="H21" s="1">
        <f t="shared" ref="H21:H37" si="14">+G21</f>
        <v>0.12365960000170162</v>
      </c>
      <c r="Q21" s="93">
        <f t="shared" ref="Q21:Q52" si="15">+C21-15018.5</f>
        <v>3549.7700000000004</v>
      </c>
      <c r="S21" s="2">
        <f t="shared" ref="S21:S37" si="16">S$15</f>
        <v>0.2</v>
      </c>
      <c r="Z21" s="1">
        <f t="shared" ref="Z21:Z52" si="17">F21</f>
        <v>-9997</v>
      </c>
      <c r="AA21" s="1">
        <f t="shared" ref="AA21:AA52" si="18">AB$3+AB$4*Z21+AB$5*Z21^2+AH21</f>
        <v>0.1601344694953846</v>
      </c>
      <c r="AB21" s="1">
        <f t="shared" ref="AB21:AB52" si="19">IF(S21&lt;&gt;0,G21-AH21,-9999)</f>
        <v>0.13024371579412267</v>
      </c>
      <c r="AC21" s="1">
        <f t="shared" ref="AC21:AC52" si="20">+G21-P21</f>
        <v>0.12365960000170162</v>
      </c>
      <c r="AD21" s="1">
        <f t="shared" ref="AD21:AD52" si="21">IF(S21&lt;&gt;0,G21-AA21,-9999)</f>
        <v>-3.6474869493682976E-2</v>
      </c>
      <c r="AE21" s="1">
        <f t="shared" ref="AE21:AE52" si="22">+(G21-AA21)^2*S21</f>
        <v>2.6608322091624105E-4</v>
      </c>
      <c r="AF21" s="1">
        <f t="shared" ref="AF21:AF52" si="23">IF(S21&lt;&gt;0,G21-P21,-9999)</f>
        <v>0.12365960000170162</v>
      </c>
      <c r="AG21" s="2"/>
      <c r="AH21" s="1">
        <f t="shared" ref="AH21:AH52" si="24">$AB$6*($AB$11/AI21*AJ21+$AB$12)</f>
        <v>-6.5841157924210565E-3</v>
      </c>
      <c r="AI21" s="1">
        <f t="shared" ref="AI21:AI52" si="25">1+$AB$7*COS(AL21)</f>
        <v>0.63998485519010218</v>
      </c>
      <c r="AJ21" s="1">
        <f t="shared" ref="AJ21:AJ52" si="26">SIN(AL21+RADIANS($AB$9))</f>
        <v>-0.79154113500456991</v>
      </c>
      <c r="AK21" s="1">
        <f t="shared" ref="AK21:AK52" si="27">$AB$7*SIN(AL21)</f>
        <v>-0.48885963535421695</v>
      </c>
      <c r="AL21" s="1">
        <f t="shared" ref="AL21:AL52" si="28">2*ATAN(AM21)</f>
        <v>-2.2055615462071647</v>
      </c>
      <c r="AM21" s="1">
        <f t="shared" ref="AM21:AM52" si="29">SQRT((1+$AB$7)/(1-$AB$7))*TAN(AN21/2)</f>
        <v>-1.9783492771759406</v>
      </c>
      <c r="AN21" s="1">
        <f t="shared" ref="AN21:AT30" si="30">$AU21+$AB$7*SIN(AO21)</f>
        <v>-1.5487135741914084</v>
      </c>
      <c r="AO21" s="1">
        <f t="shared" si="30"/>
        <v>-1.548713573988507</v>
      </c>
      <c r="AP21" s="1">
        <f t="shared" si="30"/>
        <v>-1.5487135588531533</v>
      </c>
      <c r="AQ21" s="1">
        <f t="shared" si="30"/>
        <v>-1.5487124298666564</v>
      </c>
      <c r="AR21" s="1">
        <f t="shared" si="30"/>
        <v>-1.5486283778233185</v>
      </c>
      <c r="AS21" s="1">
        <f t="shared" si="30"/>
        <v>-1.5430774741478892</v>
      </c>
      <c r="AT21" s="1">
        <f t="shared" si="30"/>
        <v>-1.4326491676617967</v>
      </c>
      <c r="AU21" s="1">
        <f t="shared" ref="AU21:AU52" si="31">RADIANS($AB$9)+$AB$18*(F21-AB$15)</f>
        <v>-0.94174163715116177</v>
      </c>
      <c r="AW21" s="1">
        <v>-8200</v>
      </c>
      <c r="AX21" s="1">
        <f t="shared" si="0"/>
        <v>0.17997038627037207</v>
      </c>
      <c r="AY21" s="1">
        <f t="shared" si="1"/>
        <v>0.14706666485648545</v>
      </c>
      <c r="AZ21" s="1">
        <f t="shared" si="2"/>
        <v>3.2903721413886623E-2</v>
      </c>
      <c r="BA21" s="1">
        <f t="shared" si="3"/>
        <v>1.5614936702743303</v>
      </c>
      <c r="BB21" s="1">
        <f t="shared" si="4"/>
        <v>0.99377927948655387</v>
      </c>
      <c r="BC21" s="1">
        <f t="shared" si="5"/>
        <v>0.3901606240191387</v>
      </c>
      <c r="BD21" s="1">
        <f t="shared" si="6"/>
        <v>0.19759325238916162</v>
      </c>
      <c r="BE21" s="1">
        <f t="shared" si="10"/>
        <v>0.19477441323462935</v>
      </c>
      <c r="BF21" s="1">
        <f t="shared" si="10"/>
        <v>0.19257182393818462</v>
      </c>
      <c r="BG21" s="1">
        <f t="shared" si="10"/>
        <v>0.18887689136612912</v>
      </c>
      <c r="BH21" s="1">
        <f t="shared" si="10"/>
        <v>0.18268432133242707</v>
      </c>
      <c r="BI21" s="1">
        <f t="shared" si="10"/>
        <v>0.17232154054656643</v>
      </c>
      <c r="BJ21" s="1">
        <f t="shared" si="10"/>
        <v>0.15502136983545817</v>
      </c>
      <c r="BK21" s="1">
        <f t="shared" si="10"/>
        <v>0.12624078340738701</v>
      </c>
      <c r="BL21" s="1">
        <f t="shared" si="8"/>
        <v>7.8581482125576585E-2</v>
      </c>
    </row>
    <row r="22" spans="1:64" ht="12.95" customHeight="1" x14ac:dyDescent="0.2">
      <c r="A22" s="1" t="s">
        <v>96</v>
      </c>
      <c r="B22" s="2"/>
      <c r="C22" s="54">
        <v>18585.23</v>
      </c>
      <c r="D22" s="54"/>
      <c r="E22" s="1">
        <f t="shared" si="11"/>
        <v>-9989.9185341620796</v>
      </c>
      <c r="F22" s="1">
        <f t="shared" si="12"/>
        <v>-9990</v>
      </c>
      <c r="G22" s="1">
        <f t="shared" si="13"/>
        <v>0.19653200000175275</v>
      </c>
      <c r="H22" s="1">
        <f t="shared" si="14"/>
        <v>0.19653200000175275</v>
      </c>
      <c r="Q22" s="93">
        <f t="shared" si="15"/>
        <v>3566.7299999999996</v>
      </c>
      <c r="S22" s="2">
        <f t="shared" si="16"/>
        <v>0.2</v>
      </c>
      <c r="Z22" s="1">
        <f t="shared" si="17"/>
        <v>-9990</v>
      </c>
      <c r="AA22" s="1">
        <f t="shared" si="18"/>
        <v>0.16019297229020785</v>
      </c>
      <c r="AB22" s="1">
        <f t="shared" si="19"/>
        <v>0.20298597201004348</v>
      </c>
      <c r="AC22" s="1">
        <f t="shared" si="20"/>
        <v>0.19653200000175275</v>
      </c>
      <c r="AD22" s="1">
        <f t="shared" si="21"/>
        <v>3.6339027711544902E-2</v>
      </c>
      <c r="AE22" s="1">
        <f t="shared" si="22"/>
        <v>2.6410498700408564E-4</v>
      </c>
      <c r="AF22" s="1">
        <f t="shared" si="23"/>
        <v>0.19653200000175275</v>
      </c>
      <c r="AG22" s="2"/>
      <c r="AH22" s="1">
        <f t="shared" si="24"/>
        <v>-6.4539720082907193E-3</v>
      </c>
      <c r="AI22" s="1">
        <f t="shared" si="25"/>
        <v>0.64157686788359125</v>
      </c>
      <c r="AJ22" s="1">
        <f t="shared" si="26"/>
        <v>-0.78954917799664459</v>
      </c>
      <c r="AK22" s="1">
        <f t="shared" si="27"/>
        <v>-0.49002806647682251</v>
      </c>
      <c r="AL22" s="1">
        <f t="shared" si="28"/>
        <v>-2.2023088517726883</v>
      </c>
      <c r="AM22" s="1">
        <f t="shared" si="29"/>
        <v>-1.9703832486413078</v>
      </c>
      <c r="AN22" s="1">
        <f t="shared" si="30"/>
        <v>-1.5446800162289307</v>
      </c>
      <c r="AO22" s="1">
        <f t="shared" si="30"/>
        <v>-1.5446800158093354</v>
      </c>
      <c r="AP22" s="1">
        <f t="shared" si="30"/>
        <v>-1.544679989343029</v>
      </c>
      <c r="AQ22" s="1">
        <f t="shared" si="30"/>
        <v>-1.5446783200136101</v>
      </c>
      <c r="AR22" s="1">
        <f t="shared" si="30"/>
        <v>-1.5445732438166675</v>
      </c>
      <c r="AS22" s="1">
        <f t="shared" si="30"/>
        <v>-1.5386428487351944</v>
      </c>
      <c r="AT22" s="1">
        <f t="shared" si="30"/>
        <v>-1.4272509679943972</v>
      </c>
      <c r="AU22" s="1">
        <f t="shared" si="31"/>
        <v>-0.93776708966371802</v>
      </c>
      <c r="AW22" s="1">
        <v>-8000</v>
      </c>
      <c r="AX22" s="1">
        <f t="shared" si="0"/>
        <v>0.17672867441382384</v>
      </c>
      <c r="AY22" s="1">
        <f t="shared" si="1"/>
        <v>0.14472294079285661</v>
      </c>
      <c r="AZ22" s="1">
        <f t="shared" si="2"/>
        <v>3.2005733620967224E-2</v>
      </c>
      <c r="BA22" s="1">
        <f t="shared" si="3"/>
        <v>1.3852321277450481</v>
      </c>
      <c r="BB22" s="1">
        <f t="shared" si="4"/>
        <v>0.82259170473646437</v>
      </c>
      <c r="BC22" s="1">
        <f t="shared" si="5"/>
        <v>0.88340394740250905</v>
      </c>
      <c r="BD22" s="1">
        <f t="shared" si="6"/>
        <v>0.47286138604700184</v>
      </c>
      <c r="BE22" s="1">
        <f t="shared" si="10"/>
        <v>0.45934399495483846</v>
      </c>
      <c r="BF22" s="1">
        <f t="shared" si="10"/>
        <v>0.45572932899742591</v>
      </c>
      <c r="BG22" s="1">
        <f t="shared" si="10"/>
        <v>0.44910952119396097</v>
      </c>
      <c r="BH22" s="1">
        <f t="shared" si="10"/>
        <v>0.43704040901281216</v>
      </c>
      <c r="BI22" s="1">
        <f t="shared" si="10"/>
        <v>0.4152083884470873</v>
      </c>
      <c r="BJ22" s="1">
        <f t="shared" si="10"/>
        <v>0.37623415783006087</v>
      </c>
      <c r="BK22" s="1">
        <f t="shared" si="10"/>
        <v>0.30807556837213251</v>
      </c>
      <c r="BL22" s="1">
        <f t="shared" si="8"/>
        <v>0.19213998176683855</v>
      </c>
    </row>
    <row r="23" spans="1:64" x14ac:dyDescent="0.2">
      <c r="A23" s="1" t="s">
        <v>96</v>
      </c>
      <c r="B23" s="2"/>
      <c r="C23" s="54">
        <v>26594.48</v>
      </c>
      <c r="D23" s="54"/>
      <c r="E23" s="1">
        <f t="shared" si="11"/>
        <v>-6669.9489497550785</v>
      </c>
      <c r="F23" s="1">
        <f t="shared" si="12"/>
        <v>-6670</v>
      </c>
      <c r="G23" s="1">
        <f t="shared" si="13"/>
        <v>0.12315599999783444</v>
      </c>
      <c r="H23" s="1">
        <f t="shared" si="14"/>
        <v>0.12315599999783444</v>
      </c>
      <c r="Q23" s="93">
        <f t="shared" si="15"/>
        <v>11575.98</v>
      </c>
      <c r="S23" s="2">
        <f t="shared" si="16"/>
        <v>0.2</v>
      </c>
      <c r="Z23" s="1">
        <f t="shared" si="17"/>
        <v>-6670</v>
      </c>
      <c r="AA23" s="1">
        <f t="shared" si="18"/>
        <v>0.13616148916981574</v>
      </c>
      <c r="AB23" s="1">
        <f t="shared" si="19"/>
        <v>0.11533417276256244</v>
      </c>
      <c r="AC23" s="1">
        <f t="shared" si="20"/>
        <v>0.12315599999783444</v>
      </c>
      <c r="AD23" s="1">
        <f t="shared" si="21"/>
        <v>-1.3005489171981299E-2</v>
      </c>
      <c r="AE23" s="1">
        <f t="shared" si="22"/>
        <v>3.3828549720504565E-5</v>
      </c>
      <c r="AF23" s="1">
        <f t="shared" si="23"/>
        <v>0.12315599999783444</v>
      </c>
      <c r="AG23" s="2"/>
      <c r="AH23" s="1">
        <f t="shared" si="24"/>
        <v>7.8218272352719963E-3</v>
      </c>
      <c r="AI23" s="1">
        <f t="shared" si="25"/>
        <v>0.63777637755537708</v>
      </c>
      <c r="AJ23" s="1">
        <f t="shared" si="26"/>
        <v>-0.35295628946631746</v>
      </c>
      <c r="AK23" s="1">
        <f t="shared" si="27"/>
        <v>0.48722550724920499</v>
      </c>
      <c r="AL23" s="1">
        <f t="shared" si="28"/>
        <v>2.2100867126495634</v>
      </c>
      <c r="AM23" s="1">
        <f t="shared" si="29"/>
        <v>1.9895173168395652</v>
      </c>
      <c r="AN23" s="1">
        <f t="shared" si="30"/>
        <v>1.554341778144769</v>
      </c>
      <c r="AO23" s="1">
        <f t="shared" si="30"/>
        <v>1.5543417780867448</v>
      </c>
      <c r="AP23" s="1">
        <f t="shared" si="30"/>
        <v>1.5543417722781869</v>
      </c>
      <c r="AQ23" s="1">
        <f t="shared" si="30"/>
        <v>1.554341190818507</v>
      </c>
      <c r="AR23" s="1">
        <f t="shared" si="30"/>
        <v>1.55428308799754</v>
      </c>
      <c r="AS23" s="1">
        <f t="shared" si="30"/>
        <v>1.5492532640122816</v>
      </c>
      <c r="AT23" s="1">
        <f t="shared" si="30"/>
        <v>1.4401909060514175</v>
      </c>
      <c r="AU23" s="1">
        <f t="shared" si="31"/>
        <v>0.94730400438123064</v>
      </c>
      <c r="AW23" s="1">
        <v>-7800</v>
      </c>
      <c r="AX23" s="1">
        <f t="shared" si="0"/>
        <v>0.17172401857335678</v>
      </c>
      <c r="AY23" s="1">
        <f t="shared" si="1"/>
        <v>0.14234786329327784</v>
      </c>
      <c r="AZ23" s="1">
        <f t="shared" si="2"/>
        <v>2.9376155280078954E-2</v>
      </c>
      <c r="BA23" s="1">
        <f t="shared" si="3"/>
        <v>1.1860321445195299</v>
      </c>
      <c r="BB23" s="1">
        <f t="shared" si="4"/>
        <v>0.55635159557370728</v>
      </c>
      <c r="BC23" s="1">
        <f t="shared" si="5"/>
        <v>1.2593691850950062</v>
      </c>
      <c r="BD23" s="1">
        <f t="shared" si="6"/>
        <v>0.72863175962415017</v>
      </c>
      <c r="BE23" s="1">
        <f t="shared" si="10"/>
        <v>0.69156835992164645</v>
      </c>
      <c r="BF23" s="1">
        <f t="shared" si="10"/>
        <v>0.68875223868842506</v>
      </c>
      <c r="BG23" s="1">
        <f t="shared" si="10"/>
        <v>0.68275888728839806</v>
      </c>
      <c r="BH23" s="1">
        <f t="shared" si="10"/>
        <v>0.67009964669988564</v>
      </c>
      <c r="BI23" s="1">
        <f t="shared" si="10"/>
        <v>0.64376712154570348</v>
      </c>
      <c r="BJ23" s="1">
        <f t="shared" si="10"/>
        <v>0.59057646113780493</v>
      </c>
      <c r="BK23" s="1">
        <f t="shared" si="10"/>
        <v>0.48841690810539451</v>
      </c>
      <c r="BL23" s="1">
        <f t="shared" si="8"/>
        <v>0.30569848140810063</v>
      </c>
    </row>
    <row r="24" spans="1:64" x14ac:dyDescent="0.2">
      <c r="A24" s="1" t="s">
        <v>96</v>
      </c>
      <c r="B24" s="2"/>
      <c r="C24" s="54">
        <v>26594.481</v>
      </c>
      <c r="D24" s="54"/>
      <c r="E24" s="1">
        <f t="shared" si="11"/>
        <v>-6669.9485352381653</v>
      </c>
      <c r="F24" s="1">
        <f t="shared" si="12"/>
        <v>-6670</v>
      </c>
      <c r="G24" s="1">
        <f t="shared" si="13"/>
        <v>0.12415599999803817</v>
      </c>
      <c r="H24" s="1">
        <f t="shared" si="14"/>
        <v>0.12415599999803817</v>
      </c>
      <c r="Q24" s="93">
        <f t="shared" si="15"/>
        <v>11575.981</v>
      </c>
      <c r="S24" s="2">
        <f t="shared" si="16"/>
        <v>0.2</v>
      </c>
      <c r="Z24" s="1">
        <f t="shared" si="17"/>
        <v>-6670</v>
      </c>
      <c r="AA24" s="1">
        <f t="shared" si="18"/>
        <v>0.13616148916981574</v>
      </c>
      <c r="AB24" s="1">
        <f t="shared" si="19"/>
        <v>0.11633417276276617</v>
      </c>
      <c r="AC24" s="1">
        <f t="shared" si="20"/>
        <v>0.12415599999803817</v>
      </c>
      <c r="AD24" s="1">
        <f t="shared" si="21"/>
        <v>-1.2005489171777572E-2</v>
      </c>
      <c r="AE24" s="1">
        <f t="shared" si="22"/>
        <v>2.8826354050733712E-5</v>
      </c>
      <c r="AF24" s="1">
        <f t="shared" si="23"/>
        <v>0.12415599999803817</v>
      </c>
      <c r="AG24" s="2"/>
      <c r="AH24" s="1">
        <f t="shared" si="24"/>
        <v>7.8218272352719963E-3</v>
      </c>
      <c r="AI24" s="1">
        <f t="shared" si="25"/>
        <v>0.63777637755537708</v>
      </c>
      <c r="AJ24" s="1">
        <f t="shared" si="26"/>
        <v>-0.35295628946631746</v>
      </c>
      <c r="AK24" s="1">
        <f t="shared" si="27"/>
        <v>0.48722550724920499</v>
      </c>
      <c r="AL24" s="1">
        <f t="shared" si="28"/>
        <v>2.2100867126495634</v>
      </c>
      <c r="AM24" s="1">
        <f t="shared" si="29"/>
        <v>1.9895173168395652</v>
      </c>
      <c r="AN24" s="1">
        <f t="shared" si="30"/>
        <v>1.554341778144769</v>
      </c>
      <c r="AO24" s="1">
        <f t="shared" si="30"/>
        <v>1.5543417780867448</v>
      </c>
      <c r="AP24" s="1">
        <f t="shared" si="30"/>
        <v>1.5543417722781869</v>
      </c>
      <c r="AQ24" s="1">
        <f t="shared" si="30"/>
        <v>1.554341190818507</v>
      </c>
      <c r="AR24" s="1">
        <f t="shared" si="30"/>
        <v>1.55428308799754</v>
      </c>
      <c r="AS24" s="1">
        <f t="shared" si="30"/>
        <v>1.5492532640122816</v>
      </c>
      <c r="AT24" s="1">
        <f t="shared" si="30"/>
        <v>1.4401909060514175</v>
      </c>
      <c r="AU24" s="1">
        <f t="shared" si="31"/>
        <v>0.94730400438123064</v>
      </c>
      <c r="AW24" s="1">
        <v>-7600</v>
      </c>
      <c r="AX24" s="1">
        <f t="shared" si="0"/>
        <v>0.16579681825834464</v>
      </c>
      <c r="AY24" s="1">
        <f t="shared" si="1"/>
        <v>0.13994143235774917</v>
      </c>
      <c r="AZ24" s="1">
        <f t="shared" si="2"/>
        <v>2.5855385900595457E-2</v>
      </c>
      <c r="BA24" s="1">
        <f t="shared" si="3"/>
        <v>1.0212729843237429</v>
      </c>
      <c r="BB24" s="1">
        <f t="shared" si="4"/>
        <v>0.30849253419967076</v>
      </c>
      <c r="BC24" s="1">
        <f t="shared" si="5"/>
        <v>1.5357499750931645</v>
      </c>
      <c r="BD24" s="1">
        <f t="shared" si="6"/>
        <v>0.96555373055309091</v>
      </c>
      <c r="BE24" s="1">
        <f t="shared" si="10"/>
        <v>0.89080915718668119</v>
      </c>
      <c r="BF24" s="1">
        <f t="shared" si="10"/>
        <v>0.88941508550046411</v>
      </c>
      <c r="BG24" s="1">
        <f t="shared" si="10"/>
        <v>0.88577769280793706</v>
      </c>
      <c r="BH24" s="1">
        <f t="shared" si="10"/>
        <v>0.87636231924617958</v>
      </c>
      <c r="BI24" s="1">
        <f t="shared" si="10"/>
        <v>0.85246924488187892</v>
      </c>
      <c r="BJ24" s="1">
        <f t="shared" si="10"/>
        <v>0.79455654518662511</v>
      </c>
      <c r="BK24" s="1">
        <f t="shared" si="10"/>
        <v>0.66640452737158085</v>
      </c>
      <c r="BL24" s="1">
        <f t="shared" si="8"/>
        <v>0.4192569810493626</v>
      </c>
    </row>
    <row r="25" spans="1:64" x14ac:dyDescent="0.2">
      <c r="A25" s="55" t="s">
        <v>97</v>
      </c>
      <c r="B25" s="56" t="s">
        <v>98</v>
      </c>
      <c r="C25" s="57">
        <v>26594.51</v>
      </c>
      <c r="D25" s="54"/>
      <c r="E25" s="1">
        <f t="shared" si="11"/>
        <v>-6669.9365142476927</v>
      </c>
      <c r="F25" s="1">
        <f t="shared" si="12"/>
        <v>-6670</v>
      </c>
      <c r="G25" s="1">
        <f t="shared" si="13"/>
        <v>0.15315599999667029</v>
      </c>
      <c r="H25" s="1">
        <f t="shared" si="14"/>
        <v>0.15315599999667029</v>
      </c>
      <c r="O25" s="1">
        <f ca="1">+C$11+C$12*$F25</f>
        <v>0.64699551846640624</v>
      </c>
      <c r="Q25" s="93">
        <f t="shared" si="15"/>
        <v>11576.009999999998</v>
      </c>
      <c r="S25" s="2">
        <f t="shared" si="16"/>
        <v>0.2</v>
      </c>
      <c r="Z25" s="1">
        <f t="shared" si="17"/>
        <v>-6670</v>
      </c>
      <c r="AA25" s="1">
        <f t="shared" si="18"/>
        <v>0.13616148916981574</v>
      </c>
      <c r="AB25" s="1">
        <f t="shared" si="19"/>
        <v>0.14533417276139829</v>
      </c>
      <c r="AC25" s="1">
        <f t="shared" si="20"/>
        <v>0.15315599999667029</v>
      </c>
      <c r="AD25" s="1">
        <f t="shared" si="21"/>
        <v>1.6994510826854548E-2</v>
      </c>
      <c r="AE25" s="1">
        <f t="shared" si="22"/>
        <v>5.7762679648815295E-5</v>
      </c>
      <c r="AF25" s="1">
        <f t="shared" si="23"/>
        <v>0.15315599999667029</v>
      </c>
      <c r="AG25" s="2"/>
      <c r="AH25" s="1">
        <f t="shared" si="24"/>
        <v>7.8218272352719963E-3</v>
      </c>
      <c r="AI25" s="1">
        <f t="shared" si="25"/>
        <v>0.63777637755537708</v>
      </c>
      <c r="AJ25" s="1">
        <f t="shared" si="26"/>
        <v>-0.35295628946631746</v>
      </c>
      <c r="AK25" s="1">
        <f t="shared" si="27"/>
        <v>0.48722550724920499</v>
      </c>
      <c r="AL25" s="1">
        <f t="shared" si="28"/>
        <v>2.2100867126495634</v>
      </c>
      <c r="AM25" s="1">
        <f t="shared" si="29"/>
        <v>1.9895173168395652</v>
      </c>
      <c r="AN25" s="1">
        <f t="shared" si="30"/>
        <v>1.554341778144769</v>
      </c>
      <c r="AO25" s="1">
        <f t="shared" si="30"/>
        <v>1.5543417780867448</v>
      </c>
      <c r="AP25" s="1">
        <f t="shared" si="30"/>
        <v>1.5543417722781869</v>
      </c>
      <c r="AQ25" s="1">
        <f t="shared" si="30"/>
        <v>1.554341190818507</v>
      </c>
      <c r="AR25" s="1">
        <f t="shared" si="30"/>
        <v>1.55428308799754</v>
      </c>
      <c r="AS25" s="1">
        <f t="shared" si="30"/>
        <v>1.5492532640122816</v>
      </c>
      <c r="AT25" s="1">
        <f t="shared" si="30"/>
        <v>1.4401909060514175</v>
      </c>
      <c r="AU25" s="1">
        <f t="shared" si="31"/>
        <v>0.94730400438123064</v>
      </c>
      <c r="AW25" s="1">
        <v>-7400</v>
      </c>
      <c r="AX25" s="1">
        <f t="shared" si="0"/>
        <v>0.15947931295058412</v>
      </c>
      <c r="AY25" s="1">
        <f t="shared" si="1"/>
        <v>0.13750364798627057</v>
      </c>
      <c r="AZ25" s="1">
        <f t="shared" si="2"/>
        <v>2.1975664964313558E-2</v>
      </c>
      <c r="BA25" s="1">
        <f t="shared" si="3"/>
        <v>0.89569806110733141</v>
      </c>
      <c r="BB25" s="1">
        <f t="shared" si="4"/>
        <v>0.10570922130094258</v>
      </c>
      <c r="BC25" s="1">
        <f t="shared" si="5"/>
        <v>1.7434507482929802</v>
      </c>
      <c r="BD25" s="1">
        <f t="shared" si="6"/>
        <v>1.1894828843594949</v>
      </c>
      <c r="BE25" s="1">
        <f t="shared" si="10"/>
        <v>1.0632729570443287</v>
      </c>
      <c r="BF25" s="1">
        <f t="shared" si="10"/>
        <v>1.062813800696873</v>
      </c>
      <c r="BG25" s="1">
        <f t="shared" si="10"/>
        <v>1.0612611504302931</v>
      </c>
      <c r="BH25" s="1">
        <f t="shared" si="10"/>
        <v>1.0560424636532715</v>
      </c>
      <c r="BI25" s="1">
        <f t="shared" si="10"/>
        <v>1.0388433259945633</v>
      </c>
      <c r="BJ25" s="1">
        <f t="shared" si="10"/>
        <v>0.98539256136807452</v>
      </c>
      <c r="BK25" s="1">
        <f t="shared" si="10"/>
        <v>0.84120847081108219</v>
      </c>
      <c r="BL25" s="1">
        <f t="shared" si="8"/>
        <v>0.53281548069062445</v>
      </c>
    </row>
    <row r="26" spans="1:64" x14ac:dyDescent="0.2">
      <c r="A26" s="1" t="s">
        <v>96</v>
      </c>
      <c r="B26" s="2"/>
      <c r="C26" s="54">
        <v>31325.263999999999</v>
      </c>
      <c r="D26" s="54"/>
      <c r="E26" s="1">
        <f t="shared" si="11"/>
        <v>-4708.9589706185443</v>
      </c>
      <c r="F26" s="1">
        <f t="shared" si="12"/>
        <v>-4709</v>
      </c>
      <c r="G26" s="1">
        <f t="shared" si="13"/>
        <v>9.8981200000707759E-2</v>
      </c>
      <c r="H26" s="1">
        <f t="shared" si="14"/>
        <v>9.8981200000707759E-2</v>
      </c>
      <c r="Q26" s="93">
        <f t="shared" si="15"/>
        <v>16306.763999999999</v>
      </c>
      <c r="S26" s="2">
        <f t="shared" si="16"/>
        <v>0.2</v>
      </c>
      <c r="Z26" s="1">
        <f t="shared" si="17"/>
        <v>-4709</v>
      </c>
      <c r="AA26" s="1">
        <f t="shared" si="18"/>
        <v>8.1578185736807141E-2</v>
      </c>
      <c r="AB26" s="1">
        <f t="shared" si="19"/>
        <v>0.11905727690762319</v>
      </c>
      <c r="AC26" s="1">
        <f t="shared" si="20"/>
        <v>9.8981200000707759E-2</v>
      </c>
      <c r="AD26" s="1">
        <f t="shared" si="21"/>
        <v>1.7403014263900618E-2</v>
      </c>
      <c r="AE26" s="1">
        <f t="shared" si="22"/>
        <v>6.0572981093905676E-5</v>
      </c>
      <c r="AF26" s="1">
        <f t="shared" si="23"/>
        <v>9.8981200000707759E-2</v>
      </c>
      <c r="AG26" s="2"/>
      <c r="AH26" s="1">
        <f t="shared" si="24"/>
        <v>-2.0076076906915423E-2</v>
      </c>
      <c r="AI26" s="1">
        <f t="shared" si="25"/>
        <v>0.43020211702503763</v>
      </c>
      <c r="AJ26" s="1">
        <f t="shared" si="26"/>
        <v>-0.80742472162736556</v>
      </c>
      <c r="AK26" s="1">
        <f t="shared" si="27"/>
        <v>0.20958296717147798</v>
      </c>
      <c r="AL26" s="1">
        <f t="shared" si="28"/>
        <v>2.7891317277817631</v>
      </c>
      <c r="AM26" s="1">
        <f t="shared" si="29"/>
        <v>5.6155223885423613</v>
      </c>
      <c r="AN26" s="1">
        <f t="shared" si="30"/>
        <v>2.4501857045436699</v>
      </c>
      <c r="AO26" s="1">
        <f t="shared" si="30"/>
        <v>2.4451982615994594</v>
      </c>
      <c r="AP26" s="1">
        <f t="shared" si="30"/>
        <v>2.4558591726915182</v>
      </c>
      <c r="AQ26" s="1">
        <f t="shared" si="30"/>
        <v>2.4329541335330065</v>
      </c>
      <c r="AR26" s="1">
        <f t="shared" si="30"/>
        <v>2.4816477780356765</v>
      </c>
      <c r="AS26" s="1">
        <f t="shared" si="30"/>
        <v>2.3755654709232195</v>
      </c>
      <c r="AT26" s="1">
        <f t="shared" si="30"/>
        <v>2.5964416224940803</v>
      </c>
      <c r="AU26" s="1">
        <f t="shared" si="31"/>
        <v>2.0607450933638041</v>
      </c>
      <c r="AW26" s="1">
        <v>-7200</v>
      </c>
      <c r="AX26" s="1">
        <f t="shared" si="0"/>
        <v>0.15303779403527426</v>
      </c>
      <c r="AY26" s="1">
        <f t="shared" si="1"/>
        <v>0.13503451017884208</v>
      </c>
      <c r="AZ26" s="1">
        <f t="shared" si="2"/>
        <v>1.8003283856432194E-2</v>
      </c>
      <c r="BA26" s="1">
        <f t="shared" si="3"/>
        <v>0.80042017292422885</v>
      </c>
      <c r="BB26" s="1">
        <f t="shared" si="4"/>
        <v>-5.6369352920473029E-2</v>
      </c>
      <c r="BC26" s="1">
        <f t="shared" si="5"/>
        <v>1.9057570877499319</v>
      </c>
      <c r="BD26" s="1">
        <f t="shared" si="6"/>
        <v>1.4069244577061548</v>
      </c>
      <c r="BE26" s="1">
        <f t="shared" si="10"/>
        <v>1.2155704588413823</v>
      </c>
      <c r="BF26" s="1">
        <f t="shared" si="10"/>
        <v>1.2154769745831369</v>
      </c>
      <c r="BG26" s="1">
        <f t="shared" si="10"/>
        <v>1.2150346271343797</v>
      </c>
      <c r="BH26" s="1">
        <f t="shared" si="10"/>
        <v>1.2129486337291828</v>
      </c>
      <c r="BI26" s="1">
        <f t="shared" si="10"/>
        <v>1.2032643324890837</v>
      </c>
      <c r="BJ26" s="1">
        <f t="shared" si="10"/>
        <v>1.1611600833234468</v>
      </c>
      <c r="BK26" s="1">
        <f t="shared" si="10"/>
        <v>1.0120397941603745</v>
      </c>
      <c r="BL26" s="1">
        <f t="shared" si="8"/>
        <v>0.64637398033188642</v>
      </c>
    </row>
    <row r="27" spans="1:64" x14ac:dyDescent="0.2">
      <c r="A27" s="1" t="s">
        <v>96</v>
      </c>
      <c r="B27" s="2"/>
      <c r="C27" s="54">
        <v>34193.616000000002</v>
      </c>
      <c r="D27" s="54"/>
      <c r="E27" s="1">
        <f t="shared" si="11"/>
        <v>-3519.9785545529949</v>
      </c>
      <c r="F27" s="1">
        <f t="shared" si="12"/>
        <v>-3520</v>
      </c>
      <c r="G27" s="1">
        <f t="shared" si="13"/>
        <v>5.1736000001255888E-2</v>
      </c>
      <c r="H27" s="1">
        <f t="shared" si="14"/>
        <v>5.1736000001255888E-2</v>
      </c>
      <c r="Q27" s="93">
        <f t="shared" si="15"/>
        <v>19175.116000000002</v>
      </c>
      <c r="S27" s="2">
        <f t="shared" si="16"/>
        <v>0.2</v>
      </c>
      <c r="Z27" s="1">
        <f t="shared" si="17"/>
        <v>-3520</v>
      </c>
      <c r="AA27" s="1">
        <f t="shared" si="18"/>
        <v>5.4708244136847911E-2</v>
      </c>
      <c r="AB27" s="1">
        <f t="shared" si="19"/>
        <v>8.1034169138224324E-2</v>
      </c>
      <c r="AC27" s="1">
        <f t="shared" si="20"/>
        <v>5.1736000001255888E-2</v>
      </c>
      <c r="AD27" s="1">
        <f t="shared" si="21"/>
        <v>-2.9722441355920226E-3</v>
      </c>
      <c r="AE27" s="1">
        <f t="shared" si="22"/>
        <v>1.7668470403122341E-6</v>
      </c>
      <c r="AF27" s="1">
        <f t="shared" si="23"/>
        <v>5.1736000001255888E-2</v>
      </c>
      <c r="AG27" s="2"/>
      <c r="AH27" s="1">
        <f t="shared" si="24"/>
        <v>-2.9298169136968435E-2</v>
      </c>
      <c r="AI27" s="1">
        <f t="shared" si="25"/>
        <v>0.39754392510579284</v>
      </c>
      <c r="AJ27" s="1">
        <f t="shared" si="26"/>
        <v>-0.92004833922292306</v>
      </c>
      <c r="AK27" s="1">
        <f t="shared" si="27"/>
        <v>7.5108757107378701E-2</v>
      </c>
      <c r="AL27" s="1">
        <f t="shared" si="28"/>
        <v>3.0175616828636698</v>
      </c>
      <c r="AM27" s="1">
        <f t="shared" si="29"/>
        <v>16.104327683103012</v>
      </c>
      <c r="AN27" s="1">
        <f t="shared" si="30"/>
        <v>2.8917228919275622</v>
      </c>
      <c r="AO27" s="1">
        <f t="shared" si="30"/>
        <v>2.8819441139111612</v>
      </c>
      <c r="AP27" s="1">
        <f t="shared" si="30"/>
        <v>2.8985736018595523</v>
      </c>
      <c r="AQ27" s="1">
        <f t="shared" si="30"/>
        <v>2.8702503843410931</v>
      </c>
      <c r="AR27" s="1">
        <f t="shared" si="30"/>
        <v>2.9183704023635064</v>
      </c>
      <c r="AS27" s="1">
        <f t="shared" si="30"/>
        <v>2.8362368266245603</v>
      </c>
      <c r="AT27" s="1">
        <f t="shared" si="30"/>
        <v>2.9754811585700853</v>
      </c>
      <c r="AU27" s="1">
        <f t="shared" si="31"/>
        <v>2.7358503737311066</v>
      </c>
      <c r="AW27" s="1">
        <v>-7000</v>
      </c>
      <c r="AX27" s="1">
        <f t="shared" si="0"/>
        <v>0.14660220363957113</v>
      </c>
      <c r="AY27" s="1">
        <f t="shared" si="1"/>
        <v>0.13253401893546365</v>
      </c>
      <c r="AZ27" s="1">
        <f t="shared" si="2"/>
        <v>1.4068184704107468E-2</v>
      </c>
      <c r="BA27" s="1">
        <f t="shared" si="3"/>
        <v>0.72690997226021814</v>
      </c>
      <c r="BB27" s="1">
        <f t="shared" si="4"/>
        <v>-0.18688827822156981</v>
      </c>
      <c r="BC27" s="1">
        <f t="shared" si="5"/>
        <v>2.0373514961087595</v>
      </c>
      <c r="BD27" s="1">
        <f t="shared" si="6"/>
        <v>1.623306220171796</v>
      </c>
      <c r="BE27" s="1">
        <f t="shared" si="10"/>
        <v>1.3526646291365385</v>
      </c>
      <c r="BF27" s="1">
        <f t="shared" si="10"/>
        <v>1.3526557033499655</v>
      </c>
      <c r="BG27" s="1">
        <f t="shared" si="10"/>
        <v>1.3525877800583104</v>
      </c>
      <c r="BH27" s="1">
        <f t="shared" si="10"/>
        <v>1.3520715785967552</v>
      </c>
      <c r="BI27" s="1">
        <f t="shared" si="10"/>
        <v>1.348187053766857</v>
      </c>
      <c r="BJ27" s="1">
        <f t="shared" si="10"/>
        <v>1.320852934084658</v>
      </c>
      <c r="BK27" s="1">
        <f t="shared" si="10"/>
        <v>1.1781607271802679</v>
      </c>
      <c r="BL27" s="1">
        <f t="shared" si="8"/>
        <v>0.75993247997314839</v>
      </c>
    </row>
    <row r="28" spans="1:64" x14ac:dyDescent="0.2">
      <c r="A28" s="1" t="s">
        <v>96</v>
      </c>
      <c r="B28" s="2"/>
      <c r="C28" s="54">
        <v>34239.459000000003</v>
      </c>
      <c r="D28" s="54"/>
      <c r="E28" s="1">
        <f t="shared" si="11"/>
        <v>-3500.9758557162781</v>
      </c>
      <c r="F28" s="1">
        <f t="shared" si="12"/>
        <v>-3501</v>
      </c>
      <c r="G28" s="1">
        <f t="shared" si="13"/>
        <v>5.8246800006600097E-2</v>
      </c>
      <c r="H28" s="1">
        <f t="shared" si="14"/>
        <v>5.8246800006600097E-2</v>
      </c>
      <c r="Q28" s="93">
        <f t="shared" si="15"/>
        <v>19220.959000000003</v>
      </c>
      <c r="S28" s="2">
        <f t="shared" si="16"/>
        <v>0.2</v>
      </c>
      <c r="Z28" s="1">
        <f t="shared" si="17"/>
        <v>-3501</v>
      </c>
      <c r="AA28" s="1">
        <f t="shared" si="18"/>
        <v>5.4316705656039008E-2</v>
      </c>
      <c r="AB28" s="1">
        <f t="shared" si="19"/>
        <v>8.7645502956043925E-2</v>
      </c>
      <c r="AC28" s="1">
        <f t="shared" si="20"/>
        <v>5.8246800006600097E-2</v>
      </c>
      <c r="AD28" s="1">
        <f t="shared" si="21"/>
        <v>3.9300943505610891E-3</v>
      </c>
      <c r="AE28" s="1">
        <f t="shared" si="22"/>
        <v>3.089128320862438E-6</v>
      </c>
      <c r="AF28" s="1">
        <f t="shared" si="23"/>
        <v>5.8246800006600097E-2</v>
      </c>
      <c r="AG28" s="2"/>
      <c r="AH28" s="1">
        <f t="shared" si="24"/>
        <v>-2.9398702949443824E-2</v>
      </c>
      <c r="AI28" s="1">
        <f t="shared" si="25"/>
        <v>0.39729400363212231</v>
      </c>
      <c r="AJ28" s="1">
        <f t="shared" si="26"/>
        <v>-0.92136469920422115</v>
      </c>
      <c r="AK28" s="1">
        <f t="shared" si="27"/>
        <v>7.3076189784043635E-2</v>
      </c>
      <c r="AL28" s="1">
        <f t="shared" si="28"/>
        <v>3.0209347817100816</v>
      </c>
      <c r="AM28" s="1">
        <f t="shared" si="29"/>
        <v>16.555679235285741</v>
      </c>
      <c r="AN28" s="1">
        <f t="shared" si="30"/>
        <v>2.8984671665940653</v>
      </c>
      <c r="AO28" s="1">
        <f t="shared" si="30"/>
        <v>2.8888294754643962</v>
      </c>
      <c r="AP28" s="1">
        <f t="shared" si="30"/>
        <v>2.9051910395320766</v>
      </c>
      <c r="AQ28" s="1">
        <f t="shared" si="30"/>
        <v>2.8773737885071564</v>
      </c>
      <c r="AR28" s="1">
        <f t="shared" si="30"/>
        <v>2.9245557979004357</v>
      </c>
      <c r="AS28" s="1">
        <f t="shared" si="30"/>
        <v>2.8441758309656571</v>
      </c>
      <c r="AT28" s="1">
        <f t="shared" si="30"/>
        <v>2.9802375113196247</v>
      </c>
      <c r="AU28" s="1">
        <f t="shared" si="31"/>
        <v>2.7466384311970264</v>
      </c>
      <c r="AW28" s="1">
        <v>-6800</v>
      </c>
      <c r="AX28" s="1">
        <f t="shared" si="0"/>
        <v>0.14023987498086143</v>
      </c>
      <c r="AY28" s="1">
        <f t="shared" si="1"/>
        <v>0.13000217425613531</v>
      </c>
      <c r="AZ28" s="1">
        <f t="shared" si="2"/>
        <v>1.0237700724726132E-2</v>
      </c>
      <c r="BA28" s="1">
        <f t="shared" si="3"/>
        <v>0.66904477135997609</v>
      </c>
      <c r="BB28" s="1">
        <f t="shared" si="4"/>
        <v>-0.29358471316074797</v>
      </c>
      <c r="BC28" s="1">
        <f t="shared" si="5"/>
        <v>2.1473324919040082</v>
      </c>
      <c r="BD28" s="1">
        <f t="shared" si="6"/>
        <v>1.8430398118059161</v>
      </c>
      <c r="BE28" s="1">
        <f t="shared" si="10"/>
        <v>1.4779987342403493</v>
      </c>
      <c r="BF28" s="1">
        <f t="shared" si="10"/>
        <v>1.4779985951988475</v>
      </c>
      <c r="BG28" s="1">
        <f t="shared" si="10"/>
        <v>1.4779961237575172</v>
      </c>
      <c r="BH28" s="1">
        <f t="shared" si="10"/>
        <v>1.4779522052134457</v>
      </c>
      <c r="BI28" s="1">
        <f t="shared" si="10"/>
        <v>1.4771751804974813</v>
      </c>
      <c r="BJ28" s="1">
        <f t="shared" si="10"/>
        <v>1.4643589386086642</v>
      </c>
      <c r="BK28" s="1">
        <f t="shared" si="10"/>
        <v>1.3388941773767058</v>
      </c>
      <c r="BL28" s="1">
        <f t="shared" si="8"/>
        <v>0.87349097961441036</v>
      </c>
    </row>
    <row r="29" spans="1:64" x14ac:dyDescent="0.2">
      <c r="A29" s="1" t="s">
        <v>96</v>
      </c>
      <c r="B29" s="2"/>
      <c r="C29" s="54">
        <v>34958.357000000004</v>
      </c>
      <c r="D29" s="54"/>
      <c r="E29" s="1">
        <f t="shared" si="11"/>
        <v>-3202.9804760875954</v>
      </c>
      <c r="F29" s="1">
        <f t="shared" si="12"/>
        <v>-3203</v>
      </c>
      <c r="G29" s="1">
        <f t="shared" si="13"/>
        <v>4.7100400006456766E-2</v>
      </c>
      <c r="H29" s="1">
        <f t="shared" si="14"/>
        <v>4.7100400006456766E-2</v>
      </c>
      <c r="Q29" s="93">
        <f t="shared" si="15"/>
        <v>19939.857000000004</v>
      </c>
      <c r="S29" s="2">
        <f t="shared" si="16"/>
        <v>0.2</v>
      </c>
      <c r="Z29" s="1">
        <f t="shared" si="17"/>
        <v>-3203</v>
      </c>
      <c r="AA29" s="1">
        <f t="shared" si="18"/>
        <v>4.832687371382402E-2</v>
      </c>
      <c r="AB29" s="1">
        <f t="shared" si="19"/>
        <v>7.7887733494826583E-2</v>
      </c>
      <c r="AC29" s="1">
        <f t="shared" si="20"/>
        <v>4.7100400006456766E-2</v>
      </c>
      <c r="AD29" s="1">
        <f t="shared" si="21"/>
        <v>-1.2264737073672538E-3</v>
      </c>
      <c r="AE29" s="1">
        <f t="shared" si="22"/>
        <v>3.0084755097263528E-7</v>
      </c>
      <c r="AF29" s="1">
        <f t="shared" si="23"/>
        <v>4.7100400006456766E-2</v>
      </c>
      <c r="AG29" s="2"/>
      <c r="AH29" s="1">
        <f t="shared" si="24"/>
        <v>-3.078733348836982E-2</v>
      </c>
      <c r="AI29" s="1">
        <f t="shared" si="25"/>
        <v>0.39430116066720444</v>
      </c>
      <c r="AJ29" s="1">
        <f t="shared" si="26"/>
        <v>-0.94039836779696806</v>
      </c>
      <c r="AK29" s="1">
        <f t="shared" si="27"/>
        <v>4.151582351410113E-2</v>
      </c>
      <c r="AL29" s="1">
        <f t="shared" si="28"/>
        <v>3.0731576664824058</v>
      </c>
      <c r="AM29" s="1">
        <f t="shared" si="29"/>
        <v>29.213410649422972</v>
      </c>
      <c r="AN29" s="1">
        <f t="shared" si="30"/>
        <v>3.0033476478379169</v>
      </c>
      <c r="AO29" s="1">
        <f t="shared" si="30"/>
        <v>2.9969541698419428</v>
      </c>
      <c r="AP29" s="1">
        <f t="shared" si="30"/>
        <v>3.0075880888742863</v>
      </c>
      <c r="AQ29" s="1">
        <f t="shared" si="30"/>
        <v>2.9898922585873398</v>
      </c>
      <c r="AR29" s="1">
        <f t="shared" si="30"/>
        <v>3.019316132976992</v>
      </c>
      <c r="AS29" s="1">
        <f t="shared" si="30"/>
        <v>2.9703197926575458</v>
      </c>
      <c r="AT29" s="1">
        <f t="shared" si="30"/>
        <v>3.0517379639250439</v>
      </c>
      <c r="AU29" s="1">
        <f t="shared" si="31"/>
        <v>2.9158405956625066</v>
      </c>
      <c r="AW29" s="1">
        <v>-6600</v>
      </c>
      <c r="AX29" s="1">
        <f t="shared" si="0"/>
        <v>0.13398674467235017</v>
      </c>
      <c r="AY29" s="1">
        <f t="shared" si="1"/>
        <v>0.12743897614085706</v>
      </c>
      <c r="AZ29" s="1">
        <f t="shared" si="2"/>
        <v>6.547768531493121E-3</v>
      </c>
      <c r="BA29" s="1">
        <f t="shared" si="3"/>
        <v>0.62263261755055654</v>
      </c>
      <c r="BB29" s="1">
        <f t="shared" si="4"/>
        <v>-0.38220698100963829</v>
      </c>
      <c r="BC29" s="1">
        <f t="shared" si="5"/>
        <v>2.2415412692705354</v>
      </c>
      <c r="BD29" s="1">
        <f t="shared" si="6"/>
        <v>2.0700215712905412</v>
      </c>
      <c r="BE29" s="1">
        <f t="shared" si="10"/>
        <v>1.5940059246905787</v>
      </c>
      <c r="BF29" s="1">
        <f t="shared" si="10"/>
        <v>1.594005924627206</v>
      </c>
      <c r="BG29" s="1">
        <f t="shared" si="10"/>
        <v>1.5940059291249806</v>
      </c>
      <c r="BH29" s="1">
        <f t="shared" si="10"/>
        <v>1.5940056098995887</v>
      </c>
      <c r="BI29" s="1">
        <f t="shared" si="10"/>
        <v>1.5940282557375531</v>
      </c>
      <c r="BJ29" s="1">
        <f t="shared" si="10"/>
        <v>1.5923628612291187</v>
      </c>
      <c r="BK29" s="1">
        <f t="shared" si="10"/>
        <v>1.4936324520902122</v>
      </c>
      <c r="BL29" s="1">
        <f t="shared" si="8"/>
        <v>0.98704947925567232</v>
      </c>
    </row>
    <row r="30" spans="1:64" x14ac:dyDescent="0.2">
      <c r="A30" s="1" t="s">
        <v>96</v>
      </c>
      <c r="B30" s="2"/>
      <c r="C30" s="54">
        <v>35339.53</v>
      </c>
      <c r="D30" s="54"/>
      <c r="E30" s="1">
        <f t="shared" si="11"/>
        <v>-3044.9778208580606</v>
      </c>
      <c r="F30" s="1">
        <f t="shared" si="12"/>
        <v>-3045</v>
      </c>
      <c r="G30" s="1">
        <f t="shared" si="13"/>
        <v>5.3505999996559694E-2</v>
      </c>
      <c r="H30" s="1">
        <f t="shared" si="14"/>
        <v>5.3505999996559694E-2</v>
      </c>
      <c r="Q30" s="93">
        <f t="shared" si="15"/>
        <v>20321.03</v>
      </c>
      <c r="S30" s="2">
        <f t="shared" si="16"/>
        <v>0.2</v>
      </c>
      <c r="Z30" s="1">
        <f t="shared" si="17"/>
        <v>-3045</v>
      </c>
      <c r="AA30" s="1">
        <f t="shared" si="18"/>
        <v>4.5264517486282088E-2</v>
      </c>
      <c r="AB30" s="1">
        <f t="shared" si="19"/>
        <v>8.4887889647921849E-2</v>
      </c>
      <c r="AC30" s="1">
        <f t="shared" si="20"/>
        <v>5.3505999996559694E-2</v>
      </c>
      <c r="AD30" s="1">
        <f t="shared" si="21"/>
        <v>8.2414825102776063E-3</v>
      </c>
      <c r="AE30" s="1">
        <f t="shared" si="22"/>
        <v>1.3584406793442334E-5</v>
      </c>
      <c r="AF30" s="1">
        <f t="shared" si="23"/>
        <v>5.3505999996559694E-2</v>
      </c>
      <c r="AG30" s="2"/>
      <c r="AH30" s="1">
        <f t="shared" si="24"/>
        <v>-3.1381889651362155E-2</v>
      </c>
      <c r="AI30" s="1">
        <f t="shared" si="25"/>
        <v>0.39339370651481509</v>
      </c>
      <c r="AJ30" s="1">
        <f t="shared" si="26"/>
        <v>-0.94932970707142117</v>
      </c>
      <c r="AK30" s="1">
        <f t="shared" si="27"/>
        <v>2.4969026318929784E-2</v>
      </c>
      <c r="AL30" s="1">
        <f t="shared" si="28"/>
        <v>3.100454044806559</v>
      </c>
      <c r="AM30" s="1">
        <f t="shared" si="29"/>
        <v>48.609274523397353</v>
      </c>
      <c r="AN30" s="1">
        <f t="shared" si="30"/>
        <v>3.0584249727210606</v>
      </c>
      <c r="AO30" s="1">
        <f t="shared" si="30"/>
        <v>3.0543936977018245</v>
      </c>
      <c r="AP30" s="1">
        <f t="shared" si="30"/>
        <v>3.0610571280741716</v>
      </c>
      <c r="AQ30" s="1">
        <f t="shared" si="30"/>
        <v>3.0500408424409917</v>
      </c>
      <c r="AR30" s="1">
        <f t="shared" si="30"/>
        <v>3.0682480965011085</v>
      </c>
      <c r="AS30" s="1">
        <f t="shared" si="30"/>
        <v>3.0381398531221175</v>
      </c>
      <c r="AT30" s="1">
        <f t="shared" si="30"/>
        <v>3.0878903975216443</v>
      </c>
      <c r="AU30" s="1">
        <f t="shared" si="31"/>
        <v>3.0055518103791035</v>
      </c>
      <c r="AW30" s="1">
        <v>-6400</v>
      </c>
      <c r="AX30" s="1">
        <f t="shared" si="0"/>
        <v>0.12786150560811599</v>
      </c>
      <c r="AY30" s="1">
        <f t="shared" si="1"/>
        <v>0.12484442458962888</v>
      </c>
      <c r="AZ30" s="1">
        <f t="shared" si="2"/>
        <v>3.0170810184871177E-3</v>
      </c>
      <c r="BA30" s="1">
        <f t="shared" si="3"/>
        <v>0.58479038954302887</v>
      </c>
      <c r="BB30" s="1">
        <f t="shared" si="4"/>
        <v>-0.45692398690091596</v>
      </c>
      <c r="BC30" s="1">
        <f t="shared" si="5"/>
        <v>2.323891839500341</v>
      </c>
      <c r="BD30" s="1">
        <f t="shared" si="6"/>
        <v>2.3080555748698051</v>
      </c>
      <c r="BE30" s="1">
        <f t="shared" si="10"/>
        <v>1.7024722389974678</v>
      </c>
      <c r="BF30" s="1">
        <f t="shared" si="10"/>
        <v>1.7024724034426488</v>
      </c>
      <c r="BG30" s="1">
        <f t="shared" si="10"/>
        <v>1.7024703404443091</v>
      </c>
      <c r="BH30" s="1">
        <f t="shared" si="10"/>
        <v>1.702496218852587</v>
      </c>
      <c r="BI30" s="1">
        <f t="shared" si="10"/>
        <v>1.7021712311763184</v>
      </c>
      <c r="BJ30" s="1">
        <f t="shared" si="10"/>
        <v>1.7061962364194891</v>
      </c>
      <c r="BK30" s="1">
        <f t="shared" si="10"/>
        <v>1.6418450865988152</v>
      </c>
      <c r="BL30" s="1">
        <f t="shared" si="8"/>
        <v>1.1006079788969343</v>
      </c>
    </row>
    <row r="31" spans="1:64" x14ac:dyDescent="0.2">
      <c r="A31" s="1" t="s">
        <v>96</v>
      </c>
      <c r="B31" s="2"/>
      <c r="C31" s="54">
        <v>35713.447</v>
      </c>
      <c r="D31" s="54"/>
      <c r="E31" s="1">
        <f t="shared" si="11"/>
        <v>-2889.9829003483101</v>
      </c>
      <c r="F31" s="1">
        <f t="shared" si="12"/>
        <v>-2890</v>
      </c>
      <c r="G31" s="1">
        <f t="shared" si="13"/>
        <v>4.125200000271434E-2</v>
      </c>
      <c r="H31" s="1">
        <f t="shared" si="14"/>
        <v>4.125200000271434E-2</v>
      </c>
      <c r="Q31" s="93">
        <f t="shared" si="15"/>
        <v>20694.947</v>
      </c>
      <c r="S31" s="2">
        <f t="shared" si="16"/>
        <v>0.2</v>
      </c>
      <c r="Z31" s="1">
        <f t="shared" si="17"/>
        <v>-2890</v>
      </c>
      <c r="AA31" s="1">
        <f t="shared" si="18"/>
        <v>4.2335437507264123E-2</v>
      </c>
      <c r="AB31" s="1">
        <f t="shared" si="19"/>
        <v>7.3123012632481929E-2</v>
      </c>
      <c r="AC31" s="1">
        <f t="shared" si="20"/>
        <v>4.125200000271434E-2</v>
      </c>
      <c r="AD31" s="1">
        <f t="shared" si="21"/>
        <v>-1.0834375045497835E-3</v>
      </c>
      <c r="AE31" s="1">
        <f t="shared" si="22"/>
        <v>2.3476736525301242E-7</v>
      </c>
      <c r="AF31" s="1">
        <f t="shared" si="23"/>
        <v>4.125200000271434E-2</v>
      </c>
      <c r="AG31" s="2"/>
      <c r="AH31" s="1">
        <f t="shared" si="24"/>
        <v>-3.1871012629767589E-2</v>
      </c>
      <c r="AI31" s="1">
        <f t="shared" si="25"/>
        <v>0.39294392408975665</v>
      </c>
      <c r="AJ31" s="1">
        <f t="shared" si="26"/>
        <v>-0.95736186761410114</v>
      </c>
      <c r="AK31" s="1">
        <f t="shared" si="27"/>
        <v>8.8072851439382482E-3</v>
      </c>
      <c r="AL31" s="1">
        <f t="shared" si="28"/>
        <v>3.1270854809742206</v>
      </c>
      <c r="AM31" s="1">
        <f t="shared" si="29"/>
        <v>137.86042094703211</v>
      </c>
      <c r="AN31" s="1">
        <f t="shared" ref="AN31:AT40" si="32">$AU31+$AB$7*SIN(AO31)</f>
        <v>3.1122531064659396</v>
      </c>
      <c r="AO31" s="1">
        <f t="shared" si="32"/>
        <v>3.1107973988966857</v>
      </c>
      <c r="AP31" s="1">
        <f t="shared" si="32"/>
        <v>3.1131961763738696</v>
      </c>
      <c r="AQ31" s="1">
        <f t="shared" si="32"/>
        <v>3.1092432740293594</v>
      </c>
      <c r="AR31" s="1">
        <f t="shared" si="32"/>
        <v>3.1157569500698021</v>
      </c>
      <c r="AS31" s="1">
        <f t="shared" si="32"/>
        <v>3.105022861384334</v>
      </c>
      <c r="AT31" s="1">
        <f t="shared" si="32"/>
        <v>3.1227102321025266</v>
      </c>
      <c r="AU31" s="1">
        <f t="shared" si="31"/>
        <v>3.0935596476010816</v>
      </c>
      <c r="AW31" s="1">
        <v>-6200</v>
      </c>
      <c r="AX31" s="1">
        <f t="shared" si="0"/>
        <v>0.12187323692596708</v>
      </c>
      <c r="AY31" s="1">
        <f t="shared" si="1"/>
        <v>0.1222185196024508</v>
      </c>
      <c r="AZ31" s="1">
        <f t="shared" si="2"/>
        <v>-3.4528267648371511E-4</v>
      </c>
      <c r="BA31" s="1">
        <f t="shared" si="3"/>
        <v>0.5535030716456304</v>
      </c>
      <c r="BB31" s="1">
        <f t="shared" si="4"/>
        <v>-0.52076439196196556</v>
      </c>
      <c r="BC31" s="1">
        <f t="shared" si="5"/>
        <v>2.3971039328064467</v>
      </c>
      <c r="BD31" s="1">
        <f t="shared" si="6"/>
        <v>2.5611643654688421</v>
      </c>
      <c r="BE31" s="1">
        <f t="shared" si="10"/>
        <v>1.804747153573421</v>
      </c>
      <c r="BF31" s="1">
        <f t="shared" si="10"/>
        <v>1.8047484630852333</v>
      </c>
      <c r="BG31" s="1">
        <f t="shared" si="10"/>
        <v>1.8047391587494697</v>
      </c>
      <c r="BH31" s="1">
        <f t="shared" si="10"/>
        <v>1.8048052599852362</v>
      </c>
      <c r="BI31" s="1">
        <f t="shared" si="10"/>
        <v>1.8043352555686405</v>
      </c>
      <c r="BJ31" s="1">
        <f t="shared" si="10"/>
        <v>1.8076572733839105</v>
      </c>
      <c r="BK31" s="1">
        <f t="shared" si="10"/>
        <v>1.7830856773953239</v>
      </c>
      <c r="BL31" s="1">
        <f t="shared" si="8"/>
        <v>1.2141664785381963</v>
      </c>
    </row>
    <row r="32" spans="1:64" x14ac:dyDescent="0.2">
      <c r="A32" s="1" t="s">
        <v>96</v>
      </c>
      <c r="B32" s="2"/>
      <c r="C32" s="54">
        <v>36128.387000000002</v>
      </c>
      <c r="D32" s="54"/>
      <c r="E32" s="1">
        <f t="shared" si="11"/>
        <v>-2717.9832525218785</v>
      </c>
      <c r="F32" s="1">
        <f t="shared" si="12"/>
        <v>-2718</v>
      </c>
      <c r="G32" s="1">
        <f t="shared" si="13"/>
        <v>4.0402400001767091E-2</v>
      </c>
      <c r="H32" s="1">
        <f t="shared" si="14"/>
        <v>4.0402400001767091E-2</v>
      </c>
      <c r="Q32" s="93">
        <f t="shared" si="15"/>
        <v>21109.887000000002</v>
      </c>
      <c r="S32" s="2">
        <f t="shared" si="16"/>
        <v>0.2</v>
      </c>
      <c r="Z32" s="1">
        <f t="shared" si="17"/>
        <v>-2718</v>
      </c>
      <c r="AA32" s="1">
        <f t="shared" si="18"/>
        <v>3.9171676254778534E-2</v>
      </c>
      <c r="AB32" s="1">
        <f t="shared" si="19"/>
        <v>7.2707565663099202E-2</v>
      </c>
      <c r="AC32" s="1">
        <f t="shared" si="20"/>
        <v>4.0402400001767091E-2</v>
      </c>
      <c r="AD32" s="1">
        <f t="shared" si="21"/>
        <v>1.2307237469885574E-3</v>
      </c>
      <c r="AE32" s="1">
        <f t="shared" si="22"/>
        <v>3.0293618828031092E-7</v>
      </c>
      <c r="AF32" s="1">
        <f t="shared" si="23"/>
        <v>4.0402400001767091E-2</v>
      </c>
      <c r="AG32" s="2"/>
      <c r="AH32" s="1">
        <f t="shared" si="24"/>
        <v>-3.2305165661332111E-2</v>
      </c>
      <c r="AI32" s="1">
        <f t="shared" si="25"/>
        <v>0.39294823695780956</v>
      </c>
      <c r="AJ32" s="1">
        <f t="shared" si="26"/>
        <v>-0.96546535549595702</v>
      </c>
      <c r="AK32" s="1">
        <f t="shared" si="27"/>
        <v>-9.0997010125633722E-3</v>
      </c>
      <c r="AL32" s="1">
        <f t="shared" si="28"/>
        <v>-3.1266037842853609</v>
      </c>
      <c r="AM32" s="1">
        <f t="shared" si="29"/>
        <v>-133.42984816748216</v>
      </c>
      <c r="AN32" s="1">
        <f t="shared" si="32"/>
        <v>3.1719062811979022</v>
      </c>
      <c r="AO32" s="1">
        <f t="shared" si="32"/>
        <v>3.1734099819303778</v>
      </c>
      <c r="AP32" s="1">
        <f t="shared" si="32"/>
        <v>3.1709320459470911</v>
      </c>
      <c r="AQ32" s="1">
        <f t="shared" si="32"/>
        <v>3.1750155195093455</v>
      </c>
      <c r="AR32" s="1">
        <f t="shared" si="32"/>
        <v>3.1682864923935132</v>
      </c>
      <c r="AS32" s="1">
        <f t="shared" si="32"/>
        <v>3.1793758328311137</v>
      </c>
      <c r="AT32" s="1">
        <f t="shared" si="32"/>
        <v>3.1611025966559376</v>
      </c>
      <c r="AU32" s="1">
        <f t="shared" si="31"/>
        <v>3.1912199572925668</v>
      </c>
      <c r="AW32" s="1">
        <v>-6000</v>
      </c>
      <c r="AX32" s="1">
        <f t="shared" si="0"/>
        <v>0.116025630854071</v>
      </c>
      <c r="AY32" s="1">
        <f t="shared" si="1"/>
        <v>0.11956126117932278</v>
      </c>
      <c r="AZ32" s="1">
        <f t="shared" si="2"/>
        <v>-3.5356303252517844E-3</v>
      </c>
      <c r="BA32" s="1">
        <f t="shared" si="3"/>
        <v>0.52733465263351875</v>
      </c>
      <c r="BB32" s="1">
        <f t="shared" si="4"/>
        <v>-0.57595329012112828</v>
      </c>
      <c r="BC32" s="1">
        <f t="shared" si="5"/>
        <v>2.4631276383605591</v>
      </c>
      <c r="BD32" s="1">
        <f t="shared" si="6"/>
        <v>2.8338760569505679</v>
      </c>
      <c r="BE32" s="1">
        <f t="shared" si="10"/>
        <v>1.901874761042861</v>
      </c>
      <c r="BF32" s="1">
        <f t="shared" si="10"/>
        <v>1.901869241443968</v>
      </c>
      <c r="BG32" s="1">
        <f t="shared" si="10"/>
        <v>1.9018972090092732</v>
      </c>
      <c r="BH32" s="1">
        <f t="shared" si="10"/>
        <v>1.9017554751285974</v>
      </c>
      <c r="BI32" s="1">
        <f t="shared" si="10"/>
        <v>1.9024731520373197</v>
      </c>
      <c r="BJ32" s="1">
        <f t="shared" si="10"/>
        <v>1.8988235992036375</v>
      </c>
      <c r="BK32" s="1">
        <f t="shared" si="10"/>
        <v>1.9169976326148603</v>
      </c>
      <c r="BL32" s="1">
        <f t="shared" si="8"/>
        <v>1.3277249781794582</v>
      </c>
    </row>
    <row r="33" spans="1:64" x14ac:dyDescent="0.2">
      <c r="A33" s="55" t="s">
        <v>99</v>
      </c>
      <c r="B33" s="56" t="s">
        <v>98</v>
      </c>
      <c r="C33" s="57">
        <v>36818.338000000003</v>
      </c>
      <c r="D33" s="54"/>
      <c r="E33" s="1">
        <f t="shared" si="11"/>
        <v>-2431.9868939700541</v>
      </c>
      <c r="F33" s="1">
        <f t="shared" si="12"/>
        <v>-2432</v>
      </c>
      <c r="G33" s="1">
        <f t="shared" si="13"/>
        <v>3.1617600005120039E-2</v>
      </c>
      <c r="H33" s="1">
        <f t="shared" si="14"/>
        <v>3.1617600005120039E-2</v>
      </c>
      <c r="O33" s="1">
        <f ca="1">+C$11+C$12*$F33</f>
        <v>0.38599726081230035</v>
      </c>
      <c r="Q33" s="93">
        <f t="shared" si="15"/>
        <v>21799.838000000003</v>
      </c>
      <c r="S33" s="2">
        <f t="shared" si="16"/>
        <v>0.2</v>
      </c>
      <c r="Z33" s="1">
        <f t="shared" si="17"/>
        <v>-2432</v>
      </c>
      <c r="AA33" s="1">
        <f t="shared" si="18"/>
        <v>3.411377105132312E-2</v>
      </c>
      <c r="AB33" s="1">
        <f t="shared" si="19"/>
        <v>6.4390567163511797E-2</v>
      </c>
      <c r="AC33" s="1">
        <f t="shared" si="20"/>
        <v>3.1617600005120039E-2</v>
      </c>
      <c r="AD33" s="1">
        <f t="shared" si="21"/>
        <v>-2.4961710462030814E-3</v>
      </c>
      <c r="AE33" s="1">
        <f t="shared" si="22"/>
        <v>1.2461739783805173E-6</v>
      </c>
      <c r="AF33" s="1">
        <f t="shared" si="23"/>
        <v>3.1617600005120039E-2</v>
      </c>
      <c r="AG33" s="2"/>
      <c r="AH33" s="1">
        <f t="shared" si="24"/>
        <v>-3.2772967158391751E-2</v>
      </c>
      <c r="AI33" s="1">
        <f t="shared" si="25"/>
        <v>0.39413240713701003</v>
      </c>
      <c r="AJ33" s="1">
        <f t="shared" si="26"/>
        <v>-0.97712133092194664</v>
      </c>
      <c r="AK33" s="1">
        <f t="shared" si="27"/>
        <v>-3.8975729493569186E-2</v>
      </c>
      <c r="AL33" s="1">
        <f t="shared" si="28"/>
        <v>-3.0773507346153752</v>
      </c>
      <c r="AM33" s="1">
        <f t="shared" si="29"/>
        <v>-31.121612605012032</v>
      </c>
      <c r="AN33" s="1">
        <f t="shared" si="32"/>
        <v>3.2713858065792927</v>
      </c>
      <c r="AO33" s="1">
        <f t="shared" si="32"/>
        <v>3.277441014045841</v>
      </c>
      <c r="AP33" s="1">
        <f t="shared" si="32"/>
        <v>3.267381357775279</v>
      </c>
      <c r="AQ33" s="1">
        <f t="shared" si="32"/>
        <v>3.2841012400896217</v>
      </c>
      <c r="AR33" s="1">
        <f t="shared" si="32"/>
        <v>3.2563312899644985</v>
      </c>
      <c r="AS33" s="1">
        <f t="shared" si="32"/>
        <v>3.3025137936530951</v>
      </c>
      <c r="AT33" s="1">
        <f t="shared" si="32"/>
        <v>3.225851663541313</v>
      </c>
      <c r="AU33" s="1">
        <f t="shared" si="31"/>
        <v>3.3536086117795714</v>
      </c>
      <c r="AW33" s="1">
        <v>-5800</v>
      </c>
      <c r="AX33" s="1">
        <f t="shared" si="0"/>
        <v>0.11031917074558931</v>
      </c>
      <c r="AY33" s="1">
        <f t="shared" si="1"/>
        <v>0.11687264932024485</v>
      </c>
      <c r="AZ33" s="1">
        <f t="shared" si="2"/>
        <v>-6.5534785746555408E-3</v>
      </c>
      <c r="BA33" s="1">
        <f t="shared" si="3"/>
        <v>0.50523988374348039</v>
      </c>
      <c r="BB33" s="1">
        <f t="shared" si="4"/>
        <v>-0.62415259188359917</v>
      </c>
      <c r="BC33" s="1">
        <f t="shared" si="5"/>
        <v>2.5234042926396918</v>
      </c>
      <c r="BD33" s="1">
        <f t="shared" si="6"/>
        <v>3.1315662179666601</v>
      </c>
      <c r="BE33" s="1">
        <f t="shared" si="10"/>
        <v>1.9946861852028963</v>
      </c>
      <c r="BF33" s="1">
        <f t="shared" si="10"/>
        <v>1.9946247181699381</v>
      </c>
      <c r="BG33" s="1">
        <f t="shared" si="10"/>
        <v>1.9948708343126271</v>
      </c>
      <c r="BH33" s="1">
        <f t="shared" si="10"/>
        <v>1.9938845678709054</v>
      </c>
      <c r="BI33" s="1">
        <f t="shared" si="10"/>
        <v>1.9978239599615413</v>
      </c>
      <c r="BJ33" s="1">
        <f t="shared" si="10"/>
        <v>1.9818771008389848</v>
      </c>
      <c r="BK33" s="1">
        <f t="shared" si="10"/>
        <v>2.0433187655374745</v>
      </c>
      <c r="BL33" s="1">
        <f t="shared" si="8"/>
        <v>1.4412834778207202</v>
      </c>
    </row>
    <row r="34" spans="1:64" x14ac:dyDescent="0.2">
      <c r="A34" s="1" t="s">
        <v>96</v>
      </c>
      <c r="B34" s="2"/>
      <c r="C34" s="54">
        <v>36842.464</v>
      </c>
      <c r="D34" s="54"/>
      <c r="E34" s="1">
        <f t="shared" si="11"/>
        <v>-2421.9862589301451</v>
      </c>
      <c r="F34" s="1">
        <f t="shared" si="12"/>
        <v>-2422</v>
      </c>
      <c r="G34" s="1">
        <f t="shared" si="13"/>
        <v>3.3149599999887869E-2</v>
      </c>
      <c r="H34" s="1">
        <f t="shared" si="14"/>
        <v>3.3149599999887869E-2</v>
      </c>
      <c r="Q34" s="93">
        <f t="shared" si="15"/>
        <v>21823.964</v>
      </c>
      <c r="S34" s="2">
        <f t="shared" si="16"/>
        <v>0.2</v>
      </c>
      <c r="Z34" s="1">
        <f t="shared" si="17"/>
        <v>-2422</v>
      </c>
      <c r="AA34" s="1">
        <f t="shared" si="18"/>
        <v>3.3941564429930043E-2</v>
      </c>
      <c r="AB34" s="1">
        <f t="shared" si="19"/>
        <v>6.593312056595528E-2</v>
      </c>
      <c r="AC34" s="1">
        <f t="shared" si="20"/>
        <v>3.3149599999887869E-2</v>
      </c>
      <c r="AD34" s="1">
        <f t="shared" si="21"/>
        <v>-7.9196443004217465E-4</v>
      </c>
      <c r="AE34" s="1">
        <f t="shared" si="22"/>
        <v>1.2544153169040532E-7</v>
      </c>
      <c r="AF34" s="1">
        <f t="shared" si="23"/>
        <v>3.3149599999887869E-2</v>
      </c>
      <c r="AG34" s="2"/>
      <c r="AH34" s="1">
        <f t="shared" si="24"/>
        <v>-3.2783520566067412E-2</v>
      </c>
      <c r="AI34" s="1">
        <f t="shared" si="25"/>
        <v>0.39420084424737944</v>
      </c>
      <c r="AJ34" s="1">
        <f t="shared" si="26"/>
        <v>-0.97748834972443743</v>
      </c>
      <c r="AK34" s="1">
        <f t="shared" si="27"/>
        <v>-4.0025372709843555E-2</v>
      </c>
      <c r="AL34" s="1">
        <f t="shared" si="28"/>
        <v>-3.075618174148715</v>
      </c>
      <c r="AM34" s="1">
        <f t="shared" si="29"/>
        <v>-30.303755719629752</v>
      </c>
      <c r="AN34" s="1">
        <f t="shared" si="32"/>
        <v>3.2748785191603815</v>
      </c>
      <c r="AO34" s="1">
        <f t="shared" si="32"/>
        <v>3.2810747030874867</v>
      </c>
      <c r="AP34" s="1">
        <f t="shared" si="32"/>
        <v>3.2707760119965847</v>
      </c>
      <c r="AQ34" s="1">
        <f t="shared" si="32"/>
        <v>3.2879016230062414</v>
      </c>
      <c r="AR34" s="1">
        <f t="shared" si="32"/>
        <v>3.2594448612837579</v>
      </c>
      <c r="AS34" s="1">
        <f t="shared" si="32"/>
        <v>3.3067943798228985</v>
      </c>
      <c r="AT34" s="1">
        <f t="shared" si="32"/>
        <v>3.2281616713387313</v>
      </c>
      <c r="AU34" s="1">
        <f t="shared" si="31"/>
        <v>3.3592865367616342</v>
      </c>
      <c r="AW34" s="1">
        <v>-5600</v>
      </c>
      <c r="AX34" s="1">
        <f t="shared" si="0"/>
        <v>0.10475230034976164</v>
      </c>
      <c r="AY34" s="1">
        <f t="shared" si="1"/>
        <v>0.11415268402521701</v>
      </c>
      <c r="AZ34" s="1">
        <f t="shared" si="2"/>
        <v>-9.4003836754553653E-3</v>
      </c>
      <c r="BA34" s="1">
        <f t="shared" si="3"/>
        <v>0.48644227325386979</v>
      </c>
      <c r="BB34" s="1">
        <f t="shared" si="4"/>
        <v>-0.66662613997993669</v>
      </c>
      <c r="BC34" s="1">
        <f t="shared" si="5"/>
        <v>2.5790311250496485</v>
      </c>
      <c r="BD34" s="1">
        <f t="shared" si="6"/>
        <v>3.4609081189793125</v>
      </c>
      <c r="BE34" s="1">
        <f t="shared" ref="BE34:BK70" si="33">$BL34+$AB$7*SIN(BF34)</f>
        <v>2.0838650455443064</v>
      </c>
      <c r="BF34" s="1">
        <f t="shared" si="33"/>
        <v>2.0836151194143508</v>
      </c>
      <c r="BG34" s="1">
        <f t="shared" si="33"/>
        <v>2.0844535268449613</v>
      </c>
      <c r="BH34" s="1">
        <f t="shared" si="33"/>
        <v>2.0816360388416224</v>
      </c>
      <c r="BI34" s="1">
        <f t="shared" si="33"/>
        <v>2.0910491518311942</v>
      </c>
      <c r="BJ34" s="1">
        <f t="shared" si="33"/>
        <v>2.0589547328689952</v>
      </c>
      <c r="BK34" s="1">
        <f t="shared" si="33"/>
        <v>2.1618846719938047</v>
      </c>
      <c r="BL34" s="1">
        <f t="shared" si="8"/>
        <v>1.5548419774619822</v>
      </c>
    </row>
    <row r="35" spans="1:64" x14ac:dyDescent="0.2">
      <c r="A35" s="1" t="s">
        <v>96</v>
      </c>
      <c r="B35" s="2"/>
      <c r="C35" s="54">
        <v>37146.423999999999</v>
      </c>
      <c r="D35" s="54"/>
      <c r="E35" s="1">
        <f t="shared" si="11"/>
        <v>-2295.9896980940684</v>
      </c>
      <c r="F35" s="1">
        <f t="shared" si="12"/>
        <v>-2296</v>
      </c>
      <c r="G35" s="1">
        <f t="shared" si="13"/>
        <v>2.485280000109924E-2</v>
      </c>
      <c r="H35" s="1">
        <f t="shared" si="14"/>
        <v>2.485280000109924E-2</v>
      </c>
      <c r="Q35" s="93">
        <f t="shared" si="15"/>
        <v>22127.923999999999</v>
      </c>
      <c r="S35" s="2">
        <f t="shared" si="16"/>
        <v>0.2</v>
      </c>
      <c r="Z35" s="1">
        <f t="shared" si="17"/>
        <v>-2296</v>
      </c>
      <c r="AA35" s="1">
        <f t="shared" si="18"/>
        <v>3.1799163265647197E-2</v>
      </c>
      <c r="AB35" s="1">
        <f t="shared" si="19"/>
        <v>5.7735175332629639E-2</v>
      </c>
      <c r="AC35" s="1">
        <f t="shared" si="20"/>
        <v>2.485280000109924E-2</v>
      </c>
      <c r="AD35" s="1">
        <f t="shared" si="21"/>
        <v>-6.946363264547957E-3</v>
      </c>
      <c r="AE35" s="1">
        <f t="shared" si="22"/>
        <v>9.6503925206122701E-6</v>
      </c>
      <c r="AF35" s="1">
        <f t="shared" si="23"/>
        <v>2.485280000109924E-2</v>
      </c>
      <c r="AG35" s="2"/>
      <c r="AH35" s="1">
        <f t="shared" si="24"/>
        <v>-3.2882375331530399E-2</v>
      </c>
      <c r="AI35" s="1">
        <f t="shared" si="25"/>
        <v>0.39522363588448906</v>
      </c>
      <c r="AJ35" s="1">
        <f t="shared" si="26"/>
        <v>-0.98187794339149559</v>
      </c>
      <c r="AK35" s="1">
        <f t="shared" si="27"/>
        <v>-5.3293498462501643E-2</v>
      </c>
      <c r="AL35" s="1">
        <f t="shared" si="28"/>
        <v>-3.0536986915672428</v>
      </c>
      <c r="AM35" s="1">
        <f t="shared" si="29"/>
        <v>-22.740040727516387</v>
      </c>
      <c r="AN35" s="1">
        <f t="shared" si="32"/>
        <v>3.319008195713443</v>
      </c>
      <c r="AO35" s="1">
        <f t="shared" si="32"/>
        <v>3.3268315881996045</v>
      </c>
      <c r="AP35" s="1">
        <f t="shared" si="32"/>
        <v>3.313736917341918</v>
      </c>
      <c r="AQ35" s="1">
        <f t="shared" si="32"/>
        <v>3.3356725817464792</v>
      </c>
      <c r="AR35" s="1">
        <f t="shared" si="32"/>
        <v>3.2989746779496261</v>
      </c>
      <c r="AS35" s="1">
        <f t="shared" si="32"/>
        <v>3.3605162243710267</v>
      </c>
      <c r="AT35" s="1">
        <f t="shared" si="32"/>
        <v>3.2576657622758787</v>
      </c>
      <c r="AU35" s="1">
        <f t="shared" si="31"/>
        <v>3.4308283915356297</v>
      </c>
      <c r="AW35" s="1">
        <v>-5400</v>
      </c>
      <c r="AX35" s="1">
        <f t="shared" si="0"/>
        <v>9.9322295749743356E-2</v>
      </c>
      <c r="AY35" s="1">
        <f t="shared" si="1"/>
        <v>0.11140136529423925</v>
      </c>
      <c r="AZ35" s="1">
        <f t="shared" si="2"/>
        <v>-1.2079069544495885E-2</v>
      </c>
      <c r="BA35" s="1">
        <f t="shared" si="3"/>
        <v>0.47035534225304632</v>
      </c>
      <c r="BB35" s="1">
        <f t="shared" si="4"/>
        <v>-0.70434972118414552</v>
      </c>
      <c r="BC35" s="1">
        <f t="shared" si="5"/>
        <v>2.6308644935979832</v>
      </c>
      <c r="BD35" s="1">
        <f t="shared" si="6"/>
        <v>3.8304838041270601</v>
      </c>
      <c r="BE35" s="1">
        <f t="shared" si="33"/>
        <v>2.1699883087428784</v>
      </c>
      <c r="BF35" s="1">
        <f t="shared" si="33"/>
        <v>2.1693066751610983</v>
      </c>
      <c r="BG35" s="1">
        <f t="shared" si="33"/>
        <v>2.1712965108754538</v>
      </c>
      <c r="BH35" s="1">
        <f t="shared" si="33"/>
        <v>2.1654713872614244</v>
      </c>
      <c r="BI35" s="1">
        <f t="shared" si="33"/>
        <v>2.1823867088946942</v>
      </c>
      <c r="BJ35" s="1">
        <f t="shared" si="33"/>
        <v>2.132033142112252</v>
      </c>
      <c r="BK35" s="1">
        <f t="shared" si="33"/>
        <v>2.2726308481671285</v>
      </c>
      <c r="BL35" s="1">
        <f t="shared" si="8"/>
        <v>1.6684004771032441</v>
      </c>
    </row>
    <row r="36" spans="1:64" x14ac:dyDescent="0.2">
      <c r="A36" s="1" t="s">
        <v>96</v>
      </c>
      <c r="B36" s="2"/>
      <c r="C36" s="54">
        <v>37544.464999999997</v>
      </c>
      <c r="D36" s="54"/>
      <c r="E36" s="1">
        <f t="shared" si="11"/>
        <v>-2130.994971578235</v>
      </c>
      <c r="F36" s="1">
        <f t="shared" si="12"/>
        <v>-2131</v>
      </c>
      <c r="G36" s="1">
        <f t="shared" si="13"/>
        <v>1.2130799994338304E-2</v>
      </c>
      <c r="H36" s="1">
        <f t="shared" si="14"/>
        <v>1.2130799994338304E-2</v>
      </c>
      <c r="Q36" s="93">
        <f t="shared" si="15"/>
        <v>22525.964999999997</v>
      </c>
      <c r="S36" s="2">
        <f t="shared" si="16"/>
        <v>0.2</v>
      </c>
      <c r="Z36" s="1">
        <f t="shared" si="17"/>
        <v>-2131</v>
      </c>
      <c r="AA36" s="1">
        <f t="shared" si="18"/>
        <v>2.9071813150133359E-2</v>
      </c>
      <c r="AB36" s="1">
        <f t="shared" si="19"/>
        <v>4.5045634835922103E-2</v>
      </c>
      <c r="AC36" s="1">
        <f t="shared" si="20"/>
        <v>1.2130799994338304E-2</v>
      </c>
      <c r="AD36" s="1">
        <f t="shared" si="21"/>
        <v>-1.6941013155795055E-2</v>
      </c>
      <c r="AE36" s="1">
        <f t="shared" si="22"/>
        <v>5.7399585348964229E-5</v>
      </c>
      <c r="AF36" s="1">
        <f t="shared" si="23"/>
        <v>1.2130799994338304E-2</v>
      </c>
      <c r="AG36" s="2"/>
      <c r="AH36" s="1">
        <f t="shared" si="24"/>
        <v>-3.29148348415838E-2</v>
      </c>
      <c r="AI36" s="1">
        <f t="shared" si="25"/>
        <v>0.39702383186498713</v>
      </c>
      <c r="AJ36" s="1">
        <f t="shared" si="26"/>
        <v>-0.98696162743187443</v>
      </c>
      <c r="AK36" s="1">
        <f t="shared" si="27"/>
        <v>-7.0812345197475812E-2</v>
      </c>
      <c r="AL36" s="1">
        <f t="shared" si="28"/>
        <v>-3.024690069783154</v>
      </c>
      <c r="AM36" s="1">
        <f t="shared" si="29"/>
        <v>-17.088773520973032</v>
      </c>
      <c r="AN36" s="1">
        <f t="shared" si="32"/>
        <v>3.3772047864344095</v>
      </c>
      <c r="AO36" s="1">
        <f t="shared" si="32"/>
        <v>3.3866751359357816</v>
      </c>
      <c r="AP36" s="1">
        <f t="shared" si="32"/>
        <v>3.3706273483763107</v>
      </c>
      <c r="AQ36" s="1">
        <f t="shared" si="32"/>
        <v>3.3978585618026638</v>
      </c>
      <c r="AR36" s="1">
        <f t="shared" si="32"/>
        <v>3.3517533644266559</v>
      </c>
      <c r="AS36" s="1">
        <f t="shared" si="32"/>
        <v>3.430137898899035</v>
      </c>
      <c r="AT36" s="1">
        <f t="shared" si="32"/>
        <v>3.2976747225806782</v>
      </c>
      <c r="AU36" s="1">
        <f t="shared" si="31"/>
        <v>3.5245141537396707</v>
      </c>
      <c r="AW36" s="1">
        <v>-5200</v>
      </c>
      <c r="AX36" s="1">
        <f t="shared" si="0"/>
        <v>9.4026126325065879E-2</v>
      </c>
      <c r="AY36" s="1">
        <f t="shared" si="1"/>
        <v>0.10861869312731157</v>
      </c>
      <c r="AZ36" s="1">
        <f t="shared" si="2"/>
        <v>-1.4592566802245695E-2</v>
      </c>
      <c r="BA36" s="1">
        <f t="shared" si="3"/>
        <v>0.45653129909106527</v>
      </c>
      <c r="BB36" s="1">
        <f t="shared" si="4"/>
        <v>-0.73808356389230978</v>
      </c>
      <c r="BC36" s="1">
        <f t="shared" si="5"/>
        <v>2.6795833798652513</v>
      </c>
      <c r="BD36" s="1">
        <f t="shared" si="6"/>
        <v>4.2516405530724404</v>
      </c>
      <c r="BE36" s="1">
        <f t="shared" si="33"/>
        <v>2.2535460245852788</v>
      </c>
      <c r="BF36" s="1">
        <f t="shared" si="33"/>
        <v>2.2520863723386761</v>
      </c>
      <c r="BG36" s="1">
        <f t="shared" si="33"/>
        <v>2.2558949034571265</v>
      </c>
      <c r="BH36" s="1">
        <f t="shared" si="33"/>
        <v>2.2459197987604287</v>
      </c>
      <c r="BI36" s="1">
        <f t="shared" si="33"/>
        <v>2.2717932308910611</v>
      </c>
      <c r="BJ36" s="1">
        <f t="shared" si="33"/>
        <v>2.2028493881785174</v>
      </c>
      <c r="BK36" s="1">
        <f t="shared" si="33"/>
        <v>2.3755935215109441</v>
      </c>
      <c r="BL36" s="1">
        <f t="shared" si="8"/>
        <v>1.7819589767445061</v>
      </c>
    </row>
    <row r="37" spans="1:64" x14ac:dyDescent="0.2">
      <c r="A37" s="1" t="s">
        <v>96</v>
      </c>
      <c r="B37" s="2"/>
      <c r="C37" s="54">
        <v>37935.339</v>
      </c>
      <c r="D37" s="54"/>
      <c r="E37" s="1">
        <f t="shared" si="11"/>
        <v>-1968.971087776941</v>
      </c>
      <c r="F37" s="1">
        <f t="shared" si="12"/>
        <v>-1969</v>
      </c>
      <c r="G37" s="1">
        <f t="shared" si="13"/>
        <v>6.9749199996294919E-2</v>
      </c>
      <c r="H37" s="1">
        <f t="shared" si="14"/>
        <v>6.9749199996294919E-2</v>
      </c>
      <c r="Q37" s="93">
        <f t="shared" si="15"/>
        <v>22916.839</v>
      </c>
      <c r="S37" s="2">
        <f t="shared" si="16"/>
        <v>0.2</v>
      </c>
      <c r="Z37" s="1">
        <f t="shared" si="17"/>
        <v>-1969</v>
      </c>
      <c r="AA37" s="1">
        <f t="shared" si="18"/>
        <v>2.6482968908734687E-2</v>
      </c>
      <c r="AB37" s="1">
        <f t="shared" si="19"/>
        <v>0.10258622502337519</v>
      </c>
      <c r="AC37" s="1">
        <f t="shared" si="20"/>
        <v>6.9749199996294919E-2</v>
      </c>
      <c r="AD37" s="1">
        <f t="shared" si="21"/>
        <v>4.3266231087560232E-2</v>
      </c>
      <c r="AE37" s="1">
        <f t="shared" si="22"/>
        <v>3.7439335050443271E-4</v>
      </c>
      <c r="AF37" s="1">
        <f t="shared" si="23"/>
        <v>6.9749199996294919E-2</v>
      </c>
      <c r="AG37" s="2"/>
      <c r="AH37" s="1">
        <f t="shared" si="24"/>
        <v>-3.2837025027080281E-2</v>
      </c>
      <c r="AI37" s="1">
        <f t="shared" si="25"/>
        <v>0.39932207577949652</v>
      </c>
      <c r="AJ37" s="1">
        <f t="shared" si="26"/>
        <v>-0.99120086468773838</v>
      </c>
      <c r="AK37" s="1">
        <f t="shared" si="27"/>
        <v>-8.8208156795711118E-2</v>
      </c>
      <c r="AL37" s="1">
        <f t="shared" si="28"/>
        <v>-2.9957870806629514</v>
      </c>
      <c r="AM37" s="1">
        <f t="shared" si="29"/>
        <v>-13.692587279103421</v>
      </c>
      <c r="AN37" s="1">
        <f t="shared" si="32"/>
        <v>3.4348910011549716</v>
      </c>
      <c r="AO37" s="1">
        <f t="shared" si="32"/>
        <v>3.4453695348838442</v>
      </c>
      <c r="AP37" s="1">
        <f t="shared" si="32"/>
        <v>3.4273319726363707</v>
      </c>
      <c r="AQ37" s="1">
        <f t="shared" si="32"/>
        <v>3.4584447621673462</v>
      </c>
      <c r="AR37" s="1">
        <f t="shared" si="32"/>
        <v>3.4049570294354896</v>
      </c>
      <c r="AS37" s="1">
        <f t="shared" si="32"/>
        <v>3.4974895044440011</v>
      </c>
      <c r="AT37" s="1">
        <f t="shared" si="32"/>
        <v>3.338889132590289</v>
      </c>
      <c r="AU37" s="1">
        <f t="shared" si="31"/>
        <v>3.616496538449093</v>
      </c>
      <c r="AW37" s="1">
        <v>-5000</v>
      </c>
      <c r="AX37" s="1">
        <f t="shared" si="0"/>
        <v>8.8861261277822332E-2</v>
      </c>
      <c r="AY37" s="1">
        <f t="shared" si="1"/>
        <v>0.10580466752443397</v>
      </c>
      <c r="AZ37" s="1">
        <f t="shared" si="2"/>
        <v>-1.6943406246611645E-2</v>
      </c>
      <c r="BA37" s="1">
        <f t="shared" si="3"/>
        <v>0.4446263511691172</v>
      </c>
      <c r="BB37" s="1">
        <f t="shared" si="4"/>
        <v>-0.76842137661144472</v>
      </c>
      <c r="BC37" s="1">
        <f t="shared" si="5"/>
        <v>2.7257285105264795</v>
      </c>
      <c r="BD37" s="1">
        <f t="shared" si="6"/>
        <v>4.7397516161281867</v>
      </c>
      <c r="BE37" s="1">
        <f t="shared" si="33"/>
        <v>2.3349467937360804</v>
      </c>
      <c r="BF37" s="1">
        <f t="shared" si="33"/>
        <v>2.3323087677282968</v>
      </c>
      <c r="BG37" s="1">
        <f t="shared" si="33"/>
        <v>2.3385853085940131</v>
      </c>
      <c r="BH37" s="1">
        <f t="shared" si="33"/>
        <v>2.3235833258247158</v>
      </c>
      <c r="BI37" s="1">
        <f t="shared" si="33"/>
        <v>2.3590620253850458</v>
      </c>
      <c r="BJ37" s="1">
        <f t="shared" si="33"/>
        <v>2.2728556220233167</v>
      </c>
      <c r="BK37" s="1">
        <f t="shared" si="33"/>
        <v>2.4709091840784763</v>
      </c>
      <c r="BL37" s="1">
        <f t="shared" si="8"/>
        <v>1.8955174763857681</v>
      </c>
    </row>
    <row r="38" spans="1:64" x14ac:dyDescent="0.2">
      <c r="A38" s="1" t="s">
        <v>96</v>
      </c>
      <c r="B38" s="2"/>
      <c r="C38" s="54">
        <v>37942.425000000003</v>
      </c>
      <c r="D38" s="54"/>
      <c r="E38" s="1">
        <f t="shared" si="11"/>
        <v>-1966.0338209323402</v>
      </c>
      <c r="F38" s="1">
        <f t="shared" si="12"/>
        <v>-1966</v>
      </c>
      <c r="Q38" s="93">
        <f t="shared" si="15"/>
        <v>22923.925000000003</v>
      </c>
      <c r="U38" s="1">
        <f>+C38-(C$7+F38*C$8)</f>
        <v>-8.1591199996182695E-2</v>
      </c>
      <c r="Z38" s="1">
        <f t="shared" si="17"/>
        <v>-1966</v>
      </c>
      <c r="AA38" s="1">
        <f t="shared" si="18"/>
        <v>2.6435878206684457E-2</v>
      </c>
      <c r="AB38" s="1">
        <f t="shared" si="19"/>
        <v>-9999</v>
      </c>
      <c r="AC38" s="1">
        <f t="shared" si="20"/>
        <v>0</v>
      </c>
      <c r="AD38" s="1">
        <f t="shared" si="21"/>
        <v>-9999</v>
      </c>
      <c r="AE38" s="1">
        <f t="shared" si="22"/>
        <v>0</v>
      </c>
      <c r="AF38" s="1">
        <f t="shared" si="23"/>
        <v>-9999</v>
      </c>
      <c r="AG38" s="2"/>
      <c r="AH38" s="1">
        <f t="shared" si="24"/>
        <v>-3.2834539247228858E-2</v>
      </c>
      <c r="AI38" s="1">
        <f t="shared" si="25"/>
        <v>0.39936977220725178</v>
      </c>
      <c r="AJ38" s="1">
        <f t="shared" si="26"/>
        <v>-0.99127216291367726</v>
      </c>
      <c r="AK38" s="1">
        <f t="shared" si="27"/>
        <v>-8.8532350204776428E-2</v>
      </c>
      <c r="AL38" s="1">
        <f t="shared" si="28"/>
        <v>-2.9952473467060114</v>
      </c>
      <c r="AM38" s="1">
        <f t="shared" si="29"/>
        <v>-13.641908143552243</v>
      </c>
      <c r="AN38" s="1">
        <f t="shared" si="32"/>
        <v>3.4359649525638236</v>
      </c>
      <c r="AO38" s="1">
        <f t="shared" si="32"/>
        <v>3.4464562074839979</v>
      </c>
      <c r="AP38" s="1">
        <f t="shared" si="32"/>
        <v>3.4283908522226207</v>
      </c>
      <c r="AQ38" s="1">
        <f t="shared" si="32"/>
        <v>3.459562145177939</v>
      </c>
      <c r="AR38" s="1">
        <f t="shared" si="32"/>
        <v>3.4059568372746707</v>
      </c>
      <c r="AS38" s="1">
        <f t="shared" si="32"/>
        <v>3.4987261293393193</v>
      </c>
      <c r="AT38" s="1">
        <f t="shared" si="32"/>
        <v>3.3396732017625004</v>
      </c>
      <c r="AU38" s="1">
        <f t="shared" si="31"/>
        <v>3.6181999159437117</v>
      </c>
      <c r="AW38" s="1">
        <v>-4800</v>
      </c>
      <c r="AX38" s="1">
        <f t="shared" si="0"/>
        <v>8.3826239817908987E-2</v>
      </c>
      <c r="AY38" s="1">
        <f t="shared" si="1"/>
        <v>0.10295928848560645</v>
      </c>
      <c r="AZ38" s="1">
        <f t="shared" si="2"/>
        <v>-1.9133048667697463E-2</v>
      </c>
      <c r="BA38" s="1">
        <f t="shared" si="3"/>
        <v>0.43437577797380345</v>
      </c>
      <c r="BB38" s="1">
        <f t="shared" si="4"/>
        <v>-0.79582591795866653</v>
      </c>
      <c r="BC38" s="1">
        <f t="shared" si="5"/>
        <v>2.7697281682783532</v>
      </c>
      <c r="BD38" s="1">
        <f t="shared" si="6"/>
        <v>5.3161826041883335</v>
      </c>
      <c r="BE38" s="1">
        <f t="shared" si="33"/>
        <v>2.4145173829364484</v>
      </c>
      <c r="BF38" s="1">
        <f t="shared" si="33"/>
        <v>2.4103286163139979</v>
      </c>
      <c r="BG38" s="1">
        <f t="shared" si="33"/>
        <v>2.4195597925823678</v>
      </c>
      <c r="BH38" s="1">
        <f t="shared" si="33"/>
        <v>2.3991136708192586</v>
      </c>
      <c r="BI38" s="1">
        <f t="shared" si="33"/>
        <v>2.443915612820049</v>
      </c>
      <c r="BJ38" s="1">
        <f t="shared" si="33"/>
        <v>2.343202644523672</v>
      </c>
      <c r="BK38" s="1">
        <f t="shared" si="33"/>
        <v>2.5588128342756007</v>
      </c>
      <c r="BL38" s="1">
        <f t="shared" si="8"/>
        <v>2.00907597602703</v>
      </c>
    </row>
    <row r="39" spans="1:64" x14ac:dyDescent="0.2">
      <c r="A39" s="1" t="s">
        <v>96</v>
      </c>
      <c r="B39" s="2"/>
      <c r="C39" s="54">
        <v>37964.258999999998</v>
      </c>
      <c r="D39" s="54"/>
      <c r="E39" s="1">
        <f t="shared" si="11"/>
        <v>-1956.9832586567306</v>
      </c>
      <c r="F39" s="1">
        <f t="shared" si="12"/>
        <v>-1957</v>
      </c>
      <c r="G39" s="1">
        <f t="shared" ref="G39:G66" si="34">+C39-(C$7+F39*C$8)</f>
        <v>4.0387599998211954E-2</v>
      </c>
      <c r="H39" s="1">
        <f t="shared" ref="H39:H46" si="35">+G39</f>
        <v>4.0387599998211954E-2</v>
      </c>
      <c r="Q39" s="93">
        <f t="shared" si="15"/>
        <v>22945.758999999998</v>
      </c>
      <c r="S39" s="2">
        <f t="shared" ref="S39:S46" si="36">S$15</f>
        <v>0.2</v>
      </c>
      <c r="Z39" s="1">
        <f t="shared" si="17"/>
        <v>-1957</v>
      </c>
      <c r="AA39" s="1">
        <f t="shared" si="18"/>
        <v>2.6294794149726589E-2</v>
      </c>
      <c r="AB39" s="1">
        <f t="shared" si="19"/>
        <v>7.3214451529555205E-2</v>
      </c>
      <c r="AC39" s="1">
        <f t="shared" si="20"/>
        <v>4.0387599998211954E-2</v>
      </c>
      <c r="AD39" s="1">
        <f t="shared" si="21"/>
        <v>1.4092805848485365E-2</v>
      </c>
      <c r="AE39" s="1">
        <f t="shared" si="22"/>
        <v>3.9721435336620669E-5</v>
      </c>
      <c r="AF39" s="1">
        <f t="shared" si="23"/>
        <v>4.0387599998211954E-2</v>
      </c>
      <c r="AG39" s="2"/>
      <c r="AH39" s="1">
        <f t="shared" si="24"/>
        <v>-3.2826851531343251E-2</v>
      </c>
      <c r="AI39" s="1">
        <f t="shared" si="25"/>
        <v>0.39951400446271812</v>
      </c>
      <c r="AJ39" s="1">
        <f t="shared" si="26"/>
        <v>-0.99148446048998062</v>
      </c>
      <c r="AK39" s="1">
        <f t="shared" si="27"/>
        <v>-8.9505400589848613E-2</v>
      </c>
      <c r="AL39" s="1">
        <f t="shared" si="28"/>
        <v>-2.9936271035466868</v>
      </c>
      <c r="AM39" s="1">
        <f t="shared" si="29"/>
        <v>-13.491989857736639</v>
      </c>
      <c r="AN39" s="1">
        <f t="shared" si="32"/>
        <v>3.4391881051626667</v>
      </c>
      <c r="AO39" s="1">
        <f t="shared" si="32"/>
        <v>3.4497162179560741</v>
      </c>
      <c r="AP39" s="1">
        <f t="shared" si="32"/>
        <v>3.4315694942949433</v>
      </c>
      <c r="AQ39" s="1">
        <f t="shared" si="32"/>
        <v>3.4629132904968309</v>
      </c>
      <c r="AR39" s="1">
        <f t="shared" si="32"/>
        <v>3.4089596038349712</v>
      </c>
      <c r="AS39" s="1">
        <f t="shared" si="32"/>
        <v>3.5024335546160357</v>
      </c>
      <c r="AT39" s="1">
        <f t="shared" si="32"/>
        <v>3.3420302687987276</v>
      </c>
      <c r="AU39" s="1">
        <f t="shared" si="31"/>
        <v>3.6233100484275687</v>
      </c>
      <c r="AW39" s="1">
        <v>-4600</v>
      </c>
      <c r="AX39" s="1">
        <f t="shared" si="0"/>
        <v>7.8920853344119926E-2</v>
      </c>
      <c r="AY39" s="1">
        <f t="shared" si="1"/>
        <v>0.10008255601082902</v>
      </c>
      <c r="AZ39" s="1">
        <f t="shared" si="2"/>
        <v>-2.1161702666709092E-2</v>
      </c>
      <c r="BA39" s="1">
        <f t="shared" si="3"/>
        <v>0.42557481532753449</v>
      </c>
      <c r="BB39" s="1">
        <f t="shared" si="4"/>
        <v>-0.8206572362186505</v>
      </c>
      <c r="BC39" s="1">
        <f t="shared" si="5"/>
        <v>2.811918089454164</v>
      </c>
      <c r="BD39" s="1">
        <f t="shared" si="6"/>
        <v>6.0115431951887732</v>
      </c>
      <c r="BE39" s="1">
        <f t="shared" si="33"/>
        <v>2.4925039736287893</v>
      </c>
      <c r="BF39" s="1">
        <f t="shared" si="33"/>
        <v>2.4865162992533518</v>
      </c>
      <c r="BG39" s="1">
        <f t="shared" si="33"/>
        <v>2.4988945900874682</v>
      </c>
      <c r="BH39" s="1">
        <f t="shared" si="33"/>
        <v>2.4731737517405774</v>
      </c>
      <c r="BI39" s="1">
        <f t="shared" si="33"/>
        <v>2.5260758201916644</v>
      </c>
      <c r="BJ39" s="1">
        <f t="shared" si="33"/>
        <v>2.414745792245236</v>
      </c>
      <c r="BK39" s="1">
        <f t="shared" si="33"/>
        <v>2.6396349496863678</v>
      </c>
      <c r="BL39" s="1">
        <f t="shared" si="8"/>
        <v>2.122634475668292</v>
      </c>
    </row>
    <row r="40" spans="1:64" x14ac:dyDescent="0.2">
      <c r="A40" s="55" t="s">
        <v>99</v>
      </c>
      <c r="B40" s="56" t="s">
        <v>98</v>
      </c>
      <c r="C40" s="57">
        <v>37964.264999999999</v>
      </c>
      <c r="D40" s="54"/>
      <c r="E40" s="1">
        <f t="shared" si="11"/>
        <v>-1956.9807715552529</v>
      </c>
      <c r="F40" s="1">
        <f t="shared" si="12"/>
        <v>-1957</v>
      </c>
      <c r="G40" s="1">
        <f t="shared" si="34"/>
        <v>4.6387599999434315E-2</v>
      </c>
      <c r="H40" s="1">
        <f t="shared" si="35"/>
        <v>4.6387599999434315E-2</v>
      </c>
      <c r="O40" s="1">
        <f ca="1">+C$11+C$12*$F40</f>
        <v>0.35674427063162539</v>
      </c>
      <c r="Q40" s="93">
        <f t="shared" si="15"/>
        <v>22945.764999999999</v>
      </c>
      <c r="S40" s="2">
        <f t="shared" si="36"/>
        <v>0.2</v>
      </c>
      <c r="Z40" s="1">
        <f t="shared" si="17"/>
        <v>-1957</v>
      </c>
      <c r="AA40" s="1">
        <f t="shared" si="18"/>
        <v>2.6294794149726589E-2</v>
      </c>
      <c r="AB40" s="1">
        <f t="shared" si="19"/>
        <v>7.9214451530777566E-2</v>
      </c>
      <c r="AC40" s="1">
        <f t="shared" si="20"/>
        <v>4.6387599999434315E-2</v>
      </c>
      <c r="AD40" s="1">
        <f t="shared" si="21"/>
        <v>2.0092805849707726E-2</v>
      </c>
      <c r="AE40" s="1">
        <f t="shared" si="22"/>
        <v>8.0744169382809805E-5</v>
      </c>
      <c r="AF40" s="1">
        <f t="shared" si="23"/>
        <v>4.6387599999434315E-2</v>
      </c>
      <c r="AG40" s="2"/>
      <c r="AH40" s="1">
        <f t="shared" si="24"/>
        <v>-3.2826851531343251E-2</v>
      </c>
      <c r="AI40" s="1">
        <f t="shared" si="25"/>
        <v>0.39951400446271812</v>
      </c>
      <c r="AJ40" s="1">
        <f t="shared" si="26"/>
        <v>-0.99148446048998062</v>
      </c>
      <c r="AK40" s="1">
        <f t="shared" si="27"/>
        <v>-8.9505400589848613E-2</v>
      </c>
      <c r="AL40" s="1">
        <f t="shared" si="28"/>
        <v>-2.9936271035466868</v>
      </c>
      <c r="AM40" s="1">
        <f t="shared" si="29"/>
        <v>-13.491989857736639</v>
      </c>
      <c r="AN40" s="1">
        <f t="shared" si="32"/>
        <v>3.4391881051626667</v>
      </c>
      <c r="AO40" s="1">
        <f t="shared" si="32"/>
        <v>3.4497162179560741</v>
      </c>
      <c r="AP40" s="1">
        <f t="shared" si="32"/>
        <v>3.4315694942949433</v>
      </c>
      <c r="AQ40" s="1">
        <f t="shared" si="32"/>
        <v>3.4629132904968309</v>
      </c>
      <c r="AR40" s="1">
        <f t="shared" si="32"/>
        <v>3.4089596038349712</v>
      </c>
      <c r="AS40" s="1">
        <f t="shared" si="32"/>
        <v>3.5024335546160357</v>
      </c>
      <c r="AT40" s="1">
        <f t="shared" si="32"/>
        <v>3.3420302687987276</v>
      </c>
      <c r="AU40" s="1">
        <f t="shared" si="31"/>
        <v>3.6233100484275687</v>
      </c>
      <c r="AW40" s="1">
        <v>-4400</v>
      </c>
      <c r="AX40" s="1">
        <f t="shared" si="0"/>
        <v>7.4145909258642367E-2</v>
      </c>
      <c r="AY40" s="1">
        <f t="shared" si="1"/>
        <v>9.7174470100101676E-2</v>
      </c>
      <c r="AZ40" s="1">
        <f t="shared" si="2"/>
        <v>-2.3028560841459305E-2</v>
      </c>
      <c r="BA40" s="1">
        <f t="shared" si="3"/>
        <v>0.41806340195212599</v>
      </c>
      <c r="BB40" s="1">
        <f t="shared" si="4"/>
        <v>-0.84319663799684885</v>
      </c>
      <c r="BC40" s="1">
        <f t="shared" si="5"/>
        <v>2.8525596944393268</v>
      </c>
      <c r="BD40" s="1">
        <f t="shared" si="6"/>
        <v>6.8713867073832393</v>
      </c>
      <c r="BE40" s="1">
        <f t="shared" si="33"/>
        <v>2.569079884413823</v>
      </c>
      <c r="BF40" s="1">
        <f t="shared" si="33"/>
        <v>2.5612566051908847</v>
      </c>
      <c r="BG40" s="1">
        <f t="shared" si="33"/>
        <v>2.5765887525631768</v>
      </c>
      <c r="BH40" s="1">
        <f t="shared" si="33"/>
        <v>2.5463942975565921</v>
      </c>
      <c r="BI40" s="1">
        <f t="shared" si="33"/>
        <v>2.6053157626808385</v>
      </c>
      <c r="BJ40" s="1">
        <f t="shared" si="33"/>
        <v>2.4880663485279024</v>
      </c>
      <c r="BK40" s="1">
        <f t="shared" si="33"/>
        <v>2.7137972299662207</v>
      </c>
      <c r="BL40" s="1">
        <f t="shared" si="8"/>
        <v>2.236192975309554</v>
      </c>
    </row>
    <row r="41" spans="1:64" x14ac:dyDescent="0.2">
      <c r="A41" s="1" t="s">
        <v>96</v>
      </c>
      <c r="B41" s="2"/>
      <c r="C41" s="54">
        <v>37988.322999999997</v>
      </c>
      <c r="D41" s="54"/>
      <c r="E41" s="1">
        <f t="shared" si="11"/>
        <v>-1947.0083236654186</v>
      </c>
      <c r="F41" s="1">
        <f t="shared" si="12"/>
        <v>-1947</v>
      </c>
      <c r="G41" s="1">
        <f t="shared" si="34"/>
        <v>-2.0080400005099364E-2</v>
      </c>
      <c r="H41" s="1">
        <f t="shared" si="35"/>
        <v>-2.0080400005099364E-2</v>
      </c>
      <c r="Q41" s="93">
        <f t="shared" si="15"/>
        <v>22969.822999999997</v>
      </c>
      <c r="S41" s="2">
        <f t="shared" si="36"/>
        <v>0.2</v>
      </c>
      <c r="Z41" s="1">
        <f t="shared" si="17"/>
        <v>-1947</v>
      </c>
      <c r="AA41" s="1">
        <f t="shared" si="18"/>
        <v>2.613836545771149E-2</v>
      </c>
      <c r="AB41" s="1">
        <f t="shared" si="19"/>
        <v>1.2737503784022525E-2</v>
      </c>
      <c r="AC41" s="1">
        <f t="shared" si="20"/>
        <v>-2.0080400005099364E-2</v>
      </c>
      <c r="AD41" s="1">
        <f t="shared" si="21"/>
        <v>-4.6218765462810854E-2</v>
      </c>
      <c r="AE41" s="1">
        <f t="shared" si="22"/>
        <v>4.2723485618126355E-4</v>
      </c>
      <c r="AF41" s="1">
        <f t="shared" si="23"/>
        <v>-2.0080400005099364E-2</v>
      </c>
      <c r="AG41" s="2"/>
      <c r="AH41" s="1">
        <f t="shared" si="24"/>
        <v>-3.2817903789121888E-2</v>
      </c>
      <c r="AI41" s="1">
        <f t="shared" si="25"/>
        <v>0.39967627850501464</v>
      </c>
      <c r="AJ41" s="1">
        <f t="shared" si="26"/>
        <v>-0.99171753094717063</v>
      </c>
      <c r="AK41" s="1">
        <f t="shared" si="27"/>
        <v>-9.0587399684288708E-2</v>
      </c>
      <c r="AL41" s="1">
        <f t="shared" si="28"/>
        <v>-2.9918249882135641</v>
      </c>
      <c r="AM41" s="1">
        <f t="shared" si="29"/>
        <v>-13.329046723238843</v>
      </c>
      <c r="AN41" s="1">
        <f t="shared" ref="AN41:AT50" si="37">$AU41+$AB$7*SIN(AO41)</f>
        <v>3.442771681784929</v>
      </c>
      <c r="AO41" s="1">
        <f t="shared" si="37"/>
        <v>3.4533384516556467</v>
      </c>
      <c r="AP41" s="1">
        <f t="shared" si="37"/>
        <v>3.4351048601606538</v>
      </c>
      <c r="AQ41" s="1">
        <f t="shared" si="37"/>
        <v>3.4666350211753434</v>
      </c>
      <c r="AR41" s="1">
        <f t="shared" si="37"/>
        <v>3.412301927276622</v>
      </c>
      <c r="AS41" s="1">
        <f t="shared" si="37"/>
        <v>3.5065485794525624</v>
      </c>
      <c r="AT41" s="1">
        <f t="shared" si="37"/>
        <v>3.3446578499949835</v>
      </c>
      <c r="AU41" s="1">
        <f t="shared" si="31"/>
        <v>3.6289879734096315</v>
      </c>
      <c r="AW41" s="1">
        <v>-4200</v>
      </c>
      <c r="AX41" s="1">
        <f t="shared" si="0"/>
        <v>6.9502679429750441E-2</v>
      </c>
      <c r="AY41" s="1">
        <f t="shared" si="1"/>
        <v>9.4235030753424417E-2</v>
      </c>
      <c r="AZ41" s="1">
        <f t="shared" si="2"/>
        <v>-2.4732351323673969E-2</v>
      </c>
      <c r="BA41" s="1">
        <f t="shared" si="3"/>
        <v>0.41171403129051376</v>
      </c>
      <c r="BB41" s="1">
        <f t="shared" si="4"/>
        <v>-0.86366736811039924</v>
      </c>
      <c r="BC41" s="1">
        <f t="shared" si="5"/>
        <v>2.8918584082457635</v>
      </c>
      <c r="BD41" s="1">
        <f t="shared" si="6"/>
        <v>7.9668474955995761</v>
      </c>
      <c r="BE41" s="1">
        <f t="shared" si="33"/>
        <v>2.6443613678199611</v>
      </c>
      <c r="BF41" s="1">
        <f t="shared" si="33"/>
        <v>2.6349343002373633</v>
      </c>
      <c r="BG41" s="1">
        <f t="shared" si="33"/>
        <v>2.6526070594953293</v>
      </c>
      <c r="BH41" s="1">
        <f t="shared" si="33"/>
        <v>2.6193330738902167</v>
      </c>
      <c r="BI41" s="1">
        <f t="shared" si="33"/>
        <v>2.6814973567119305</v>
      </c>
      <c r="BJ41" s="1">
        <f t="shared" si="33"/>
        <v>2.5635023034189186</v>
      </c>
      <c r="BK41" s="1">
        <f t="shared" si="33"/>
        <v>2.7818071646415983</v>
      </c>
      <c r="BL41" s="1">
        <f t="shared" si="8"/>
        <v>2.3497514749508159</v>
      </c>
    </row>
    <row r="42" spans="1:64" x14ac:dyDescent="0.2">
      <c r="A42" s="55" t="s">
        <v>99</v>
      </c>
      <c r="B42" s="56" t="s">
        <v>98</v>
      </c>
      <c r="C42" s="57">
        <v>38234.468000000001</v>
      </c>
      <c r="D42" s="54"/>
      <c r="E42" s="1">
        <f t="shared" si="11"/>
        <v>-1844.97705814694</v>
      </c>
      <c r="F42" s="1">
        <f t="shared" si="12"/>
        <v>-1845</v>
      </c>
      <c r="G42" s="1">
        <f t="shared" si="34"/>
        <v>5.5346000001009088E-2</v>
      </c>
      <c r="H42" s="1">
        <f t="shared" si="35"/>
        <v>5.5346000001009088E-2</v>
      </c>
      <c r="O42" s="1">
        <f ca="1">+C$11+C$12*$F42</f>
        <v>0.3498467234732347</v>
      </c>
      <c r="Q42" s="93">
        <f t="shared" si="15"/>
        <v>23215.968000000001</v>
      </c>
      <c r="S42" s="2">
        <f t="shared" si="36"/>
        <v>0.2</v>
      </c>
      <c r="Z42" s="1">
        <f t="shared" si="17"/>
        <v>-1845</v>
      </c>
      <c r="AA42" s="1">
        <f t="shared" si="18"/>
        <v>2.4562897924778622E-2</v>
      </c>
      <c r="AB42" s="1">
        <f t="shared" si="19"/>
        <v>8.8048054423198269E-2</v>
      </c>
      <c r="AC42" s="1">
        <f t="shared" si="20"/>
        <v>5.5346000001009088E-2</v>
      </c>
      <c r="AD42" s="1">
        <f t="shared" si="21"/>
        <v>3.0783102076230466E-2</v>
      </c>
      <c r="AE42" s="1">
        <f t="shared" si="22"/>
        <v>1.8951987468712489E-4</v>
      </c>
      <c r="AF42" s="1">
        <f t="shared" si="23"/>
        <v>5.5346000001009088E-2</v>
      </c>
      <c r="AG42" s="2"/>
      <c r="AH42" s="1">
        <f t="shared" si="24"/>
        <v>-3.2702054422189174E-2</v>
      </c>
      <c r="AI42" s="1">
        <f t="shared" si="25"/>
        <v>0.40145445666478452</v>
      </c>
      <c r="AJ42" s="1">
        <f t="shared" si="26"/>
        <v>-0.99392344987423453</v>
      </c>
      <c r="AK42" s="1">
        <f t="shared" si="27"/>
        <v>-0.10167536636128473</v>
      </c>
      <c r="AL42" s="1">
        <f t="shared" si="28"/>
        <v>-2.9733281414426909</v>
      </c>
      <c r="AM42" s="1">
        <f t="shared" si="29"/>
        <v>-11.857990267620155</v>
      </c>
      <c r="AN42" s="1">
        <f t="shared" si="37"/>
        <v>3.479465902969241</v>
      </c>
      <c r="AO42" s="1">
        <f t="shared" si="37"/>
        <v>3.4902898193373137</v>
      </c>
      <c r="AP42" s="1">
        <f t="shared" si="37"/>
        <v>3.4713837297946695</v>
      </c>
      <c r="AQ42" s="1">
        <f t="shared" si="37"/>
        <v>3.5044917310569783</v>
      </c>
      <c r="AR42" s="1">
        <f t="shared" si="37"/>
        <v>3.4467603255993642</v>
      </c>
      <c r="AS42" s="1">
        <f t="shared" si="37"/>
        <v>3.5482524187671931</v>
      </c>
      <c r="AT42" s="1">
        <f t="shared" si="37"/>
        <v>3.3719998308692603</v>
      </c>
      <c r="AU42" s="1">
        <f t="shared" si="31"/>
        <v>3.6869028082266757</v>
      </c>
      <c r="AW42" s="1">
        <v>-4000</v>
      </c>
      <c r="AX42" s="1">
        <f t="shared" si="0"/>
        <v>6.4992227027795002E-2</v>
      </c>
      <c r="AY42" s="1">
        <f t="shared" si="1"/>
        <v>9.1264237970797232E-2</v>
      </c>
      <c r="AZ42" s="1">
        <f t="shared" si="2"/>
        <v>-2.6272010943002237E-2</v>
      </c>
      <c r="BA42" s="1">
        <f t="shared" si="3"/>
        <v>0.40642251160117604</v>
      </c>
      <c r="BB42" s="1">
        <f t="shared" si="4"/>
        <v>-0.88225186330130845</v>
      </c>
      <c r="BC42" s="1">
        <f t="shared" si="5"/>
        <v>2.9299820930454215</v>
      </c>
      <c r="BD42" s="1">
        <f t="shared" si="6"/>
        <v>9.4160293677237519</v>
      </c>
      <c r="BE42" s="1">
        <f t="shared" si="33"/>
        <v>2.7184301608341022</v>
      </c>
      <c r="BF42" s="1">
        <f t="shared" si="33"/>
        <v>2.7079117342956902</v>
      </c>
      <c r="BG42" s="1">
        <f t="shared" si="33"/>
        <v>2.726921823559239</v>
      </c>
      <c r="BH42" s="1">
        <f t="shared" si="33"/>
        <v>2.6924419889155424</v>
      </c>
      <c r="BI42" s="1">
        <f t="shared" si="33"/>
        <v>2.7545968035281172</v>
      </c>
      <c r="BJ42" s="1">
        <f t="shared" si="33"/>
        <v>2.6411834199741144</v>
      </c>
      <c r="BK42" s="1">
        <f t="shared" si="33"/>
        <v>2.8442514957917973</v>
      </c>
      <c r="BL42" s="1">
        <f t="shared" si="8"/>
        <v>2.4633099745920779</v>
      </c>
    </row>
    <row r="43" spans="1:64" x14ac:dyDescent="0.2">
      <c r="A43" s="55" t="s">
        <v>100</v>
      </c>
      <c r="B43" s="56" t="s">
        <v>98</v>
      </c>
      <c r="C43" s="57">
        <v>38292.326000000001</v>
      </c>
      <c r="D43" s="54"/>
      <c r="E43" s="1">
        <f t="shared" si="11"/>
        <v>-1820.9939386020862</v>
      </c>
      <c r="F43" s="1">
        <f t="shared" si="12"/>
        <v>-1821</v>
      </c>
      <c r="G43" s="1">
        <f t="shared" si="34"/>
        <v>1.4622800001234282E-2</v>
      </c>
      <c r="H43" s="1">
        <f t="shared" si="35"/>
        <v>1.4622800001234282E-2</v>
      </c>
      <c r="O43" s="1">
        <f ca="1">+C$11+C$12*$F43</f>
        <v>0.34836867765357954</v>
      </c>
      <c r="Q43" s="93">
        <f t="shared" si="15"/>
        <v>23273.826000000001</v>
      </c>
      <c r="S43" s="2">
        <f t="shared" si="36"/>
        <v>0.2</v>
      </c>
      <c r="Z43" s="1">
        <f t="shared" si="17"/>
        <v>-1821</v>
      </c>
      <c r="AA43" s="1">
        <f t="shared" si="18"/>
        <v>2.4197575721792999E-2</v>
      </c>
      <c r="AB43" s="1">
        <f t="shared" si="19"/>
        <v>4.7291034548914743E-2</v>
      </c>
      <c r="AC43" s="1">
        <f t="shared" si="20"/>
        <v>1.4622800001234282E-2</v>
      </c>
      <c r="AD43" s="1">
        <f t="shared" si="21"/>
        <v>-9.5747757205587175E-3</v>
      </c>
      <c r="AE43" s="1">
        <f t="shared" si="22"/>
        <v>1.8335266019800145E-5</v>
      </c>
      <c r="AF43" s="1">
        <f t="shared" si="23"/>
        <v>1.4622800001234282E-2</v>
      </c>
      <c r="AG43" s="2"/>
      <c r="AH43" s="1">
        <f t="shared" si="24"/>
        <v>-3.2668234547680461E-2</v>
      </c>
      <c r="AI43" s="1">
        <f t="shared" si="25"/>
        <v>0.40190594995619466</v>
      </c>
      <c r="AJ43" s="1">
        <f t="shared" si="26"/>
        <v>-0.99439645727762405</v>
      </c>
      <c r="AK43" s="1">
        <f t="shared" si="27"/>
        <v>-0.10429839343608267</v>
      </c>
      <c r="AL43" s="1">
        <f t="shared" si="28"/>
        <v>-2.9689441600196305</v>
      </c>
      <c r="AM43" s="1">
        <f t="shared" si="29"/>
        <v>-11.555441764460241</v>
      </c>
      <c r="AN43" s="1">
        <f t="shared" si="37"/>
        <v>3.4881383865911419</v>
      </c>
      <c r="AO43" s="1">
        <f t="shared" si="37"/>
        <v>3.4989869713160675</v>
      </c>
      <c r="AP43" s="1">
        <f t="shared" si="37"/>
        <v>3.4799790849812293</v>
      </c>
      <c r="AQ43" s="1">
        <f t="shared" si="37"/>
        <v>3.5133719516320423</v>
      </c>
      <c r="AR43" s="1">
        <f t="shared" si="37"/>
        <v>3.4549683246020173</v>
      </c>
      <c r="AS43" s="1">
        <f t="shared" si="37"/>
        <v>3.5579913374062007</v>
      </c>
      <c r="AT43" s="1">
        <f t="shared" si="37"/>
        <v>3.3785829681966884</v>
      </c>
      <c r="AU43" s="1">
        <f t="shared" si="31"/>
        <v>3.700529828183627</v>
      </c>
      <c r="AW43" s="1">
        <v>-3800</v>
      </c>
      <c r="AX43" s="1">
        <f t="shared" si="0"/>
        <v>6.0614828954237046E-2</v>
      </c>
      <c r="AY43" s="1">
        <f t="shared" si="1"/>
        <v>8.8262091752220148E-2</v>
      </c>
      <c r="AZ43" s="1">
        <f t="shared" si="2"/>
        <v>-2.7647262797983102E-2</v>
      </c>
      <c r="BA43" s="1">
        <f t="shared" si="3"/>
        <v>0.40210156536916319</v>
      </c>
      <c r="BB43" s="1">
        <f t="shared" si="4"/>
        <v>-0.89910508098596686</v>
      </c>
      <c r="BC43" s="1">
        <f t="shared" si="5"/>
        <v>2.9670786015593356</v>
      </c>
      <c r="BD43" s="1">
        <f t="shared" si="6"/>
        <v>11.431294726274013</v>
      </c>
      <c r="BE43" s="1">
        <f t="shared" si="33"/>
        <v>2.7913594117002307</v>
      </c>
      <c r="BF43" s="1">
        <f t="shared" si="33"/>
        <v>2.780504403811956</v>
      </c>
      <c r="BG43" s="1">
        <f t="shared" si="33"/>
        <v>2.7995490585197147</v>
      </c>
      <c r="BH43" s="1">
        <f t="shared" si="33"/>
        <v>2.7660452335133265</v>
      </c>
      <c r="BI43" s="1">
        <f t="shared" si="33"/>
        <v>2.8247194086805765</v>
      </c>
      <c r="BJ43" s="1">
        <f t="shared" si="33"/>
        <v>2.7210668923140977</v>
      </c>
      <c r="BK43" s="1">
        <f t="shared" si="33"/>
        <v>2.9017886598247351</v>
      </c>
      <c r="BL43" s="1">
        <f t="shared" si="8"/>
        <v>2.5768684742333399</v>
      </c>
    </row>
    <row r="44" spans="1:64" x14ac:dyDescent="0.2">
      <c r="A44" s="1" t="s">
        <v>96</v>
      </c>
      <c r="B44" s="2"/>
      <c r="C44" s="54">
        <v>38292.326500000003</v>
      </c>
      <c r="D44" s="54"/>
      <c r="E44" s="1">
        <f t="shared" si="11"/>
        <v>-1820.993731343629</v>
      </c>
      <c r="F44" s="1">
        <f t="shared" si="12"/>
        <v>-1821</v>
      </c>
      <c r="G44" s="1">
        <f t="shared" si="34"/>
        <v>1.5122800003155135E-2</v>
      </c>
      <c r="H44" s="1">
        <f t="shared" si="35"/>
        <v>1.5122800003155135E-2</v>
      </c>
      <c r="Q44" s="93">
        <f t="shared" si="15"/>
        <v>23273.826500000003</v>
      </c>
      <c r="S44" s="2">
        <f t="shared" si="36"/>
        <v>0.2</v>
      </c>
      <c r="Z44" s="1">
        <f t="shared" si="17"/>
        <v>-1821</v>
      </c>
      <c r="AA44" s="1">
        <f t="shared" si="18"/>
        <v>2.4197575721792999E-2</v>
      </c>
      <c r="AB44" s="1">
        <f t="shared" si="19"/>
        <v>4.7791034550835595E-2</v>
      </c>
      <c r="AC44" s="1">
        <f t="shared" si="20"/>
        <v>1.5122800003155135E-2</v>
      </c>
      <c r="AD44" s="1">
        <f t="shared" si="21"/>
        <v>-9.0747757186378647E-3</v>
      </c>
      <c r="AE44" s="1">
        <f t="shared" si="22"/>
        <v>1.6470310868715877E-5</v>
      </c>
      <c r="AF44" s="1">
        <f t="shared" si="23"/>
        <v>1.5122800003155135E-2</v>
      </c>
      <c r="AG44" s="2"/>
      <c r="AH44" s="1">
        <f t="shared" si="24"/>
        <v>-3.2668234547680461E-2</v>
      </c>
      <c r="AI44" s="1">
        <f t="shared" si="25"/>
        <v>0.40190594995619466</v>
      </c>
      <c r="AJ44" s="1">
        <f t="shared" si="26"/>
        <v>-0.99439645727762405</v>
      </c>
      <c r="AK44" s="1">
        <f t="shared" si="27"/>
        <v>-0.10429839343608267</v>
      </c>
      <c r="AL44" s="1">
        <f t="shared" si="28"/>
        <v>-2.9689441600196305</v>
      </c>
      <c r="AM44" s="1">
        <f t="shared" si="29"/>
        <v>-11.555441764460241</v>
      </c>
      <c r="AN44" s="1">
        <f t="shared" si="37"/>
        <v>3.4881383865911419</v>
      </c>
      <c r="AO44" s="1">
        <f t="shared" si="37"/>
        <v>3.4989869713160675</v>
      </c>
      <c r="AP44" s="1">
        <f t="shared" si="37"/>
        <v>3.4799790849812293</v>
      </c>
      <c r="AQ44" s="1">
        <f t="shared" si="37"/>
        <v>3.5133719516320423</v>
      </c>
      <c r="AR44" s="1">
        <f t="shared" si="37"/>
        <v>3.4549683246020173</v>
      </c>
      <c r="AS44" s="1">
        <f t="shared" si="37"/>
        <v>3.5579913374062007</v>
      </c>
      <c r="AT44" s="1">
        <f t="shared" si="37"/>
        <v>3.3785829681966884</v>
      </c>
      <c r="AU44" s="1">
        <f t="shared" si="31"/>
        <v>3.700529828183627</v>
      </c>
      <c r="AW44" s="1">
        <v>-3600</v>
      </c>
      <c r="AX44" s="1">
        <f t="shared" si="0"/>
        <v>5.6369669284894577E-2</v>
      </c>
      <c r="AY44" s="1">
        <f t="shared" si="1"/>
        <v>8.5228592097693123E-2</v>
      </c>
      <c r="AZ44" s="1">
        <f t="shared" si="2"/>
        <v>-2.8858922812798546E-2</v>
      </c>
      <c r="BA44" s="1">
        <f t="shared" si="3"/>
        <v>0.39867708229128429</v>
      </c>
      <c r="BB44" s="1">
        <f t="shared" si="4"/>
        <v>-0.91436354412819021</v>
      </c>
      <c r="BC44" s="1">
        <f t="shared" si="5"/>
        <v>3.0032910532318642</v>
      </c>
      <c r="BD44" s="1">
        <f t="shared" si="6"/>
        <v>14.43809102229282</v>
      </c>
      <c r="BE44" s="1">
        <f t="shared" si="33"/>
        <v>2.8632386238102328</v>
      </c>
      <c r="BF44" s="1">
        <f t="shared" si="33"/>
        <v>2.8529600209029908</v>
      </c>
      <c r="BG44" s="1">
        <f t="shared" si="33"/>
        <v>2.8705755174199168</v>
      </c>
      <c r="BH44" s="1">
        <f t="shared" si="33"/>
        <v>2.8403297820824562</v>
      </c>
      <c r="BI44" s="1">
        <f t="shared" si="33"/>
        <v>2.8921044365830961</v>
      </c>
      <c r="BJ44" s="1">
        <f t="shared" si="33"/>
        <v>2.8029711715683634</v>
      </c>
      <c r="BK44" s="1">
        <f t="shared" si="33"/>
        <v>2.9551403057092522</v>
      </c>
      <c r="BL44" s="1">
        <f t="shared" si="8"/>
        <v>2.6904269738746018</v>
      </c>
    </row>
    <row r="45" spans="1:64" x14ac:dyDescent="0.2">
      <c r="A45" s="55" t="s">
        <v>101</v>
      </c>
      <c r="B45" s="56" t="s">
        <v>98</v>
      </c>
      <c r="C45" s="57">
        <v>39035.345000000001</v>
      </c>
      <c r="D45" s="54"/>
      <c r="E45" s="1">
        <f t="shared" si="11"/>
        <v>-1512.9999965180575</v>
      </c>
      <c r="F45" s="1">
        <f t="shared" si="12"/>
        <v>-1513</v>
      </c>
      <c r="G45" s="1">
        <f t="shared" si="34"/>
        <v>8.3999984781257808E-6</v>
      </c>
      <c r="H45" s="1">
        <f t="shared" si="35"/>
        <v>8.3999984781257808E-6</v>
      </c>
      <c r="O45" s="1">
        <f ca="1">+C$11+C$12*$F45</f>
        <v>0.32940042296800509</v>
      </c>
      <c r="Q45" s="93">
        <f t="shared" si="15"/>
        <v>24016.845000000001</v>
      </c>
      <c r="S45" s="2">
        <f t="shared" si="36"/>
        <v>0.2</v>
      </c>
      <c r="Z45" s="1">
        <f t="shared" si="17"/>
        <v>-1513</v>
      </c>
      <c r="AA45" s="1">
        <f t="shared" si="18"/>
        <v>1.9696862409803846E-2</v>
      </c>
      <c r="AB45" s="1">
        <f t="shared" si="19"/>
        <v>3.2014948568472534E-2</v>
      </c>
      <c r="AC45" s="1">
        <f t="shared" si="20"/>
        <v>8.3999984781257808E-6</v>
      </c>
      <c r="AD45" s="1">
        <f t="shared" si="21"/>
        <v>-1.968846241132572E-2</v>
      </c>
      <c r="AE45" s="1">
        <f t="shared" si="22"/>
        <v>7.7527110424437164E-5</v>
      </c>
      <c r="AF45" s="1">
        <f t="shared" si="23"/>
        <v>8.3999984781257808E-6</v>
      </c>
      <c r="AG45" s="2"/>
      <c r="AH45" s="1">
        <f t="shared" si="24"/>
        <v>-3.2006548569994409E-2</v>
      </c>
      <c r="AI45" s="1">
        <f t="shared" si="25"/>
        <v>0.40888393757659969</v>
      </c>
      <c r="AJ45" s="1">
        <f t="shared" si="26"/>
        <v>-0.99882680936542589</v>
      </c>
      <c r="AK45" s="1">
        <f t="shared" si="27"/>
        <v>-0.13847905370923225</v>
      </c>
      <c r="AL45" s="1">
        <f t="shared" si="28"/>
        <v>-2.9114753374408391</v>
      </c>
      <c r="AM45" s="1">
        <f t="shared" si="29"/>
        <v>-8.6528322642424804</v>
      </c>
      <c r="AN45" s="1">
        <f t="shared" si="37"/>
        <v>3.60083068874544</v>
      </c>
      <c r="AO45" s="1">
        <f t="shared" si="37"/>
        <v>3.6108961520321827</v>
      </c>
      <c r="AP45" s="1">
        <f t="shared" si="37"/>
        <v>3.5923931080125078</v>
      </c>
      <c r="AQ45" s="1">
        <f t="shared" si="37"/>
        <v>3.6265412832302615</v>
      </c>
      <c r="AR45" s="1">
        <f t="shared" si="37"/>
        <v>3.5639554305821726</v>
      </c>
      <c r="AS45" s="1">
        <f t="shared" si="37"/>
        <v>3.6802724649370733</v>
      </c>
      <c r="AT45" s="1">
        <f t="shared" si="37"/>
        <v>3.4688160351224617</v>
      </c>
      <c r="AU45" s="1">
        <f t="shared" si="31"/>
        <v>3.8754099176311705</v>
      </c>
      <c r="AW45" s="1">
        <v>-3400</v>
      </c>
      <c r="AX45" s="1">
        <f t="shared" si="0"/>
        <v>5.225489244985522E-2</v>
      </c>
      <c r="AY45" s="1">
        <f t="shared" si="1"/>
        <v>8.2163739007216199E-2</v>
      </c>
      <c r="AZ45" s="1">
        <f t="shared" si="2"/>
        <v>-2.9908846557360976E-2</v>
      </c>
      <c r="BA45" s="1">
        <f t="shared" si="3"/>
        <v>0.39608663111276299</v>
      </c>
      <c r="BB45" s="1">
        <f t="shared" si="4"/>
        <v>-0.92815014025380882</v>
      </c>
      <c r="BC45" s="1">
        <f t="shared" si="5"/>
        <v>3.0387694891062886</v>
      </c>
      <c r="BD45" s="1">
        <f t="shared" si="6"/>
        <v>19.43372973331142</v>
      </c>
      <c r="BE45" s="1">
        <f t="shared" si="33"/>
        <v>2.9341933284750943</v>
      </c>
      <c r="BF45" s="1">
        <f t="shared" si="33"/>
        <v>2.9254454442374542</v>
      </c>
      <c r="BG45" s="1">
        <f t="shared" si="33"/>
        <v>2.9401742495912764</v>
      </c>
      <c r="BH45" s="1">
        <f t="shared" si="33"/>
        <v>2.9153480877096283</v>
      </c>
      <c r="BI45" s="1">
        <f t="shared" si="33"/>
        <v>2.957120474640917</v>
      </c>
      <c r="BJ45" s="1">
        <f t="shared" si="33"/>
        <v>2.8866066481326942</v>
      </c>
      <c r="BK45" s="1">
        <f t="shared" si="33"/>
        <v>3.0050819989233739</v>
      </c>
      <c r="BL45" s="1">
        <f t="shared" si="8"/>
        <v>2.8039854735158638</v>
      </c>
    </row>
    <row r="46" spans="1:64" x14ac:dyDescent="0.2">
      <c r="A46" s="1" t="s">
        <v>96</v>
      </c>
      <c r="B46" s="2"/>
      <c r="C46" s="54">
        <v>39035.347000000002</v>
      </c>
      <c r="D46" s="54"/>
      <c r="E46" s="1">
        <f t="shared" si="11"/>
        <v>-1512.9991674842317</v>
      </c>
      <c r="F46" s="1">
        <f t="shared" si="12"/>
        <v>-1513</v>
      </c>
      <c r="G46" s="1">
        <f t="shared" si="34"/>
        <v>2.0083999988855794E-3</v>
      </c>
      <c r="H46" s="1">
        <f t="shared" si="35"/>
        <v>2.0083999988855794E-3</v>
      </c>
      <c r="Q46" s="93">
        <f t="shared" si="15"/>
        <v>24016.847000000002</v>
      </c>
      <c r="S46" s="2">
        <f t="shared" si="36"/>
        <v>0.2</v>
      </c>
      <c r="Z46" s="1">
        <f t="shared" si="17"/>
        <v>-1513</v>
      </c>
      <c r="AA46" s="1">
        <f t="shared" si="18"/>
        <v>1.9696862409803846E-2</v>
      </c>
      <c r="AB46" s="1">
        <f t="shared" si="19"/>
        <v>3.4014948568879988E-2</v>
      </c>
      <c r="AC46" s="1">
        <f t="shared" si="20"/>
        <v>2.0083999988855794E-3</v>
      </c>
      <c r="AD46" s="1">
        <f t="shared" si="21"/>
        <v>-1.7688462410918267E-2</v>
      </c>
      <c r="AE46" s="1">
        <f t="shared" si="22"/>
        <v>6.2576340492493689E-5</v>
      </c>
      <c r="AF46" s="1">
        <f t="shared" si="23"/>
        <v>2.0083999988855794E-3</v>
      </c>
      <c r="AG46" s="2"/>
      <c r="AH46" s="1">
        <f t="shared" si="24"/>
        <v>-3.2006548569994409E-2</v>
      </c>
      <c r="AI46" s="1">
        <f t="shared" si="25"/>
        <v>0.40888393757659969</v>
      </c>
      <c r="AJ46" s="1">
        <f t="shared" si="26"/>
        <v>-0.99882680936542589</v>
      </c>
      <c r="AK46" s="1">
        <f t="shared" si="27"/>
        <v>-0.13847905370923225</v>
      </c>
      <c r="AL46" s="1">
        <f t="shared" si="28"/>
        <v>-2.9114753374408391</v>
      </c>
      <c r="AM46" s="1">
        <f t="shared" si="29"/>
        <v>-8.6528322642424804</v>
      </c>
      <c r="AN46" s="1">
        <f t="shared" si="37"/>
        <v>3.60083068874544</v>
      </c>
      <c r="AO46" s="1">
        <f t="shared" si="37"/>
        <v>3.6108961520321827</v>
      </c>
      <c r="AP46" s="1">
        <f t="shared" si="37"/>
        <v>3.5923931080125078</v>
      </c>
      <c r="AQ46" s="1">
        <f t="shared" si="37"/>
        <v>3.6265412832302615</v>
      </c>
      <c r="AR46" s="1">
        <f t="shared" si="37"/>
        <v>3.5639554305821726</v>
      </c>
      <c r="AS46" s="1">
        <f t="shared" si="37"/>
        <v>3.6802724649370733</v>
      </c>
      <c r="AT46" s="1">
        <f t="shared" si="37"/>
        <v>3.4688160351224617</v>
      </c>
      <c r="AU46" s="1">
        <f t="shared" si="31"/>
        <v>3.8754099176311705</v>
      </c>
      <c r="AW46" s="1">
        <v>-3200</v>
      </c>
      <c r="AX46" s="1">
        <f t="shared" si="0"/>
        <v>4.8268002388609413E-2</v>
      </c>
      <c r="AY46" s="1">
        <f t="shared" si="1"/>
        <v>7.9067532480789349E-2</v>
      </c>
      <c r="AZ46" s="1">
        <f t="shared" si="2"/>
        <v>-3.0799530092179932E-2</v>
      </c>
      <c r="BA46" s="1">
        <f t="shared" si="3"/>
        <v>0.39427964289690909</v>
      </c>
      <c r="BB46" s="1">
        <f t="shared" si="4"/>
        <v>-0.94057517381148081</v>
      </c>
      <c r="BC46" s="1">
        <f t="shared" si="5"/>
        <v>3.0736779439898898</v>
      </c>
      <c r="BD46" s="1">
        <f t="shared" si="6"/>
        <v>29.437381357382023</v>
      </c>
      <c r="BE46" s="1">
        <f t="shared" si="33"/>
        <v>3.0043961588366717</v>
      </c>
      <c r="BF46" s="1">
        <f t="shared" si="33"/>
        <v>2.9980441098270374</v>
      </c>
      <c r="BG46" s="1">
        <f t="shared" si="33"/>
        <v>3.0086075651781115</v>
      </c>
      <c r="BH46" s="1">
        <f t="shared" si="33"/>
        <v>2.9910317147310459</v>
      </c>
      <c r="BI46" s="1">
        <f t="shared" si="33"/>
        <v>3.0202519133424324</v>
      </c>
      <c r="BJ46" s="1">
        <f t="shared" si="33"/>
        <v>2.9716027494645507</v>
      </c>
      <c r="BK46" s="1">
        <f t="shared" si="33"/>
        <v>3.0524332308673054</v>
      </c>
      <c r="BL46" s="1">
        <f t="shared" si="8"/>
        <v>2.9175439731571258</v>
      </c>
    </row>
    <row r="47" spans="1:64" x14ac:dyDescent="0.2">
      <c r="A47" s="55" t="s">
        <v>102</v>
      </c>
      <c r="B47" s="56" t="s">
        <v>98</v>
      </c>
      <c r="C47" s="57">
        <v>39052.243000000002</v>
      </c>
      <c r="D47" s="54"/>
      <c r="E47" s="1">
        <f t="shared" si="11"/>
        <v>-1505.9954897243736</v>
      </c>
      <c r="F47" s="1">
        <f t="shared" si="12"/>
        <v>-1506</v>
      </c>
      <c r="G47" s="1">
        <f t="shared" si="34"/>
        <v>1.0880800000450108E-2</v>
      </c>
      <c r="I47" s="1">
        <f>+G47</f>
        <v>1.0880800000450108E-2</v>
      </c>
      <c r="O47" s="1">
        <f ca="1">+C$11+C$12*$F47</f>
        <v>0.32896932627060566</v>
      </c>
      <c r="Q47" s="93">
        <f t="shared" si="15"/>
        <v>24033.743000000002</v>
      </c>
      <c r="S47" s="2">
        <f>S$16</f>
        <v>0.1</v>
      </c>
      <c r="Z47" s="1">
        <f t="shared" si="17"/>
        <v>-1506</v>
      </c>
      <c r="AA47" s="1">
        <f t="shared" si="18"/>
        <v>1.9598713912761176E-2</v>
      </c>
      <c r="AB47" s="1">
        <f t="shared" si="19"/>
        <v>4.2867305631825288E-2</v>
      </c>
      <c r="AC47" s="1">
        <f t="shared" si="20"/>
        <v>1.0880800000450108E-2</v>
      </c>
      <c r="AD47" s="1">
        <f t="shared" si="21"/>
        <v>-8.7179139123110677E-3</v>
      </c>
      <c r="AE47" s="1">
        <f t="shared" si="22"/>
        <v>7.6002022982466867E-6</v>
      </c>
      <c r="AF47" s="1">
        <f t="shared" si="23"/>
        <v>1.0880800000450108E-2</v>
      </c>
      <c r="AG47" s="2"/>
      <c r="AH47" s="1">
        <f t="shared" si="24"/>
        <v>-3.198650563137518E-2</v>
      </c>
      <c r="AI47" s="1">
        <f t="shared" si="25"/>
        <v>0.40906924575315928</v>
      </c>
      <c r="AJ47" s="1">
        <f t="shared" si="26"/>
        <v>-0.99889053721350529</v>
      </c>
      <c r="AK47" s="1">
        <f t="shared" si="27"/>
        <v>-0.13926769638509012</v>
      </c>
      <c r="AL47" s="1">
        <f t="shared" si="28"/>
        <v>-2.9101409697191576</v>
      </c>
      <c r="AM47" s="1">
        <f t="shared" si="29"/>
        <v>-8.6025025671977318</v>
      </c>
      <c r="AN47" s="1">
        <f t="shared" si="37"/>
        <v>3.6034232636130432</v>
      </c>
      <c r="AO47" s="1">
        <f t="shared" si="37"/>
        <v>3.6134500207654754</v>
      </c>
      <c r="AP47" s="1">
        <f t="shared" si="37"/>
        <v>3.5949944968384049</v>
      </c>
      <c r="AQ47" s="1">
        <f t="shared" si="37"/>
        <v>3.6290995392639829</v>
      </c>
      <c r="AR47" s="1">
        <f t="shared" si="37"/>
        <v>3.566514458463959</v>
      </c>
      <c r="AS47" s="1">
        <f t="shared" si="37"/>
        <v>3.6829908555359827</v>
      </c>
      <c r="AT47" s="1">
        <f t="shared" si="37"/>
        <v>3.4710018285008615</v>
      </c>
      <c r="AU47" s="1">
        <f t="shared" si="31"/>
        <v>3.8793844651186147</v>
      </c>
      <c r="AW47" s="1">
        <v>-3000</v>
      </c>
      <c r="AX47" s="1">
        <f t="shared" si="0"/>
        <v>4.4406504041981876E-2</v>
      </c>
      <c r="AY47" s="1">
        <f t="shared" si="1"/>
        <v>7.5939972518412585E-2</v>
      </c>
      <c r="AZ47" s="1">
        <f t="shared" si="2"/>
        <v>-3.1533468476430709E-2</v>
      </c>
      <c r="BA47" s="1">
        <f t="shared" si="3"/>
        <v>0.39321856695874202</v>
      </c>
      <c r="BB47" s="1">
        <f t="shared" si="4"/>
        <v>-0.95173456533470335</v>
      </c>
      <c r="BC47" s="1">
        <f t="shared" si="5"/>
        <v>3.1081965750844343</v>
      </c>
      <c r="BD47" s="1">
        <f t="shared" si="6"/>
        <v>59.88170477003235</v>
      </c>
      <c r="BE47" s="1">
        <f t="shared" si="33"/>
        <v>3.0740675991231723</v>
      </c>
      <c r="BF47" s="1">
        <f t="shared" si="33"/>
        <v>3.0707646900284296</v>
      </c>
      <c r="BG47" s="1">
        <f t="shared" si="33"/>
        <v>3.0762176274603585</v>
      </c>
      <c r="BH47" s="1">
        <f t="shared" si="33"/>
        <v>3.0672139772547289</v>
      </c>
      <c r="BI47" s="1">
        <f t="shared" si="33"/>
        <v>3.0820775104488001</v>
      </c>
      <c r="BJ47" s="1">
        <f t="shared" si="33"/>
        <v>3.057531637340412</v>
      </c>
      <c r="BK47" s="1">
        <f t="shared" si="33"/>
        <v>3.0980468624367159</v>
      </c>
      <c r="BL47" s="1">
        <f t="shared" si="8"/>
        <v>3.0311024727983877</v>
      </c>
    </row>
    <row r="48" spans="1:64" x14ac:dyDescent="0.2">
      <c r="A48" s="55" t="s">
        <v>102</v>
      </c>
      <c r="B48" s="56" t="s">
        <v>98</v>
      </c>
      <c r="C48" s="57">
        <v>40866.392999999996</v>
      </c>
      <c r="D48" s="54"/>
      <c r="E48" s="1">
        <f t="shared" si="11"/>
        <v>-753.9996322405965</v>
      </c>
      <c r="F48" s="1">
        <f t="shared" si="12"/>
        <v>-754</v>
      </c>
      <c r="G48" s="1">
        <f t="shared" si="34"/>
        <v>8.8719999621389434E-4</v>
      </c>
      <c r="I48" s="1">
        <f>+G48</f>
        <v>8.8719999621389434E-4</v>
      </c>
      <c r="O48" s="1">
        <f ca="1">+C$11+C$12*$F48</f>
        <v>0.28265722392141085</v>
      </c>
      <c r="Q48" s="93">
        <f t="shared" si="15"/>
        <v>25847.892999999996</v>
      </c>
      <c r="S48" s="2">
        <f>S$16</f>
        <v>0.1</v>
      </c>
      <c r="Z48" s="1">
        <f t="shared" si="17"/>
        <v>-754</v>
      </c>
      <c r="AA48" s="1">
        <f t="shared" si="18"/>
        <v>1.0197545980618797E-2</v>
      </c>
      <c r="AB48" s="1">
        <f t="shared" si="19"/>
        <v>2.9354042247353697E-2</v>
      </c>
      <c r="AC48" s="1">
        <f t="shared" si="20"/>
        <v>8.8719999621389434E-4</v>
      </c>
      <c r="AD48" s="1">
        <f t="shared" si="21"/>
        <v>-9.3103459844049025E-3</v>
      </c>
      <c r="AE48" s="1">
        <f t="shared" si="22"/>
        <v>8.6682542349324489E-6</v>
      </c>
      <c r="AF48" s="1">
        <f t="shared" si="23"/>
        <v>8.8719999621389434E-4</v>
      </c>
      <c r="AG48" s="2"/>
      <c r="AH48" s="1">
        <f t="shared" si="24"/>
        <v>-2.8466842251139803E-2</v>
      </c>
      <c r="AI48" s="1">
        <f t="shared" si="25"/>
        <v>0.43713198844640133</v>
      </c>
      <c r="AJ48" s="1">
        <f t="shared" si="26"/>
        <v>-0.99442912778526771</v>
      </c>
      <c r="AK48" s="1">
        <f t="shared" si="27"/>
        <v>-0.22753955511261709</v>
      </c>
      <c r="AL48" s="1">
        <f t="shared" si="28"/>
        <v>-2.7574276146575016</v>
      </c>
      <c r="AM48" s="1">
        <f t="shared" si="29"/>
        <v>-5.1419102599903681</v>
      </c>
      <c r="AN48" s="1">
        <f t="shared" si="37"/>
        <v>3.891098791266375</v>
      </c>
      <c r="AO48" s="1">
        <f t="shared" si="37"/>
        <v>3.8948146515954285</v>
      </c>
      <c r="AP48" s="1">
        <f t="shared" si="37"/>
        <v>3.8864572171326324</v>
      </c>
      <c r="AQ48" s="1">
        <f t="shared" si="37"/>
        <v>3.9053471146971055</v>
      </c>
      <c r="AR48" s="1">
        <f t="shared" si="37"/>
        <v>3.863109126064519</v>
      </c>
      <c r="AS48" s="1">
        <f t="shared" si="37"/>
        <v>3.9600537350041014</v>
      </c>
      <c r="AT48" s="1">
        <f t="shared" si="37"/>
        <v>3.7486043956855779</v>
      </c>
      <c r="AU48" s="1">
        <f t="shared" si="31"/>
        <v>4.3063644237697591</v>
      </c>
      <c r="AW48" s="1">
        <v>-2800</v>
      </c>
      <c r="AX48" s="1">
        <f t="shared" si="0"/>
        <v>4.0668626913910565E-2</v>
      </c>
      <c r="AY48" s="1">
        <f t="shared" si="1"/>
        <v>7.2781059120085909E-2</v>
      </c>
      <c r="AZ48" s="1">
        <f t="shared" si="2"/>
        <v>-3.2112432206175344E-2</v>
      </c>
      <c r="BA48" s="1">
        <f t="shared" si="3"/>
        <v>0.3928802991688487</v>
      </c>
      <c r="BB48" s="1">
        <f t="shared" si="4"/>
        <v>-0.96170634018314294</v>
      </c>
      <c r="BC48" s="1">
        <f t="shared" si="5"/>
        <v>-3.1406661075315498</v>
      </c>
      <c r="BD48" s="1">
        <f t="shared" si="6"/>
        <v>-2158.5541691365024</v>
      </c>
      <c r="BE48" s="1">
        <f t="shared" si="33"/>
        <v>3.1434666168950773</v>
      </c>
      <c r="BF48" s="1">
        <f t="shared" si="33"/>
        <v>3.1435599028828749</v>
      </c>
      <c r="BG48" s="1">
        <f t="shared" si="33"/>
        <v>3.143406249304499</v>
      </c>
      <c r="BH48" s="1">
        <f t="shared" si="33"/>
        <v>3.1436593358075529</v>
      </c>
      <c r="BI48" s="1">
        <f t="shared" si="33"/>
        <v>3.1432424710066407</v>
      </c>
      <c r="BJ48" s="1">
        <f t="shared" si="33"/>
        <v>3.1439290991256224</v>
      </c>
      <c r="BK48" s="1">
        <f t="shared" si="33"/>
        <v>3.1427981377408298</v>
      </c>
      <c r="BL48" s="1">
        <f t="shared" si="8"/>
        <v>3.1446609724396497</v>
      </c>
    </row>
    <row r="49" spans="1:64" x14ac:dyDescent="0.2">
      <c r="A49" s="55" t="s">
        <v>102</v>
      </c>
      <c r="B49" s="56" t="s">
        <v>98</v>
      </c>
      <c r="C49" s="57">
        <v>42685.375</v>
      </c>
      <c r="D49" s="54"/>
      <c r="E49" s="1">
        <f t="shared" si="11"/>
        <v>-8.2903382590963394E-4</v>
      </c>
      <c r="F49" s="1">
        <f t="shared" si="12"/>
        <v>0</v>
      </c>
      <c r="G49" s="1">
        <f t="shared" si="34"/>
        <v>-2.0000000004074536E-3</v>
      </c>
      <c r="I49" s="1">
        <f>+G49</f>
        <v>-2.0000000004074536E-3</v>
      </c>
      <c r="O49" s="1">
        <f ca="1">+C$11+C$12*$F49</f>
        <v>0.23622195108724475</v>
      </c>
      <c r="Q49" s="93">
        <f t="shared" si="15"/>
        <v>27666.875</v>
      </c>
      <c r="S49" s="2">
        <f>S$16</f>
        <v>0.1</v>
      </c>
      <c r="Z49" s="1">
        <f t="shared" si="17"/>
        <v>0</v>
      </c>
      <c r="AA49" s="1">
        <f t="shared" si="18"/>
        <v>3.2686750999288486E-3</v>
      </c>
      <c r="AB49" s="1">
        <f t="shared" si="19"/>
        <v>1.9995485668434784E-2</v>
      </c>
      <c r="AC49" s="1">
        <f t="shared" si="20"/>
        <v>-2.0000000004074536E-3</v>
      </c>
      <c r="AD49" s="1">
        <f t="shared" si="21"/>
        <v>-5.2686751003363022E-3</v>
      </c>
      <c r="AE49" s="1">
        <f t="shared" si="22"/>
        <v>2.7758937312903745E-6</v>
      </c>
      <c r="AF49" s="1">
        <f t="shared" si="23"/>
        <v>-2.0000000004074536E-3</v>
      </c>
      <c r="AG49" s="2"/>
      <c r="AH49" s="1">
        <f t="shared" si="24"/>
        <v>-2.1995485668842237E-2</v>
      </c>
      <c r="AI49" s="1">
        <f t="shared" si="25"/>
        <v>0.48738421503380414</v>
      </c>
      <c r="AJ49" s="1">
        <f t="shared" si="26"/>
        <v>-0.95912507894856847</v>
      </c>
      <c r="AK49" s="1">
        <f t="shared" si="27"/>
        <v>-0.325299407584214</v>
      </c>
      <c r="AL49" s="1">
        <f t="shared" si="28"/>
        <v>-2.5761288695105522</v>
      </c>
      <c r="AM49" s="1">
        <f t="shared" si="29"/>
        <v>-3.4421696452365311</v>
      </c>
      <c r="AN49" s="1">
        <f t="shared" si="37"/>
        <v>4.2040565555749039</v>
      </c>
      <c r="AO49" s="1">
        <f t="shared" si="37"/>
        <v>4.2042911155350922</v>
      </c>
      <c r="AP49" s="1">
        <f t="shared" si="37"/>
        <v>4.2034975684541891</v>
      </c>
      <c r="AQ49" s="1">
        <f t="shared" si="37"/>
        <v>4.2061868173184775</v>
      </c>
      <c r="AR49" s="1">
        <f t="shared" si="37"/>
        <v>4.1971250734298406</v>
      </c>
      <c r="AS49" s="1">
        <f t="shared" si="37"/>
        <v>4.2282767729055797</v>
      </c>
      <c r="AT49" s="1">
        <f t="shared" si="37"/>
        <v>4.1275081407839593</v>
      </c>
      <c r="AU49" s="1">
        <f t="shared" si="31"/>
        <v>4.7344799674173172</v>
      </c>
      <c r="AW49" s="1">
        <v>-2600</v>
      </c>
      <c r="AX49" s="1">
        <f t="shared" si="0"/>
        <v>3.7053956710284497E-2</v>
      </c>
      <c r="AY49" s="1">
        <f t="shared" si="1"/>
        <v>6.9590792285809319E-2</v>
      </c>
      <c r="AZ49" s="1">
        <f t="shared" si="2"/>
        <v>-3.2536835575524822E-2</v>
      </c>
      <c r="BA49" s="1">
        <f t="shared" si="3"/>
        <v>0.39325729123800734</v>
      </c>
      <c r="BB49" s="1">
        <f t="shared" si="4"/>
        <v>-0.97054661507423357</v>
      </c>
      <c r="BC49" s="1">
        <f t="shared" si="5"/>
        <v>-3.1063380046161129</v>
      </c>
      <c r="BD49" s="1">
        <f t="shared" si="6"/>
        <v>-56.724230861658569</v>
      </c>
      <c r="BE49" s="1">
        <f t="shared" si="33"/>
        <v>3.212873296159517</v>
      </c>
      <c r="BF49" s="1">
        <f t="shared" si="33"/>
        <v>3.2163529102979638</v>
      </c>
      <c r="BG49" s="1">
        <f t="shared" si="33"/>
        <v>3.2106067160171023</v>
      </c>
      <c r="BH49" s="1">
        <f t="shared" si="33"/>
        <v>3.2200972330275279</v>
      </c>
      <c r="BI49" s="1">
        <f t="shared" si="33"/>
        <v>3.2044259280631255</v>
      </c>
      <c r="BJ49" s="1">
        <f t="shared" si="33"/>
        <v>3.2303134730428553</v>
      </c>
      <c r="BK49" s="1">
        <f t="shared" si="33"/>
        <v>3.1875734094871016</v>
      </c>
      <c r="BL49" s="1">
        <f t="shared" si="8"/>
        <v>3.2582194720809117</v>
      </c>
    </row>
    <row r="50" spans="1:64" x14ac:dyDescent="0.2">
      <c r="A50" s="1" t="s">
        <v>103</v>
      </c>
      <c r="B50" s="2"/>
      <c r="C50" s="54">
        <v>42685.377</v>
      </c>
      <c r="D50" s="54" t="s">
        <v>52</v>
      </c>
      <c r="E50" s="1">
        <f t="shared" si="11"/>
        <v>0</v>
      </c>
      <c r="F50" s="1">
        <f t="shared" si="12"/>
        <v>0</v>
      </c>
      <c r="G50" s="1">
        <f t="shared" si="34"/>
        <v>0</v>
      </c>
      <c r="H50" s="1">
        <f>+G50</f>
        <v>0</v>
      </c>
      <c r="Q50" s="93">
        <f t="shared" si="15"/>
        <v>27666.877</v>
      </c>
      <c r="S50" s="2">
        <f>S$15</f>
        <v>0.2</v>
      </c>
      <c r="Z50" s="1">
        <f t="shared" si="17"/>
        <v>0</v>
      </c>
      <c r="AA50" s="1">
        <f t="shared" si="18"/>
        <v>3.2686750999288486E-3</v>
      </c>
      <c r="AB50" s="1">
        <f t="shared" si="19"/>
        <v>2.1995485668842237E-2</v>
      </c>
      <c r="AC50" s="1">
        <f t="shared" si="20"/>
        <v>0</v>
      </c>
      <c r="AD50" s="1">
        <f t="shared" si="21"/>
        <v>-3.2686750999288486E-3</v>
      </c>
      <c r="AE50" s="1">
        <f t="shared" si="22"/>
        <v>2.1368473817789737E-6</v>
      </c>
      <c r="AF50" s="1">
        <f t="shared" si="23"/>
        <v>0</v>
      </c>
      <c r="AG50" s="2"/>
      <c r="AH50" s="1">
        <f t="shared" si="24"/>
        <v>-2.1995485668842237E-2</v>
      </c>
      <c r="AI50" s="1">
        <f t="shared" si="25"/>
        <v>0.48738421503380414</v>
      </c>
      <c r="AJ50" s="1">
        <f t="shared" si="26"/>
        <v>-0.95912507894856847</v>
      </c>
      <c r="AK50" s="1">
        <f t="shared" si="27"/>
        <v>-0.325299407584214</v>
      </c>
      <c r="AL50" s="1">
        <f t="shared" si="28"/>
        <v>-2.5761288695105522</v>
      </c>
      <c r="AM50" s="1">
        <f t="shared" si="29"/>
        <v>-3.4421696452365311</v>
      </c>
      <c r="AN50" s="1">
        <f t="shared" si="37"/>
        <v>4.2040565555749039</v>
      </c>
      <c r="AO50" s="1">
        <f t="shared" si="37"/>
        <v>4.2042911155350922</v>
      </c>
      <c r="AP50" s="1">
        <f t="shared" si="37"/>
        <v>4.2034975684541891</v>
      </c>
      <c r="AQ50" s="1">
        <f t="shared" si="37"/>
        <v>4.2061868173184775</v>
      </c>
      <c r="AR50" s="1">
        <f t="shared" si="37"/>
        <v>4.1971250734298406</v>
      </c>
      <c r="AS50" s="1">
        <f t="shared" si="37"/>
        <v>4.2282767729055797</v>
      </c>
      <c r="AT50" s="1">
        <f t="shared" si="37"/>
        <v>4.1275081407839593</v>
      </c>
      <c r="AU50" s="1">
        <f t="shared" si="31"/>
        <v>4.7344799674173172</v>
      </c>
      <c r="AW50" s="1">
        <v>-2400</v>
      </c>
      <c r="AX50" s="1">
        <f t="shared" si="0"/>
        <v>3.3563829318245558E-2</v>
      </c>
      <c r="AY50" s="1">
        <f t="shared" si="1"/>
        <v>6.6369172015582803E-2</v>
      </c>
      <c r="AZ50" s="1">
        <f t="shared" si="2"/>
        <v>-3.2805342697337245E-2</v>
      </c>
      <c r="BA50" s="1">
        <f t="shared" si="3"/>
        <v>0.39435794973681915</v>
      </c>
      <c r="BB50" s="1">
        <f t="shared" si="4"/>
        <v>-0.97828616197779639</v>
      </c>
      <c r="BC50" s="1">
        <f t="shared" si="5"/>
        <v>-3.071803159983848</v>
      </c>
      <c r="BD50" s="1">
        <f t="shared" si="6"/>
        <v>-28.645976185876172</v>
      </c>
      <c r="BE50" s="1">
        <f t="shared" si="33"/>
        <v>3.2825671147050959</v>
      </c>
      <c r="BF50" s="1">
        <f t="shared" si="33"/>
        <v>3.2890677128968742</v>
      </c>
      <c r="BG50" s="1">
        <f t="shared" si="33"/>
        <v>3.2782514201166322</v>
      </c>
      <c r="BH50" s="1">
        <f t="shared" si="33"/>
        <v>3.2962580934218564</v>
      </c>
      <c r="BI50" s="1">
        <f t="shared" si="33"/>
        <v>3.2663060619771045</v>
      </c>
      <c r="BJ50" s="1">
        <f t="shared" si="33"/>
        <v>3.3162035774761782</v>
      </c>
      <c r="BK50" s="1">
        <f t="shared" si="33"/>
        <v>3.2332587212684749</v>
      </c>
      <c r="BL50" s="1">
        <f t="shared" si="8"/>
        <v>3.3717779717221736</v>
      </c>
    </row>
    <row r="51" spans="1:64" x14ac:dyDescent="0.2">
      <c r="A51" s="55" t="s">
        <v>104</v>
      </c>
      <c r="B51" s="56" t="s">
        <v>98</v>
      </c>
      <c r="C51" s="57">
        <v>43693.777000000002</v>
      </c>
      <c r="D51" s="54"/>
      <c r="E51" s="1">
        <f t="shared" si="11"/>
        <v>417.99885493848046</v>
      </c>
      <c r="F51" s="1">
        <f t="shared" si="12"/>
        <v>418</v>
      </c>
      <c r="G51" s="1">
        <f t="shared" si="34"/>
        <v>-2.7623999994830228E-3</v>
      </c>
      <c r="I51" s="1">
        <f>+G51</f>
        <v>-2.7623999994830228E-3</v>
      </c>
      <c r="O51" s="1">
        <f ca="1">+C$11+C$12*$F51</f>
        <v>0.21047931972825082</v>
      </c>
      <c r="Q51" s="93">
        <f t="shared" si="15"/>
        <v>28675.277000000002</v>
      </c>
      <c r="S51" s="2">
        <f>S$16</f>
        <v>0.1</v>
      </c>
      <c r="Z51" s="1">
        <f t="shared" si="17"/>
        <v>418</v>
      </c>
      <c r="AA51" s="1">
        <f t="shared" si="18"/>
        <v>6.9591937330469936E-4</v>
      </c>
      <c r="AB51" s="1">
        <f t="shared" si="19"/>
        <v>1.4185069045231948E-2</v>
      </c>
      <c r="AC51" s="1">
        <f t="shared" si="20"/>
        <v>-2.7623999994830228E-3</v>
      </c>
      <c r="AD51" s="1">
        <f t="shared" si="21"/>
        <v>-3.4583193727877222E-3</v>
      </c>
      <c r="AE51" s="1">
        <f t="shared" si="22"/>
        <v>1.1959972884198865E-6</v>
      </c>
      <c r="AF51" s="1">
        <f t="shared" si="23"/>
        <v>-2.7623999994830228E-3</v>
      </c>
      <c r="AG51" s="2"/>
      <c r="AH51" s="1">
        <f t="shared" si="24"/>
        <v>-1.6947469044714971E-2</v>
      </c>
      <c r="AI51" s="1">
        <f t="shared" si="25"/>
        <v>0.53083162739760925</v>
      </c>
      <c r="AJ51" s="1">
        <f t="shared" si="26"/>
        <v>-0.91750715610838196</v>
      </c>
      <c r="AK51" s="1">
        <f t="shared" si="27"/>
        <v>-0.38532542833399136</v>
      </c>
      <c r="AL51" s="1">
        <f t="shared" si="28"/>
        <v>-2.4540014266683374</v>
      </c>
      <c r="AM51" s="1">
        <f t="shared" si="29"/>
        <v>-2.7931931165028114</v>
      </c>
      <c r="AN51" s="1">
        <f t="shared" ref="AN51:AT60" si="38">$AU51+$AB$7*SIN(AO51)</f>
        <v>4.3950169968788204</v>
      </c>
      <c r="AO51" s="1">
        <f t="shared" si="38"/>
        <v>4.3950199389072644</v>
      </c>
      <c r="AP51" s="1">
        <f t="shared" si="38"/>
        <v>4.3950044110065019</v>
      </c>
      <c r="AQ51" s="1">
        <f t="shared" si="38"/>
        <v>4.3950863748938129</v>
      </c>
      <c r="AR51" s="1">
        <f t="shared" si="38"/>
        <v>4.3946539599215555</v>
      </c>
      <c r="AS51" s="1">
        <f t="shared" si="38"/>
        <v>4.3969417007080978</v>
      </c>
      <c r="AT51" s="1">
        <f t="shared" si="38"/>
        <v>4.3850134434987043</v>
      </c>
      <c r="AU51" s="1">
        <f t="shared" si="31"/>
        <v>4.9718172316675542</v>
      </c>
      <c r="AW51" s="1">
        <v>-2200</v>
      </c>
      <c r="AX51" s="1">
        <f t="shared" si="0"/>
        <v>3.0201402670831795E-2</v>
      </c>
      <c r="AY51" s="1">
        <f t="shared" si="1"/>
        <v>6.311619830940636E-2</v>
      </c>
      <c r="AZ51" s="1">
        <f t="shared" si="2"/>
        <v>-3.2914795638574565E-2</v>
      </c>
      <c r="BA51" s="1">
        <f t="shared" si="3"/>
        <v>0.39620619283094138</v>
      </c>
      <c r="BB51" s="1">
        <f t="shared" si="4"/>
        <v>-0.98492832154836452</v>
      </c>
      <c r="BC51" s="1">
        <f t="shared" si="5"/>
        <v>-3.0368683668022567</v>
      </c>
      <c r="BD51" s="1">
        <f t="shared" si="6"/>
        <v>-19.080309490683884</v>
      </c>
      <c r="BE51" s="1">
        <f t="shared" si="33"/>
        <v>3.3528053462187368</v>
      </c>
      <c r="BF51" s="1">
        <f t="shared" si="33"/>
        <v>3.3616594316009714</v>
      </c>
      <c r="BG51" s="1">
        <f t="shared" si="33"/>
        <v>3.346739614776665</v>
      </c>
      <c r="BH51" s="1">
        <f t="shared" si="33"/>
        <v>3.3719092633053704</v>
      </c>
      <c r="BI51" s="1">
        <f t="shared" si="33"/>
        <v>3.3295252861661178</v>
      </c>
      <c r="BJ51" s="1">
        <f t="shared" si="33"/>
        <v>3.4011366681501931</v>
      </c>
      <c r="BK51" s="1">
        <f t="shared" si="33"/>
        <v>3.2807283938325562</v>
      </c>
      <c r="BL51" s="1">
        <f t="shared" si="8"/>
        <v>3.4853364713634356</v>
      </c>
    </row>
    <row r="52" spans="1:64" x14ac:dyDescent="0.2">
      <c r="A52" s="55" t="s">
        <v>104</v>
      </c>
      <c r="B52" s="56" t="s">
        <v>98</v>
      </c>
      <c r="C52" s="57">
        <v>43693.781999999999</v>
      </c>
      <c r="D52" s="54"/>
      <c r="E52" s="1">
        <f t="shared" si="11"/>
        <v>418.00092752304374</v>
      </c>
      <c r="F52" s="1">
        <f t="shared" si="12"/>
        <v>418</v>
      </c>
      <c r="G52" s="1">
        <f t="shared" si="34"/>
        <v>2.2375999978976324E-3</v>
      </c>
      <c r="I52" s="1">
        <f>+G52</f>
        <v>2.2375999978976324E-3</v>
      </c>
      <c r="O52" s="1">
        <f ca="1">+C$11+C$12*$F52</f>
        <v>0.21047931972825082</v>
      </c>
      <c r="Q52" s="93">
        <f t="shared" si="15"/>
        <v>28675.281999999999</v>
      </c>
      <c r="S52" s="2">
        <f>S$16</f>
        <v>0.1</v>
      </c>
      <c r="Z52" s="1">
        <f t="shared" si="17"/>
        <v>418</v>
      </c>
      <c r="AA52" s="1">
        <f t="shared" si="18"/>
        <v>6.9591937330469936E-4</v>
      </c>
      <c r="AB52" s="1">
        <f t="shared" si="19"/>
        <v>1.9185069042612603E-2</v>
      </c>
      <c r="AC52" s="1">
        <f t="shared" si="20"/>
        <v>2.2375999978976324E-3</v>
      </c>
      <c r="AD52" s="1">
        <f t="shared" si="21"/>
        <v>1.5416806245929331E-3</v>
      </c>
      <c r="AE52" s="1">
        <f t="shared" si="22"/>
        <v>2.3767791482452564E-7</v>
      </c>
      <c r="AF52" s="1">
        <f t="shared" si="23"/>
        <v>2.2375999978976324E-3</v>
      </c>
      <c r="AG52" s="2"/>
      <c r="AH52" s="1">
        <f t="shared" si="24"/>
        <v>-1.6947469044714971E-2</v>
      </c>
      <c r="AI52" s="1">
        <f t="shared" si="25"/>
        <v>0.53083162739760925</v>
      </c>
      <c r="AJ52" s="1">
        <f t="shared" si="26"/>
        <v>-0.91750715610838196</v>
      </c>
      <c r="AK52" s="1">
        <f t="shared" si="27"/>
        <v>-0.38532542833399136</v>
      </c>
      <c r="AL52" s="1">
        <f t="shared" si="28"/>
        <v>-2.4540014266683374</v>
      </c>
      <c r="AM52" s="1">
        <f t="shared" si="29"/>
        <v>-2.7931931165028114</v>
      </c>
      <c r="AN52" s="1">
        <f t="shared" si="38"/>
        <v>4.3950169968788204</v>
      </c>
      <c r="AO52" s="1">
        <f t="shared" si="38"/>
        <v>4.3950199389072644</v>
      </c>
      <c r="AP52" s="1">
        <f t="shared" si="38"/>
        <v>4.3950044110065019</v>
      </c>
      <c r="AQ52" s="1">
        <f t="shared" si="38"/>
        <v>4.3950863748938129</v>
      </c>
      <c r="AR52" s="1">
        <f t="shared" si="38"/>
        <v>4.3946539599215555</v>
      </c>
      <c r="AS52" s="1">
        <f t="shared" si="38"/>
        <v>4.3969417007080978</v>
      </c>
      <c r="AT52" s="1">
        <f t="shared" si="38"/>
        <v>4.3850134434987043</v>
      </c>
      <c r="AU52" s="1">
        <f t="shared" si="31"/>
        <v>4.9718172316675542</v>
      </c>
      <c r="AW52" s="1">
        <v>-2000</v>
      </c>
      <c r="AX52" s="1">
        <f t="shared" si="0"/>
        <v>2.6971402173822413E-2</v>
      </c>
      <c r="AY52" s="1">
        <f t="shared" si="1"/>
        <v>5.9831871167280011E-2</v>
      </c>
      <c r="AZ52" s="1">
        <f t="shared" si="2"/>
        <v>-3.2860468993457598E-2</v>
      </c>
      <c r="BA52" s="1">
        <f t="shared" si="3"/>
        <v>0.39884031163517886</v>
      </c>
      <c r="BB52" s="1">
        <f t="shared" si="4"/>
        <v>-0.99044859359855875</v>
      </c>
      <c r="BC52" s="1">
        <f t="shared" si="5"/>
        <v>-3.0013543139743915</v>
      </c>
      <c r="BD52" s="1">
        <f t="shared" si="6"/>
        <v>-14.238054528643968</v>
      </c>
      <c r="BE52" s="1">
        <f t="shared" si="33"/>
        <v>3.4238060436940434</v>
      </c>
      <c r="BF52" s="1">
        <f t="shared" si="33"/>
        <v>3.4341403804539796</v>
      </c>
      <c r="BG52" s="1">
        <f t="shared" si="33"/>
        <v>3.4164095777772601</v>
      </c>
      <c r="BH52" s="1">
        <f t="shared" si="33"/>
        <v>3.4468886653427742</v>
      </c>
      <c r="BI52" s="1">
        <f t="shared" si="33"/>
        <v>3.394657921710392</v>
      </c>
      <c r="BJ52" s="1">
        <f t="shared" si="33"/>
        <v>3.484687445624747</v>
      </c>
      <c r="BK52" s="1">
        <f t="shared" si="33"/>
        <v>3.3308337623607414</v>
      </c>
      <c r="BL52" s="1">
        <f t="shared" si="8"/>
        <v>3.5988949710046976</v>
      </c>
    </row>
    <row r="53" spans="1:64" x14ac:dyDescent="0.2">
      <c r="A53" s="55" t="s">
        <v>104</v>
      </c>
      <c r="B53" s="56" t="s">
        <v>98</v>
      </c>
      <c r="C53" s="57">
        <v>43734.790999999997</v>
      </c>
      <c r="D53" s="54"/>
      <c r="E53" s="1">
        <f t="shared" ref="E53:E84" si="39">+(C53-C$7)/C$8</f>
        <v>434.99985160294392</v>
      </c>
      <c r="F53" s="1">
        <f t="shared" ref="F53:F84" si="40">ROUND(2*E53,0)/2</f>
        <v>435</v>
      </c>
      <c r="G53" s="1">
        <f t="shared" si="34"/>
        <v>-3.5800000478047878E-4</v>
      </c>
      <c r="I53" s="1">
        <f>+G53</f>
        <v>-3.5800000478047878E-4</v>
      </c>
      <c r="O53" s="1">
        <f ca="1">+C$11+C$12*$F53</f>
        <v>0.20943237060599509</v>
      </c>
      <c r="Q53" s="93">
        <f t="shared" ref="Q53:Q84" si="41">+C53-15018.5</f>
        <v>28716.290999999997</v>
      </c>
      <c r="S53" s="2">
        <f>S$16</f>
        <v>0.1</v>
      </c>
      <c r="Z53" s="1">
        <f t="shared" ref="Z53:Z84" si="42">F53</f>
        <v>435</v>
      </c>
      <c r="AA53" s="1">
        <f t="shared" ref="AA53:AA84" si="43">AB$3+AB$4*Z53+AB$5*Z53^2+AH53</f>
        <v>6.1310027465896755E-4</v>
      </c>
      <c r="AB53" s="1">
        <f t="shared" ref="AB53:AB84" si="44">IF(S53&lt;&gt;0,G53-AH53,-9999)</f>
        <v>1.6359454187730309E-2</v>
      </c>
      <c r="AC53" s="1">
        <f t="shared" ref="AC53:AC84" si="45">+G53-P53</f>
        <v>-3.5800000478047878E-4</v>
      </c>
      <c r="AD53" s="1">
        <f t="shared" ref="AD53:AD84" si="46">IF(S53&lt;&gt;0,G53-AA53,-9999)</f>
        <v>-9.7110027943944632E-4</v>
      </c>
      <c r="AE53" s="1">
        <f t="shared" ref="AE53:AE84" si="47">+(G53-AA53)^2*S53</f>
        <v>9.430357527273708E-8</v>
      </c>
      <c r="AF53" s="1">
        <f t="shared" ref="AF53:AF84" si="48">IF(S53&lt;&gt;0,G53-P53,-9999)</f>
        <v>-3.5800000478047878E-4</v>
      </c>
      <c r="AG53" s="2"/>
      <c r="AH53" s="1">
        <f t="shared" ref="AH53:AH84" si="49">$AB$6*($AB$11/AI53*AJ53+$AB$12)</f>
        <v>-1.6717454192510788E-2</v>
      </c>
      <c r="AI53" s="1">
        <f t="shared" ref="AI53:AI84" si="50">1+$AB$7*COS(AL53)</f>
        <v>0.53293578543370135</v>
      </c>
      <c r="AJ53" s="1">
        <f t="shared" ref="AJ53:AJ84" si="51">SIN(AL53+RADIANS($AB$9))</f>
        <v>-0.91532890155885471</v>
      </c>
      <c r="AK53" s="1">
        <f t="shared" ref="AK53:AK84" si="52">$AB$7*SIN(AL53)</f>
        <v>-0.38787326157227731</v>
      </c>
      <c r="AL53" s="1">
        <f t="shared" ref="AL53:AL84" si="53">2*ATAN(AM53)</f>
        <v>-2.4485587044567523</v>
      </c>
      <c r="AM53" s="1">
        <f t="shared" ref="AM53:AM84" si="54">SQRT((1+$AB$7)/(1-$AB$7))*TAN(AN53/2)</f>
        <v>-2.7694205360937043</v>
      </c>
      <c r="AN53" s="1">
        <f t="shared" si="38"/>
        <v>4.4031482058438618</v>
      </c>
      <c r="AO53" s="1">
        <f t="shared" si="38"/>
        <v>4.4031499957250144</v>
      </c>
      <c r="AP53" s="1">
        <f t="shared" si="38"/>
        <v>4.4031403086447334</v>
      </c>
      <c r="AQ53" s="1">
        <f t="shared" si="38"/>
        <v>4.4031927399483184</v>
      </c>
      <c r="AR53" s="1">
        <f t="shared" si="38"/>
        <v>4.4029090582868724</v>
      </c>
      <c r="AS53" s="1">
        <f t="shared" si="38"/>
        <v>4.4044469472828602</v>
      </c>
      <c r="AT53" s="1">
        <f t="shared" si="38"/>
        <v>4.3961965362225754</v>
      </c>
      <c r="AU53" s="1">
        <f t="shared" ref="AU53:AU84" si="55">RADIANS($AB$9)+$AB$18*(F53-AB$15)</f>
        <v>4.9814697041370612</v>
      </c>
      <c r="AW53" s="1">
        <v>-1800</v>
      </c>
      <c r="AX53" s="1">
        <f t="shared" si="0"/>
        <v>2.3879617115165952E-2</v>
      </c>
      <c r="AY53" s="1">
        <f t="shared" si="1"/>
        <v>5.6516190589203742E-2</v>
      </c>
      <c r="AZ53" s="1">
        <f t="shared" si="2"/>
        <v>-3.263657347403779E-2</v>
      </c>
      <c r="BA53" s="1">
        <f t="shared" si="3"/>
        <v>0.40231154008783332</v>
      </c>
      <c r="BB53" s="1">
        <f t="shared" si="4"/>
        <v>-0.99479571669785338</v>
      </c>
      <c r="BC53" s="1">
        <f t="shared" si="5"/>
        <v>-2.9650978214937771</v>
      </c>
      <c r="BD53" s="1">
        <f t="shared" si="6"/>
        <v>-11.302345463996661</v>
      </c>
      <c r="BE53" s="1">
        <f t="shared" si="33"/>
        <v>3.4957391803628379</v>
      </c>
      <c r="BF53" s="1">
        <f t="shared" si="33"/>
        <v>3.5065983814082768</v>
      </c>
      <c r="BG53" s="1">
        <f t="shared" si="33"/>
        <v>3.4875189294962343</v>
      </c>
      <c r="BH53" s="1">
        <f t="shared" si="33"/>
        <v>3.5211338893565074</v>
      </c>
      <c r="BI53" s="1">
        <f t="shared" si="33"/>
        <v>3.4621825833609892</v>
      </c>
      <c r="BJ53" s="1">
        <f t="shared" si="33"/>
        <v>3.5664890783454304</v>
      </c>
      <c r="BK53" s="1">
        <f t="shared" si="33"/>
        <v>3.3843922098400685</v>
      </c>
      <c r="BL53" s="1">
        <f t="shared" si="8"/>
        <v>3.7124534706459595</v>
      </c>
    </row>
    <row r="54" spans="1:64" x14ac:dyDescent="0.2">
      <c r="A54" s="1" t="s">
        <v>96</v>
      </c>
      <c r="B54" s="2"/>
      <c r="C54" s="54">
        <v>43831.288</v>
      </c>
      <c r="D54" s="54"/>
      <c r="E54" s="1">
        <f t="shared" si="39"/>
        <v>474.99949014419718</v>
      </c>
      <c r="F54" s="1">
        <f t="shared" si="40"/>
        <v>475</v>
      </c>
      <c r="G54" s="1">
        <f t="shared" si="34"/>
        <v>-1.2300000016693957E-3</v>
      </c>
      <c r="H54" s="1">
        <f>+G54</f>
        <v>-1.2300000016693957E-3</v>
      </c>
      <c r="Q54" s="93">
        <f t="shared" si="41"/>
        <v>28812.788</v>
      </c>
      <c r="S54" s="2">
        <f>S$15</f>
        <v>0.2</v>
      </c>
      <c r="Z54" s="1">
        <f t="shared" si="42"/>
        <v>475</v>
      </c>
      <c r="AA54" s="1">
        <f t="shared" si="43"/>
        <v>4.2535531699518583E-4</v>
      </c>
      <c r="AB54" s="1">
        <f t="shared" si="44"/>
        <v>1.493822569122787E-2</v>
      </c>
      <c r="AC54" s="1">
        <f t="shared" si="45"/>
        <v>-1.2300000016693957E-3</v>
      </c>
      <c r="AD54" s="1">
        <f t="shared" si="46"/>
        <v>-1.6553553186645815E-3</v>
      </c>
      <c r="AE54" s="1">
        <f t="shared" si="47"/>
        <v>5.4804024620622369E-7</v>
      </c>
      <c r="AF54" s="1">
        <f t="shared" si="48"/>
        <v>-1.2300000016693957E-3</v>
      </c>
      <c r="AG54" s="2"/>
      <c r="AH54" s="1">
        <f t="shared" si="49"/>
        <v>-1.6168225692897265E-2</v>
      </c>
      <c r="AI54" s="1">
        <f t="shared" si="50"/>
        <v>0.53800926781832192</v>
      </c>
      <c r="AJ54" s="1">
        <f t="shared" si="51"/>
        <v>-0.91002513666238871</v>
      </c>
      <c r="AK54" s="1">
        <f t="shared" si="52"/>
        <v>-0.39390253991233259</v>
      </c>
      <c r="AL54" s="1">
        <f t="shared" si="53"/>
        <v>-2.4355795072195523</v>
      </c>
      <c r="AM54" s="1">
        <f t="shared" si="54"/>
        <v>-2.7141502917275719</v>
      </c>
      <c r="AN54" s="1">
        <f t="shared" si="38"/>
        <v>4.4224089608182666</v>
      </c>
      <c r="AO54" s="1">
        <f t="shared" si="38"/>
        <v>4.4224089024568372</v>
      </c>
      <c r="AP54" s="1">
        <f t="shared" si="38"/>
        <v>4.4224092386486777</v>
      </c>
      <c r="AQ54" s="1">
        <f t="shared" si="38"/>
        <v>4.4224073020160226</v>
      </c>
      <c r="AR54" s="1">
        <f t="shared" si="38"/>
        <v>4.4224184581582371</v>
      </c>
      <c r="AS54" s="1">
        <f t="shared" si="38"/>
        <v>4.4223541979410061</v>
      </c>
      <c r="AT54" s="1">
        <f t="shared" si="38"/>
        <v>4.4227245315444259</v>
      </c>
      <c r="AU54" s="1">
        <f t="shared" si="55"/>
        <v>5.0041814040653136</v>
      </c>
      <c r="AW54" s="1">
        <v>-1600</v>
      </c>
      <c r="AX54" s="1">
        <f t="shared" si="0"/>
        <v>2.0932290437366281E-2</v>
      </c>
      <c r="AY54" s="1">
        <f t="shared" si="1"/>
        <v>5.316915657517756E-2</v>
      </c>
      <c r="AZ54" s="1">
        <f t="shared" si="2"/>
        <v>-3.2236866137811279E-2</v>
      </c>
      <c r="BA54" s="1">
        <f t="shared" si="3"/>
        <v>0.40668293319209514</v>
      </c>
      <c r="BB54" s="1">
        <f t="shared" si="4"/>
        <v>-0.99789354668447539</v>
      </c>
      <c r="BC54" s="1">
        <f t="shared" si="5"/>
        <v>-2.9279494470674843</v>
      </c>
      <c r="BD54" s="1">
        <f t="shared" si="6"/>
        <v>-9.3257679591854359</v>
      </c>
      <c r="BE54" s="1">
        <f t="shared" si="33"/>
        <v>3.5687279695063143</v>
      </c>
      <c r="BF54" s="1">
        <f t="shared" si="33"/>
        <v>3.5792048289873808</v>
      </c>
      <c r="BG54" s="1">
        <f t="shared" si="33"/>
        <v>3.5602358655172468</v>
      </c>
      <c r="BH54" s="1">
        <f t="shared" si="33"/>
        <v>3.59470440008907</v>
      </c>
      <c r="BI54" s="1">
        <f t="shared" si="33"/>
        <v>3.5324611392069407</v>
      </c>
      <c r="BJ54" s="1">
        <f t="shared" si="33"/>
        <v>3.6462570713396234</v>
      </c>
      <c r="BK54" s="1">
        <f t="shared" si="33"/>
        <v>3.4421766377964094</v>
      </c>
      <c r="BL54" s="1">
        <f t="shared" si="8"/>
        <v>3.8260119702872215</v>
      </c>
    </row>
    <row r="55" spans="1:64" x14ac:dyDescent="0.2">
      <c r="A55" s="1" t="s">
        <v>105</v>
      </c>
      <c r="B55" s="2"/>
      <c r="C55" s="54">
        <v>43831.288</v>
      </c>
      <c r="D55" s="54"/>
      <c r="E55" s="1">
        <f t="shared" si="39"/>
        <v>474.99949014419718</v>
      </c>
      <c r="F55" s="1">
        <f t="shared" si="40"/>
        <v>475</v>
      </c>
      <c r="G55" s="1">
        <f t="shared" si="34"/>
        <v>-1.2300000016693957E-3</v>
      </c>
      <c r="I55" s="1">
        <f>+G55</f>
        <v>-1.2300000016693957E-3</v>
      </c>
      <c r="Q55" s="93">
        <f t="shared" si="41"/>
        <v>28812.788</v>
      </c>
      <c r="S55" s="2">
        <f>S$16</f>
        <v>0.1</v>
      </c>
      <c r="Z55" s="1">
        <f t="shared" si="42"/>
        <v>475</v>
      </c>
      <c r="AA55" s="1">
        <f t="shared" si="43"/>
        <v>4.2535531699518583E-4</v>
      </c>
      <c r="AB55" s="1">
        <f t="shared" si="44"/>
        <v>1.493822569122787E-2</v>
      </c>
      <c r="AC55" s="1">
        <f t="shared" si="45"/>
        <v>-1.2300000016693957E-3</v>
      </c>
      <c r="AD55" s="1">
        <f t="shared" si="46"/>
        <v>-1.6553553186645815E-3</v>
      </c>
      <c r="AE55" s="1">
        <f t="shared" si="47"/>
        <v>2.7402012310311185E-7</v>
      </c>
      <c r="AF55" s="1">
        <f t="shared" si="48"/>
        <v>-1.2300000016693957E-3</v>
      </c>
      <c r="AG55" s="2"/>
      <c r="AH55" s="1">
        <f t="shared" si="49"/>
        <v>-1.6168225692897265E-2</v>
      </c>
      <c r="AI55" s="1">
        <f t="shared" si="50"/>
        <v>0.53800926781832192</v>
      </c>
      <c r="AJ55" s="1">
        <f t="shared" si="51"/>
        <v>-0.91002513666238871</v>
      </c>
      <c r="AK55" s="1">
        <f t="shared" si="52"/>
        <v>-0.39390253991233259</v>
      </c>
      <c r="AL55" s="1">
        <f t="shared" si="53"/>
        <v>-2.4355795072195523</v>
      </c>
      <c r="AM55" s="1">
        <f t="shared" si="54"/>
        <v>-2.7141502917275719</v>
      </c>
      <c r="AN55" s="1">
        <f t="shared" si="38"/>
        <v>4.4224089608182666</v>
      </c>
      <c r="AO55" s="1">
        <f t="shared" si="38"/>
        <v>4.4224089024568372</v>
      </c>
      <c r="AP55" s="1">
        <f t="shared" si="38"/>
        <v>4.4224092386486777</v>
      </c>
      <c r="AQ55" s="1">
        <f t="shared" si="38"/>
        <v>4.4224073020160226</v>
      </c>
      <c r="AR55" s="1">
        <f t="shared" si="38"/>
        <v>4.4224184581582371</v>
      </c>
      <c r="AS55" s="1">
        <f t="shared" si="38"/>
        <v>4.4223541979410061</v>
      </c>
      <c r="AT55" s="1">
        <f t="shared" si="38"/>
        <v>4.4227245315444259</v>
      </c>
      <c r="AU55" s="1">
        <f t="shared" si="55"/>
        <v>5.0041814040653136</v>
      </c>
      <c r="AW55" s="1">
        <v>-1400</v>
      </c>
      <c r="AX55" s="1">
        <f t="shared" si="0"/>
        <v>1.813557563962219E-2</v>
      </c>
      <c r="AY55" s="1">
        <f t="shared" si="1"/>
        <v>4.9790769125201466E-2</v>
      </c>
      <c r="AZ55" s="1">
        <f t="shared" si="2"/>
        <v>-3.1655193485579276E-2</v>
      </c>
      <c r="BA55" s="1">
        <f t="shared" si="3"/>
        <v>0.41202925675277879</v>
      </c>
      <c r="BB55" s="1">
        <f t="shared" si="4"/>
        <v>-0.99964264089648647</v>
      </c>
      <c r="BC55" s="1">
        <f t="shared" si="5"/>
        <v>-2.8897661510002286</v>
      </c>
      <c r="BD55" s="1">
        <f t="shared" si="6"/>
        <v>-7.8999603303303738</v>
      </c>
      <c r="BE55" s="1">
        <f t="shared" si="33"/>
        <v>3.6428604635937498</v>
      </c>
      <c r="BF55" s="1">
        <f t="shared" si="33"/>
        <v>3.6522115178800894</v>
      </c>
      <c r="BG55" s="1">
        <f t="shared" si="33"/>
        <v>3.6346428082645859</v>
      </c>
      <c r="BH55" s="1">
        <f t="shared" si="33"/>
        <v>3.6677946237532577</v>
      </c>
      <c r="BI55" s="1">
        <f t="shared" si="33"/>
        <v>3.6057256500233339</v>
      </c>
      <c r="BJ55" s="1">
        <f t="shared" si="33"/>
        <v>3.7238165576086142</v>
      </c>
      <c r="BK55" s="1">
        <f t="shared" si="33"/>
        <v>3.5049055100236446</v>
      </c>
      <c r="BL55" s="1">
        <f t="shared" si="8"/>
        <v>3.9395704699284835</v>
      </c>
    </row>
    <row r="56" spans="1:64" x14ac:dyDescent="0.2">
      <c r="A56" s="1" t="s">
        <v>96</v>
      </c>
      <c r="B56" s="2"/>
      <c r="C56" s="54">
        <v>44060.474000000002</v>
      </c>
      <c r="D56" s="54"/>
      <c r="E56" s="1">
        <f t="shared" si="39"/>
        <v>570.00096333730619</v>
      </c>
      <c r="F56" s="1">
        <f t="shared" si="40"/>
        <v>570</v>
      </c>
      <c r="G56" s="1">
        <f t="shared" si="34"/>
        <v>2.3240000009536743E-3</v>
      </c>
      <c r="H56" s="1">
        <f>+G56</f>
        <v>2.3240000009536743E-3</v>
      </c>
      <c r="Q56" s="93">
        <f t="shared" si="41"/>
        <v>29041.974000000002</v>
      </c>
      <c r="S56" s="2">
        <f>S$15</f>
        <v>0.2</v>
      </c>
      <c r="Z56" s="1">
        <f t="shared" si="42"/>
        <v>570</v>
      </c>
      <c r="AA56" s="1">
        <f t="shared" si="43"/>
        <v>2.0303826074524051E-5</v>
      </c>
      <c r="AB56" s="1">
        <f t="shared" si="44"/>
        <v>1.7141938876037273E-2</v>
      </c>
      <c r="AC56" s="1">
        <f t="shared" si="45"/>
        <v>2.3240000009536743E-3</v>
      </c>
      <c r="AD56" s="1">
        <f t="shared" si="46"/>
        <v>2.3036961748791503E-3</v>
      </c>
      <c r="AE56" s="1">
        <f t="shared" si="47"/>
        <v>1.0614032132305658E-6</v>
      </c>
      <c r="AF56" s="1">
        <f t="shared" si="48"/>
        <v>2.3240000009536743E-3</v>
      </c>
      <c r="AG56" s="2"/>
      <c r="AH56" s="1">
        <f t="shared" si="49"/>
        <v>-1.48179388750836E-2</v>
      </c>
      <c r="AI56" s="1">
        <f t="shared" si="50"/>
        <v>0.5507889397957868</v>
      </c>
      <c r="AJ56" s="1">
        <f t="shared" si="51"/>
        <v>-0.89636048305906313</v>
      </c>
      <c r="AK56" s="1">
        <f t="shared" si="52"/>
        <v>-0.40841654099871683</v>
      </c>
      <c r="AL56" s="1">
        <f t="shared" si="53"/>
        <v>-2.4037253692580971</v>
      </c>
      <c r="AM56" s="1">
        <f t="shared" si="54"/>
        <v>-2.5864060722289492</v>
      </c>
      <c r="AN56" s="1">
        <f t="shared" si="38"/>
        <v>4.4689089946469203</v>
      </c>
      <c r="AO56" s="1">
        <f t="shared" si="38"/>
        <v>4.4689076516362425</v>
      </c>
      <c r="AP56" s="1">
        <f t="shared" si="38"/>
        <v>4.4689168274984077</v>
      </c>
      <c r="AQ56" s="1">
        <f t="shared" si="38"/>
        <v>4.4688541419365313</v>
      </c>
      <c r="AR56" s="1">
        <f t="shared" si="38"/>
        <v>4.4692826984387279</v>
      </c>
      <c r="AS56" s="1">
        <f t="shared" si="38"/>
        <v>4.466367424894198</v>
      </c>
      <c r="AT56" s="1">
        <f t="shared" si="38"/>
        <v>4.4869265968436567</v>
      </c>
      <c r="AU56" s="1">
        <f t="shared" si="55"/>
        <v>5.0581216913949136</v>
      </c>
      <c r="AW56" s="1">
        <v>-1200</v>
      </c>
      <c r="AX56" s="1">
        <f t="shared" si="0"/>
        <v>1.5495221321636974E-2</v>
      </c>
      <c r="AY56" s="1">
        <f t="shared" si="1"/>
        <v>4.6381028239275444E-2</v>
      </c>
      <c r="AZ56" s="1">
        <f t="shared" si="2"/>
        <v>-3.088580691763847E-2</v>
      </c>
      <c r="BA56" s="1">
        <f t="shared" si="3"/>
        <v>0.41843858404887968</v>
      </c>
      <c r="BB56" s="1">
        <f t="shared" si="4"/>
        <v>-0.99992022083331711</v>
      </c>
      <c r="BC56" s="1">
        <f t="shared" si="5"/>
        <v>-2.8503994164789277</v>
      </c>
      <c r="BD56" s="1">
        <f t="shared" si="6"/>
        <v>-6.8196904468767654</v>
      </c>
      <c r="BE56" s="1">
        <f t="shared" si="33"/>
        <v>3.7182096088902008</v>
      </c>
      <c r="BF56" s="1">
        <f t="shared" si="33"/>
        <v>3.7259370646989893</v>
      </c>
      <c r="BG56" s="1">
        <f t="shared" si="33"/>
        <v>3.7107526244447482</v>
      </c>
      <c r="BH56" s="1">
        <f t="shared" si="33"/>
        <v>3.7407360084156442</v>
      </c>
      <c r="BI56" s="1">
        <f t="shared" si="33"/>
        <v>3.6820742331852938</v>
      </c>
      <c r="BJ56" s="1">
        <f t="shared" si="33"/>
        <v>3.7991331682467089</v>
      </c>
      <c r="BK56" s="1">
        <f t="shared" si="33"/>
        <v>3.5732335975623353</v>
      </c>
      <c r="BL56" s="1">
        <f t="shared" si="8"/>
        <v>4.0531289695697454</v>
      </c>
    </row>
    <row r="57" spans="1:64" x14ac:dyDescent="0.2">
      <c r="A57" s="1" t="s">
        <v>106</v>
      </c>
      <c r="B57" s="2"/>
      <c r="C57" s="54">
        <v>44060.474000000002</v>
      </c>
      <c r="D57" s="54"/>
      <c r="E57" s="1">
        <f t="shared" si="39"/>
        <v>570.00096333730619</v>
      </c>
      <c r="F57" s="1">
        <f t="shared" si="40"/>
        <v>570</v>
      </c>
      <c r="G57" s="1">
        <f t="shared" si="34"/>
        <v>2.3240000009536743E-3</v>
      </c>
      <c r="I57" s="1">
        <f>+G57</f>
        <v>2.3240000009536743E-3</v>
      </c>
      <c r="Q57" s="93">
        <f t="shared" si="41"/>
        <v>29041.974000000002</v>
      </c>
      <c r="S57" s="2">
        <f>S$16</f>
        <v>0.1</v>
      </c>
      <c r="Z57" s="1">
        <f t="shared" si="42"/>
        <v>570</v>
      </c>
      <c r="AA57" s="1">
        <f t="shared" si="43"/>
        <v>2.0303826074524051E-5</v>
      </c>
      <c r="AB57" s="1">
        <f t="shared" si="44"/>
        <v>1.7141938876037273E-2</v>
      </c>
      <c r="AC57" s="1">
        <f t="shared" si="45"/>
        <v>2.3240000009536743E-3</v>
      </c>
      <c r="AD57" s="1">
        <f t="shared" si="46"/>
        <v>2.3036961748791503E-3</v>
      </c>
      <c r="AE57" s="1">
        <f t="shared" si="47"/>
        <v>5.3070160661528289E-7</v>
      </c>
      <c r="AF57" s="1">
        <f t="shared" si="48"/>
        <v>2.3240000009536743E-3</v>
      </c>
      <c r="AG57" s="2"/>
      <c r="AH57" s="1">
        <f t="shared" si="49"/>
        <v>-1.48179388750836E-2</v>
      </c>
      <c r="AI57" s="1">
        <f t="shared" si="50"/>
        <v>0.5507889397957868</v>
      </c>
      <c r="AJ57" s="1">
        <f t="shared" si="51"/>
        <v>-0.89636048305906313</v>
      </c>
      <c r="AK57" s="1">
        <f t="shared" si="52"/>
        <v>-0.40841654099871683</v>
      </c>
      <c r="AL57" s="1">
        <f t="shared" si="53"/>
        <v>-2.4037253692580971</v>
      </c>
      <c r="AM57" s="1">
        <f t="shared" si="54"/>
        <v>-2.5864060722289492</v>
      </c>
      <c r="AN57" s="1">
        <f t="shared" si="38"/>
        <v>4.4689089946469203</v>
      </c>
      <c r="AO57" s="1">
        <f t="shared" si="38"/>
        <v>4.4689076516362425</v>
      </c>
      <c r="AP57" s="1">
        <f t="shared" si="38"/>
        <v>4.4689168274984077</v>
      </c>
      <c r="AQ57" s="1">
        <f t="shared" si="38"/>
        <v>4.4688541419365313</v>
      </c>
      <c r="AR57" s="1">
        <f t="shared" si="38"/>
        <v>4.4692826984387279</v>
      </c>
      <c r="AS57" s="1">
        <f t="shared" si="38"/>
        <v>4.466367424894198</v>
      </c>
      <c r="AT57" s="1">
        <f t="shared" si="38"/>
        <v>4.4869265968436567</v>
      </c>
      <c r="AU57" s="1">
        <f t="shared" si="55"/>
        <v>5.0581216913949136</v>
      </c>
      <c r="AW57" s="1">
        <v>-1000</v>
      </c>
      <c r="AX57" s="1">
        <f t="shared" si="0"/>
        <v>1.3016585185182249E-2</v>
      </c>
      <c r="AY57" s="1">
        <f t="shared" si="1"/>
        <v>4.2939933917399517E-2</v>
      </c>
      <c r="AZ57" s="1">
        <f t="shared" si="2"/>
        <v>-2.9923348732217268E-2</v>
      </c>
      <c r="BA57" s="1">
        <f t="shared" si="3"/>
        <v>0.42601617811723791</v>
      </c>
      <c r="BB57" s="1">
        <f t="shared" si="4"/>
        <v>-0.99857715550790993</v>
      </c>
      <c r="BC57" s="1">
        <f t="shared" si="5"/>
        <v>-2.8096798138484167</v>
      </c>
      <c r="BD57" s="1">
        <f t="shared" si="6"/>
        <v>-5.9702576675253747</v>
      </c>
      <c r="BE57" s="1">
        <f t="shared" si="33"/>
        <v>3.7948583569724743</v>
      </c>
      <c r="BF57" s="1">
        <f t="shared" si="33"/>
        <v>3.8007456627016025</v>
      </c>
      <c r="BG57" s="1">
        <f t="shared" si="33"/>
        <v>3.7885362273612708</v>
      </c>
      <c r="BH57" s="1">
        <f t="shared" si="33"/>
        <v>3.8139868493578573</v>
      </c>
      <c r="BI57" s="1">
        <f t="shared" si="33"/>
        <v>3.7614764433449848</v>
      </c>
      <c r="BJ57" s="1">
        <f t="shared" si="33"/>
        <v>3.8723469999018079</v>
      </c>
      <c r="BK57" s="1">
        <f t="shared" si="33"/>
        <v>3.6477435441481156</v>
      </c>
      <c r="BL57" s="1">
        <f t="shared" si="8"/>
        <v>4.1666874692110074</v>
      </c>
    </row>
    <row r="58" spans="1:64" x14ac:dyDescent="0.2">
      <c r="A58" s="1" t="s">
        <v>96</v>
      </c>
      <c r="B58" s="2"/>
      <c r="C58" s="54">
        <v>44118.372000000003</v>
      </c>
      <c r="D58" s="54"/>
      <c r="E58" s="1">
        <f t="shared" si="39"/>
        <v>594.00066355867523</v>
      </c>
      <c r="F58" s="1">
        <f t="shared" si="40"/>
        <v>594</v>
      </c>
      <c r="G58" s="1">
        <f t="shared" si="34"/>
        <v>1.600800002051983E-3</v>
      </c>
      <c r="H58" s="1">
        <f>+G58</f>
        <v>1.600800002051983E-3</v>
      </c>
      <c r="Q58" s="93">
        <f t="shared" si="41"/>
        <v>29099.872000000003</v>
      </c>
      <c r="S58" s="2">
        <f>S$15</f>
        <v>0.2</v>
      </c>
      <c r="Z58" s="1">
        <f t="shared" si="42"/>
        <v>594</v>
      </c>
      <c r="AA58" s="1">
        <f t="shared" si="43"/>
        <v>-7.2745277462588423E-5</v>
      </c>
      <c r="AB58" s="1">
        <f t="shared" si="44"/>
        <v>1.6067214774486926E-2</v>
      </c>
      <c r="AC58" s="1">
        <f t="shared" si="45"/>
        <v>1.600800002051983E-3</v>
      </c>
      <c r="AD58" s="1">
        <f t="shared" si="46"/>
        <v>1.6735452795145715E-3</v>
      </c>
      <c r="AE58" s="1">
        <f t="shared" si="47"/>
        <v>5.6015076051710107E-7</v>
      </c>
      <c r="AF58" s="1">
        <f t="shared" si="48"/>
        <v>1.600800002051983E-3</v>
      </c>
      <c r="AG58" s="2"/>
      <c r="AH58" s="1">
        <f t="shared" si="49"/>
        <v>-1.4466414772434943E-2</v>
      </c>
      <c r="AI58" s="1">
        <f t="shared" si="50"/>
        <v>0.55419029510984874</v>
      </c>
      <c r="AJ58" s="1">
        <f t="shared" si="51"/>
        <v>-0.89265434994588233</v>
      </c>
      <c r="AK58" s="1">
        <f t="shared" si="52"/>
        <v>-0.41212662446984177</v>
      </c>
      <c r="AL58" s="1">
        <f t="shared" si="53"/>
        <v>-2.395434919771763</v>
      </c>
      <c r="AM58" s="1">
        <f t="shared" si="54"/>
        <v>-2.5548693139596304</v>
      </c>
      <c r="AN58" s="1">
        <f t="shared" si="38"/>
        <v>4.4808327065047475</v>
      </c>
      <c r="AO58" s="1">
        <f t="shared" si="38"/>
        <v>4.4808314134729299</v>
      </c>
      <c r="AP58" s="1">
        <f t="shared" si="38"/>
        <v>4.480840693992584</v>
      </c>
      <c r="AQ58" s="1">
        <f t="shared" si="38"/>
        <v>4.4807740927102415</v>
      </c>
      <c r="AR58" s="1">
        <f t="shared" si="38"/>
        <v>4.481252471869511</v>
      </c>
      <c r="AS58" s="1">
        <f t="shared" si="38"/>
        <v>4.4778376779689015</v>
      </c>
      <c r="AT58" s="1">
        <f t="shared" si="38"/>
        <v>4.5034102482506899</v>
      </c>
      <c r="AU58" s="1">
        <f t="shared" si="55"/>
        <v>5.0717487113518649</v>
      </c>
      <c r="AW58" s="1">
        <v>-800</v>
      </c>
      <c r="AX58" s="1">
        <f t="shared" si="0"/>
        <v>1.0704987533703091E-2</v>
      </c>
      <c r="AY58" s="1">
        <f t="shared" si="1"/>
        <v>3.9467486159573656E-2</v>
      </c>
      <c r="AZ58" s="1">
        <f t="shared" si="2"/>
        <v>-2.8762498625870565E-2</v>
      </c>
      <c r="BA58" s="1">
        <f t="shared" si="3"/>
        <v>0.43489104271708712</v>
      </c>
      <c r="BB58" s="1">
        <f t="shared" si="4"/>
        <v>-0.99543076567613831</v>
      </c>
      <c r="BC58" s="1">
        <f t="shared" si="5"/>
        <v>-2.7673993653617219</v>
      </c>
      <c r="BD58" s="1">
        <f t="shared" si="6"/>
        <v>-5.2823197262219361</v>
      </c>
      <c r="BE58" s="1">
        <f t="shared" si="33"/>
        <v>3.8729255164719842</v>
      </c>
      <c r="BF58" s="1">
        <f t="shared" si="33"/>
        <v>3.8770226057121993</v>
      </c>
      <c r="BG58" s="1">
        <f t="shared" si="33"/>
        <v>3.8679591485355962</v>
      </c>
      <c r="BH58" s="1">
        <f t="shared" si="33"/>
        <v>3.8881097839504979</v>
      </c>
      <c r="BI58" s="1">
        <f t="shared" si="33"/>
        <v>3.8437886463605606</v>
      </c>
      <c r="BJ58" s="1">
        <f t="shared" si="33"/>
        <v>3.9438083137961697</v>
      </c>
      <c r="BK58" s="1">
        <f t="shared" si="33"/>
        <v>3.728938360781012</v>
      </c>
      <c r="BL58" s="1">
        <f t="shared" si="8"/>
        <v>4.2802459688522694</v>
      </c>
    </row>
    <row r="59" spans="1:64" x14ac:dyDescent="0.2">
      <c r="A59" s="1" t="s">
        <v>107</v>
      </c>
      <c r="B59" s="2"/>
      <c r="C59" s="54">
        <v>44118.372000000003</v>
      </c>
      <c r="D59" s="54"/>
      <c r="E59" s="1">
        <f t="shared" si="39"/>
        <v>594.00066355867523</v>
      </c>
      <c r="F59" s="1">
        <f t="shared" si="40"/>
        <v>594</v>
      </c>
      <c r="G59" s="1">
        <f t="shared" si="34"/>
        <v>1.600800002051983E-3</v>
      </c>
      <c r="I59" s="1">
        <f>+G59</f>
        <v>1.600800002051983E-3</v>
      </c>
      <c r="Q59" s="93">
        <f t="shared" si="41"/>
        <v>29099.872000000003</v>
      </c>
      <c r="S59" s="2">
        <f>S$16</f>
        <v>0.1</v>
      </c>
      <c r="Z59" s="1">
        <f t="shared" si="42"/>
        <v>594</v>
      </c>
      <c r="AA59" s="1">
        <f t="shared" si="43"/>
        <v>-7.2745277462588423E-5</v>
      </c>
      <c r="AB59" s="1">
        <f t="shared" si="44"/>
        <v>1.6067214774486926E-2</v>
      </c>
      <c r="AC59" s="1">
        <f t="shared" si="45"/>
        <v>1.600800002051983E-3</v>
      </c>
      <c r="AD59" s="1">
        <f t="shared" si="46"/>
        <v>1.6735452795145715E-3</v>
      </c>
      <c r="AE59" s="1">
        <f t="shared" si="47"/>
        <v>2.8007538025855053E-7</v>
      </c>
      <c r="AF59" s="1">
        <f t="shared" si="48"/>
        <v>1.600800002051983E-3</v>
      </c>
      <c r="AG59" s="2"/>
      <c r="AH59" s="1">
        <f t="shared" si="49"/>
        <v>-1.4466414772434943E-2</v>
      </c>
      <c r="AI59" s="1">
        <f t="shared" si="50"/>
        <v>0.55419029510984874</v>
      </c>
      <c r="AJ59" s="1">
        <f t="shared" si="51"/>
        <v>-0.89265434994588233</v>
      </c>
      <c r="AK59" s="1">
        <f t="shared" si="52"/>
        <v>-0.41212662446984177</v>
      </c>
      <c r="AL59" s="1">
        <f t="shared" si="53"/>
        <v>-2.395434919771763</v>
      </c>
      <c r="AM59" s="1">
        <f t="shared" si="54"/>
        <v>-2.5548693139596304</v>
      </c>
      <c r="AN59" s="1">
        <f t="shared" si="38"/>
        <v>4.4808327065047475</v>
      </c>
      <c r="AO59" s="1">
        <f t="shared" si="38"/>
        <v>4.4808314134729299</v>
      </c>
      <c r="AP59" s="1">
        <f t="shared" si="38"/>
        <v>4.480840693992584</v>
      </c>
      <c r="AQ59" s="1">
        <f t="shared" si="38"/>
        <v>4.4807740927102415</v>
      </c>
      <c r="AR59" s="1">
        <f t="shared" si="38"/>
        <v>4.481252471869511</v>
      </c>
      <c r="AS59" s="1">
        <f t="shared" si="38"/>
        <v>4.4778376779689015</v>
      </c>
      <c r="AT59" s="1">
        <f t="shared" si="38"/>
        <v>4.5034102482506899</v>
      </c>
      <c r="AU59" s="1">
        <f t="shared" si="55"/>
        <v>5.0717487113518649</v>
      </c>
      <c r="AW59" s="1">
        <v>-600</v>
      </c>
      <c r="AX59" s="1">
        <f t="shared" si="0"/>
        <v>8.5663141646815759E-3</v>
      </c>
      <c r="AY59" s="1">
        <f t="shared" si="1"/>
        <v>3.5963684965797889E-2</v>
      </c>
      <c r="AZ59" s="1">
        <f t="shared" si="2"/>
        <v>-2.7397370801116313E-2</v>
      </c>
      <c r="BA59" s="1">
        <f t="shared" si="3"/>
        <v>0.44522531786592467</v>
      </c>
      <c r="BB59" s="1">
        <f t="shared" si="4"/>
        <v>-0.99025251680161497</v>
      </c>
      <c r="BC59" s="1">
        <f t="shared" si="5"/>
        <v>-2.7232930995576994</v>
      </c>
      <c r="BD59" s="1">
        <f t="shared" si="6"/>
        <v>-4.7113418147128936</v>
      </c>
      <c r="BE59" s="1">
        <f t="shared" si="33"/>
        <v>3.952588011057681</v>
      </c>
      <c r="BF59" s="1">
        <f t="shared" si="33"/>
        <v>3.9551521746754936</v>
      </c>
      <c r="BG59" s="1">
        <f t="shared" si="33"/>
        <v>3.9490235271839138</v>
      </c>
      <c r="BH59" s="1">
        <f t="shared" si="33"/>
        <v>3.9637383733556746</v>
      </c>
      <c r="BI59" s="1">
        <f t="shared" si="33"/>
        <v>3.9287801099505777</v>
      </c>
      <c r="BJ59" s="1">
        <f t="shared" si="33"/>
        <v>4.014112476354077</v>
      </c>
      <c r="BK59" s="1">
        <f t="shared" si="33"/>
        <v>3.817234946098254</v>
      </c>
      <c r="BL59" s="1">
        <f t="shared" si="8"/>
        <v>4.3938044684935313</v>
      </c>
    </row>
    <row r="60" spans="1:64" x14ac:dyDescent="0.2">
      <c r="A60" s="55" t="s">
        <v>104</v>
      </c>
      <c r="B60" s="56" t="s">
        <v>98</v>
      </c>
      <c r="C60" s="57">
        <v>44132.832000000002</v>
      </c>
      <c r="D60" s="54"/>
      <c r="E60" s="1">
        <f t="shared" si="39"/>
        <v>599.9945781187804</v>
      </c>
      <c r="F60" s="1">
        <f t="shared" si="40"/>
        <v>600</v>
      </c>
      <c r="G60" s="1">
        <f t="shared" si="34"/>
        <v>-1.30799999969895E-2</v>
      </c>
      <c r="I60" s="1">
        <f>+G60</f>
        <v>-1.30799999969895E-2</v>
      </c>
      <c r="O60" s="1">
        <f ca="1">+C$11+C$12*$F60</f>
        <v>0.19927080559586591</v>
      </c>
      <c r="Q60" s="93">
        <f t="shared" si="41"/>
        <v>29114.332000000002</v>
      </c>
      <c r="S60" s="2">
        <f>S$16</f>
        <v>0.1</v>
      </c>
      <c r="Z60" s="1">
        <f t="shared" si="42"/>
        <v>600</v>
      </c>
      <c r="AA60" s="1">
        <f t="shared" si="43"/>
        <v>-9.54133557354922E-5</v>
      </c>
      <c r="AB60" s="1">
        <f t="shared" si="44"/>
        <v>1.2978690069410173E-3</v>
      </c>
      <c r="AC60" s="1">
        <f t="shared" si="45"/>
        <v>-1.30799999969895E-2</v>
      </c>
      <c r="AD60" s="1">
        <f t="shared" si="46"/>
        <v>-1.2984586641254008E-2</v>
      </c>
      <c r="AE60" s="1">
        <f t="shared" si="47"/>
        <v>1.6859949024423204E-5</v>
      </c>
      <c r="AF60" s="1">
        <f t="shared" si="48"/>
        <v>-1.30799999969895E-2</v>
      </c>
      <c r="AG60" s="2"/>
      <c r="AH60" s="1">
        <f t="shared" si="49"/>
        <v>-1.4377869003930517E-2</v>
      </c>
      <c r="AI60" s="1">
        <f t="shared" si="50"/>
        <v>0.55505206412725561</v>
      </c>
      <c r="AJ60" s="1">
        <f t="shared" si="51"/>
        <v>-0.89171095177731696</v>
      </c>
      <c r="AK60" s="1">
        <f t="shared" si="52"/>
        <v>-0.41305687493822668</v>
      </c>
      <c r="AL60" s="1">
        <f t="shared" si="53"/>
        <v>-2.3933462480890828</v>
      </c>
      <c r="AM60" s="1">
        <f t="shared" si="54"/>
        <v>-2.547029140874836</v>
      </c>
      <c r="AN60" s="1">
        <f t="shared" si="38"/>
        <v>4.4838251645642622</v>
      </c>
      <c r="AO60" s="1">
        <f t="shared" si="38"/>
        <v>4.4838238958416259</v>
      </c>
      <c r="AP60" s="1">
        <f t="shared" si="38"/>
        <v>4.4838331189838545</v>
      </c>
      <c r="AQ60" s="1">
        <f t="shared" si="38"/>
        <v>4.4837660784974673</v>
      </c>
      <c r="AR60" s="1">
        <f t="shared" si="38"/>
        <v>4.484253818363249</v>
      </c>
      <c r="AS60" s="1">
        <f t="shared" si="38"/>
        <v>4.4807283939776772</v>
      </c>
      <c r="AT60" s="1">
        <f t="shared" si="38"/>
        <v>4.5075476723110395</v>
      </c>
      <c r="AU60" s="1">
        <f t="shared" si="55"/>
        <v>5.0751554663411023</v>
      </c>
      <c r="AW60" s="1">
        <v>-400</v>
      </c>
      <c r="AX60" s="1">
        <f t="shared" si="0"/>
        <v>6.6077017836381272E-3</v>
      </c>
      <c r="AY60" s="1">
        <f t="shared" si="1"/>
        <v>3.2428530336072209E-2</v>
      </c>
      <c r="AZ60" s="1">
        <f t="shared" si="2"/>
        <v>-2.5820828552434082E-2</v>
      </c>
      <c r="BA60" s="1">
        <f t="shared" si="3"/>
        <v>0.45722658800576832</v>
      </c>
      <c r="BB60" s="1">
        <f t="shared" si="4"/>
        <v>-0.9827498907763601</v>
      </c>
      <c r="BC60" s="1">
        <f t="shared" si="5"/>
        <v>-2.6770207483915631</v>
      </c>
      <c r="BD60" s="1">
        <f t="shared" si="6"/>
        <v>-4.2273300238441616</v>
      </c>
      <c r="BE60" s="1">
        <f t="shared" si="33"/>
        <v>4.034096250519994</v>
      </c>
      <c r="BF60" s="1">
        <f t="shared" si="33"/>
        <v>4.0355037986870377</v>
      </c>
      <c r="BG60" s="1">
        <f t="shared" si="33"/>
        <v>4.0318109342860051</v>
      </c>
      <c r="BH60" s="1">
        <f t="shared" si="33"/>
        <v>4.0415360319284508</v>
      </c>
      <c r="BI60" s="1">
        <f t="shared" si="33"/>
        <v>4.016171225240222</v>
      </c>
      <c r="BJ60" s="1">
        <f t="shared" si="33"/>
        <v>4.084130354340501</v>
      </c>
      <c r="BK60" s="1">
        <f t="shared" si="33"/>
        <v>3.9129587160190606</v>
      </c>
      <c r="BL60" s="1">
        <f t="shared" si="8"/>
        <v>4.5073629681347933</v>
      </c>
    </row>
    <row r="61" spans="1:64" x14ac:dyDescent="0.2">
      <c r="A61" s="1" t="s">
        <v>96</v>
      </c>
      <c r="B61" s="2"/>
      <c r="C61" s="54">
        <v>44458.527000000002</v>
      </c>
      <c r="D61" s="54"/>
      <c r="E61" s="1">
        <f t="shared" si="39"/>
        <v>735.00066405609493</v>
      </c>
      <c r="F61" s="1">
        <f t="shared" si="40"/>
        <v>735</v>
      </c>
      <c r="G61" s="1">
        <f t="shared" si="34"/>
        <v>1.6020000039134175E-3</v>
      </c>
      <c r="H61" s="1">
        <f>+G61</f>
        <v>1.6020000039134175E-3</v>
      </c>
      <c r="Q61" s="93">
        <f t="shared" si="41"/>
        <v>29440.027000000002</v>
      </c>
      <c r="S61" s="2">
        <f>S$15</f>
        <v>0.2</v>
      </c>
      <c r="Z61" s="1">
        <f t="shared" si="42"/>
        <v>735</v>
      </c>
      <c r="AA61" s="1">
        <f t="shared" si="43"/>
        <v>-5.4125793426345117E-4</v>
      </c>
      <c r="AB61" s="1">
        <f t="shared" si="44"/>
        <v>1.391594187571565E-2</v>
      </c>
      <c r="AC61" s="1">
        <f t="shared" si="45"/>
        <v>1.6020000039134175E-3</v>
      </c>
      <c r="AD61" s="1">
        <f t="shared" si="46"/>
        <v>2.1432579381768686E-3</v>
      </c>
      <c r="AE61" s="1">
        <f t="shared" si="47"/>
        <v>9.1871091791163254E-7</v>
      </c>
      <c r="AF61" s="1">
        <f t="shared" si="48"/>
        <v>1.6020000039134175E-3</v>
      </c>
      <c r="AG61" s="2"/>
      <c r="AH61" s="1">
        <f t="shared" si="49"/>
        <v>-1.2313941871802233E-2</v>
      </c>
      <c r="AI61" s="1">
        <f t="shared" si="50"/>
        <v>0.5757340401430755</v>
      </c>
      <c r="AJ61" s="1">
        <f t="shared" si="51"/>
        <v>-0.8685674762139739</v>
      </c>
      <c r="AK61" s="1">
        <f t="shared" si="52"/>
        <v>-0.43427300500702576</v>
      </c>
      <c r="AL61" s="1">
        <f t="shared" si="53"/>
        <v>-2.3445391170401013</v>
      </c>
      <c r="AM61" s="1">
        <f t="shared" si="54"/>
        <v>-2.374971295473109</v>
      </c>
      <c r="AN61" s="1">
        <f t="shared" ref="AN61:AT70" si="56">$AU61+$AB$7*SIN(AO61)</f>
        <v>4.5524374172727446</v>
      </c>
      <c r="AO61" s="1">
        <f t="shared" si="56"/>
        <v>4.5524370216976209</v>
      </c>
      <c r="AP61" s="1">
        <f t="shared" si="56"/>
        <v>4.5524411126447246</v>
      </c>
      <c r="AQ61" s="1">
        <f t="shared" si="56"/>
        <v>4.5523988100189783</v>
      </c>
      <c r="AR61" s="1">
        <f t="shared" si="56"/>
        <v>4.552836779275931</v>
      </c>
      <c r="AS61" s="1">
        <f t="shared" si="56"/>
        <v>4.5483585061112093</v>
      </c>
      <c r="AT61" s="1">
        <f t="shared" si="56"/>
        <v>4.6023643708992834</v>
      </c>
      <c r="AU61" s="1">
        <f t="shared" si="55"/>
        <v>5.1518074535989546</v>
      </c>
      <c r="AW61" s="1">
        <v>-200</v>
      </c>
      <c r="AX61" s="1">
        <f t="shared" si="0"/>
        <v>4.83811552822783E-3</v>
      </c>
      <c r="AY61" s="1">
        <f t="shared" si="1"/>
        <v>2.8862022270396602E-2</v>
      </c>
      <c r="AZ61" s="1">
        <f t="shared" si="2"/>
        <v>-2.4023906742168772E-2</v>
      </c>
      <c r="BA61" s="1">
        <f t="shared" si="3"/>
        <v>0.47116331721761251</v>
      </c>
      <c r="BB61" s="1">
        <f t="shared" si="4"/>
        <v>-0.97254165879003396</v>
      </c>
      <c r="BC61" s="1">
        <f t="shared" si="5"/>
        <v>-2.6281484907543393</v>
      </c>
      <c r="BD61" s="1">
        <f t="shared" si="6"/>
        <v>-3.8093105089426555</v>
      </c>
      <c r="BE61" s="1">
        <f t="shared" si="33"/>
        <v>4.1177814334501139</v>
      </c>
      <c r="BF61" s="1">
        <f t="shared" si="33"/>
        <v>4.1184316696085297</v>
      </c>
      <c r="BG61" s="1">
        <f t="shared" si="33"/>
        <v>4.1165206277129984</v>
      </c>
      <c r="BH61" s="1">
        <f t="shared" si="33"/>
        <v>4.1221526745001196</v>
      </c>
      <c r="BI61" s="1">
        <f t="shared" si="33"/>
        <v>4.1056863640706815</v>
      </c>
      <c r="BJ61" s="1">
        <f t="shared" si="33"/>
        <v>4.1550290533036769</v>
      </c>
      <c r="BK61" s="1">
        <f t="shared" si="33"/>
        <v>4.0163394118406099</v>
      </c>
      <c r="BL61" s="1">
        <f t="shared" si="8"/>
        <v>4.6209214677760553</v>
      </c>
    </row>
    <row r="62" spans="1:64" x14ac:dyDescent="0.2">
      <c r="A62" s="1" t="s">
        <v>108</v>
      </c>
      <c r="B62" s="2"/>
      <c r="C62" s="54">
        <v>44458.527000000002</v>
      </c>
      <c r="D62" s="54"/>
      <c r="E62" s="1">
        <f t="shared" si="39"/>
        <v>735.00066405609493</v>
      </c>
      <c r="F62" s="1">
        <f t="shared" si="40"/>
        <v>735</v>
      </c>
      <c r="G62" s="1">
        <f t="shared" si="34"/>
        <v>1.6020000039134175E-3</v>
      </c>
      <c r="I62" s="1">
        <f>+G62</f>
        <v>1.6020000039134175E-3</v>
      </c>
      <c r="Q62" s="93">
        <f t="shared" si="41"/>
        <v>29440.027000000002</v>
      </c>
      <c r="S62" s="2">
        <f>S$16</f>
        <v>0.1</v>
      </c>
      <c r="Z62" s="1">
        <f t="shared" si="42"/>
        <v>735</v>
      </c>
      <c r="AA62" s="1">
        <f t="shared" si="43"/>
        <v>-5.4125793426345117E-4</v>
      </c>
      <c r="AB62" s="1">
        <f t="shared" si="44"/>
        <v>1.391594187571565E-2</v>
      </c>
      <c r="AC62" s="1">
        <f t="shared" si="45"/>
        <v>1.6020000039134175E-3</v>
      </c>
      <c r="AD62" s="1">
        <f t="shared" si="46"/>
        <v>2.1432579381768686E-3</v>
      </c>
      <c r="AE62" s="1">
        <f t="shared" si="47"/>
        <v>4.5935545895581627E-7</v>
      </c>
      <c r="AF62" s="1">
        <f t="shared" si="48"/>
        <v>1.6020000039134175E-3</v>
      </c>
      <c r="AG62" s="2"/>
      <c r="AH62" s="1">
        <f t="shared" si="49"/>
        <v>-1.2313941871802233E-2</v>
      </c>
      <c r="AI62" s="1">
        <f t="shared" si="50"/>
        <v>0.5757340401430755</v>
      </c>
      <c r="AJ62" s="1">
        <f t="shared" si="51"/>
        <v>-0.8685674762139739</v>
      </c>
      <c r="AK62" s="1">
        <f t="shared" si="52"/>
        <v>-0.43427300500702576</v>
      </c>
      <c r="AL62" s="1">
        <f t="shared" si="53"/>
        <v>-2.3445391170401013</v>
      </c>
      <c r="AM62" s="1">
        <f t="shared" si="54"/>
        <v>-2.374971295473109</v>
      </c>
      <c r="AN62" s="1">
        <f t="shared" si="56"/>
        <v>4.5524374172727446</v>
      </c>
      <c r="AO62" s="1">
        <f t="shared" si="56"/>
        <v>4.5524370216976209</v>
      </c>
      <c r="AP62" s="1">
        <f t="shared" si="56"/>
        <v>4.5524411126447246</v>
      </c>
      <c r="AQ62" s="1">
        <f t="shared" si="56"/>
        <v>4.5523988100189783</v>
      </c>
      <c r="AR62" s="1">
        <f t="shared" si="56"/>
        <v>4.552836779275931</v>
      </c>
      <c r="AS62" s="1">
        <f t="shared" si="56"/>
        <v>4.5483585061112093</v>
      </c>
      <c r="AT62" s="1">
        <f t="shared" si="56"/>
        <v>4.6023643708992834</v>
      </c>
      <c r="AU62" s="1">
        <f t="shared" si="55"/>
        <v>5.1518074535989546</v>
      </c>
      <c r="AW62" s="1">
        <v>0</v>
      </c>
      <c r="AX62" s="1">
        <f t="shared" si="0"/>
        <v>3.2686750999288486E-3</v>
      </c>
      <c r="AY62" s="1">
        <f t="shared" si="1"/>
        <v>2.5264160768771086E-2</v>
      </c>
      <c r="AZ62" s="1">
        <f t="shared" si="2"/>
        <v>-2.1995485668842237E-2</v>
      </c>
      <c r="BA62" s="1">
        <f t="shared" si="3"/>
        <v>0.48738421503380414</v>
      </c>
      <c r="BB62" s="1">
        <f t="shared" si="4"/>
        <v>-0.95912507894856847</v>
      </c>
      <c r="BC62" s="1">
        <f t="shared" si="5"/>
        <v>-2.5761288695105522</v>
      </c>
      <c r="BD62" s="1">
        <f t="shared" si="6"/>
        <v>-3.4421696452365311</v>
      </c>
      <c r="BE62" s="1">
        <f t="shared" si="33"/>
        <v>4.2040565555749039</v>
      </c>
      <c r="BF62" s="1">
        <f t="shared" si="33"/>
        <v>4.2042911155350922</v>
      </c>
      <c r="BG62" s="1">
        <f t="shared" si="33"/>
        <v>4.2034975684541891</v>
      </c>
      <c r="BH62" s="1">
        <f t="shared" si="33"/>
        <v>4.2061868173184775</v>
      </c>
      <c r="BI62" s="1">
        <f t="shared" si="33"/>
        <v>4.1971250734298406</v>
      </c>
      <c r="BJ62" s="1">
        <f t="shared" si="33"/>
        <v>4.2282767729055797</v>
      </c>
      <c r="BK62" s="1">
        <f t="shared" si="33"/>
        <v>4.1275081407839593</v>
      </c>
      <c r="BL62" s="1">
        <f t="shared" si="8"/>
        <v>4.7344799674173172</v>
      </c>
    </row>
    <row r="63" spans="1:64" x14ac:dyDescent="0.2">
      <c r="A63" s="1" t="s">
        <v>96</v>
      </c>
      <c r="B63" s="2"/>
      <c r="C63" s="54">
        <v>44487.476000000002</v>
      </c>
      <c r="D63" s="54"/>
      <c r="E63" s="1">
        <f t="shared" si="39"/>
        <v>747.00051416677945</v>
      </c>
      <c r="F63" s="1">
        <f t="shared" si="40"/>
        <v>747</v>
      </c>
      <c r="G63" s="1">
        <f t="shared" si="34"/>
        <v>1.240400000824593E-3</v>
      </c>
      <c r="H63" s="1">
        <f>+G63</f>
        <v>1.240400000824593E-3</v>
      </c>
      <c r="Q63" s="93">
        <f t="shared" si="41"/>
        <v>29468.976000000002</v>
      </c>
      <c r="S63" s="2">
        <f>S$15</f>
        <v>0.2</v>
      </c>
      <c r="Z63" s="1">
        <f t="shared" si="42"/>
        <v>747</v>
      </c>
      <c r="AA63" s="1">
        <f t="shared" si="43"/>
        <v>-5.7482139516346759E-4</v>
      </c>
      <c r="AB63" s="1">
        <f t="shared" si="44"/>
        <v>1.3364123171539148E-2</v>
      </c>
      <c r="AC63" s="1">
        <f t="shared" si="45"/>
        <v>1.240400000824593E-3</v>
      </c>
      <c r="AD63" s="1">
        <f t="shared" si="46"/>
        <v>1.8152213959880606E-3</v>
      </c>
      <c r="AE63" s="1">
        <f t="shared" si="47"/>
        <v>6.5900574329056876E-7</v>
      </c>
      <c r="AF63" s="1">
        <f t="shared" si="48"/>
        <v>1.240400000824593E-3</v>
      </c>
      <c r="AG63" s="2"/>
      <c r="AH63" s="1">
        <f t="shared" si="49"/>
        <v>-1.2123723170714555E-2</v>
      </c>
      <c r="AI63" s="1">
        <f t="shared" si="50"/>
        <v>0.57769988692759944</v>
      </c>
      <c r="AJ63" s="1">
        <f t="shared" si="51"/>
        <v>-0.86632022754759597</v>
      </c>
      <c r="AK63" s="1">
        <f t="shared" si="52"/>
        <v>-0.43618489436268582</v>
      </c>
      <c r="AL63" s="1">
        <f t="shared" si="53"/>
        <v>-2.3400223140017018</v>
      </c>
      <c r="AM63" s="1">
        <f t="shared" si="54"/>
        <v>-2.360054389343555</v>
      </c>
      <c r="AN63" s="1">
        <f t="shared" si="56"/>
        <v>4.5586607571371687</v>
      </c>
      <c r="AO63" s="1">
        <f t="shared" si="56"/>
        <v>4.5586604235101547</v>
      </c>
      <c r="AP63" s="1">
        <f t="shared" si="56"/>
        <v>4.5586640123088653</v>
      </c>
      <c r="AQ63" s="1">
        <f t="shared" si="56"/>
        <v>4.5586254122533321</v>
      </c>
      <c r="AR63" s="1">
        <f t="shared" si="56"/>
        <v>4.5590410887492263</v>
      </c>
      <c r="AS63" s="1">
        <f t="shared" si="56"/>
        <v>4.55462189220769</v>
      </c>
      <c r="AT63" s="1">
        <f t="shared" si="56"/>
        <v>4.6109503929580633</v>
      </c>
      <c r="AU63" s="1">
        <f t="shared" si="55"/>
        <v>5.1586209635774303</v>
      </c>
      <c r="AW63" s="1">
        <v>200</v>
      </c>
      <c r="AX63" s="1">
        <f t="shared" si="0"/>
        <v>1.9126972832068864E-3</v>
      </c>
      <c r="AY63" s="1">
        <f t="shared" si="1"/>
        <v>2.163494583119565E-2</v>
      </c>
      <c r="AZ63" s="1">
        <f t="shared" si="2"/>
        <v>-1.9722248547988763E-2</v>
      </c>
      <c r="BA63" s="1">
        <f t="shared" si="3"/>
        <v>0.50634356783273116</v>
      </c>
      <c r="BB63" s="1">
        <f t="shared" si="4"/>
        <v>-0.94183177429439102</v>
      </c>
      <c r="BC63" s="1">
        <f t="shared" si="5"/>
        <v>-2.5202744812393396</v>
      </c>
      <c r="BD63" s="1">
        <f t="shared" si="6"/>
        <v>-3.1147371992667936</v>
      </c>
      <c r="BE63" s="1">
        <f t="shared" si="33"/>
        <v>4.2934161320264375</v>
      </c>
      <c r="BF63" s="1">
        <f t="shared" si="33"/>
        <v>4.2934721059314764</v>
      </c>
      <c r="BG63" s="1">
        <f t="shared" si="33"/>
        <v>4.2932455108983909</v>
      </c>
      <c r="BH63" s="1">
        <f t="shared" si="33"/>
        <v>4.29416353148825</v>
      </c>
      <c r="BI63" s="1">
        <f t="shared" si="33"/>
        <v>4.2904559049627249</v>
      </c>
      <c r="BJ63" s="1">
        <f t="shared" si="33"/>
        <v>4.3056249650070404</v>
      </c>
      <c r="BK63" s="1">
        <f t="shared" si="33"/>
        <v>4.2464956871126613</v>
      </c>
      <c r="BL63" s="1">
        <f t="shared" si="8"/>
        <v>4.8480384670585792</v>
      </c>
    </row>
    <row r="64" spans="1:64" x14ac:dyDescent="0.2">
      <c r="A64" s="1" t="s">
        <v>109</v>
      </c>
      <c r="B64" s="2"/>
      <c r="C64" s="54">
        <v>44487.476000000002</v>
      </c>
      <c r="D64" s="54"/>
      <c r="E64" s="1">
        <f t="shared" si="39"/>
        <v>747.00051416677945</v>
      </c>
      <c r="F64" s="1">
        <f t="shared" si="40"/>
        <v>747</v>
      </c>
      <c r="G64" s="1">
        <f t="shared" si="34"/>
        <v>1.240400000824593E-3</v>
      </c>
      <c r="I64" s="1">
        <f>+G64</f>
        <v>1.240400000824593E-3</v>
      </c>
      <c r="Q64" s="93">
        <f t="shared" si="41"/>
        <v>29468.976000000002</v>
      </c>
      <c r="S64" s="2">
        <f>S$16</f>
        <v>0.1</v>
      </c>
      <c r="Z64" s="1">
        <f t="shared" si="42"/>
        <v>747</v>
      </c>
      <c r="AA64" s="1">
        <f t="shared" si="43"/>
        <v>-5.7482139516346759E-4</v>
      </c>
      <c r="AB64" s="1">
        <f t="shared" si="44"/>
        <v>1.3364123171539148E-2</v>
      </c>
      <c r="AC64" s="1">
        <f t="shared" si="45"/>
        <v>1.240400000824593E-3</v>
      </c>
      <c r="AD64" s="1">
        <f t="shared" si="46"/>
        <v>1.8152213959880606E-3</v>
      </c>
      <c r="AE64" s="1">
        <f t="shared" si="47"/>
        <v>3.2950287164528438E-7</v>
      </c>
      <c r="AF64" s="1">
        <f t="shared" si="48"/>
        <v>1.240400000824593E-3</v>
      </c>
      <c r="AG64" s="2"/>
      <c r="AH64" s="1">
        <f t="shared" si="49"/>
        <v>-1.2123723170714555E-2</v>
      </c>
      <c r="AI64" s="1">
        <f t="shared" si="50"/>
        <v>0.57769988692759944</v>
      </c>
      <c r="AJ64" s="1">
        <f t="shared" si="51"/>
        <v>-0.86632022754759597</v>
      </c>
      <c r="AK64" s="1">
        <f t="shared" si="52"/>
        <v>-0.43618489436268582</v>
      </c>
      <c r="AL64" s="1">
        <f t="shared" si="53"/>
        <v>-2.3400223140017018</v>
      </c>
      <c r="AM64" s="1">
        <f t="shared" si="54"/>
        <v>-2.360054389343555</v>
      </c>
      <c r="AN64" s="1">
        <f t="shared" si="56"/>
        <v>4.5586607571371687</v>
      </c>
      <c r="AO64" s="1">
        <f t="shared" si="56"/>
        <v>4.5586604235101547</v>
      </c>
      <c r="AP64" s="1">
        <f t="shared" si="56"/>
        <v>4.5586640123088653</v>
      </c>
      <c r="AQ64" s="1">
        <f t="shared" si="56"/>
        <v>4.5586254122533321</v>
      </c>
      <c r="AR64" s="1">
        <f t="shared" si="56"/>
        <v>4.5590410887492263</v>
      </c>
      <c r="AS64" s="1">
        <f t="shared" si="56"/>
        <v>4.55462189220769</v>
      </c>
      <c r="AT64" s="1">
        <f t="shared" si="56"/>
        <v>4.6109503929580633</v>
      </c>
      <c r="AU64" s="1">
        <f t="shared" si="55"/>
        <v>5.1586209635774303</v>
      </c>
      <c r="AW64" s="1">
        <v>400</v>
      </c>
      <c r="AX64" s="1">
        <f t="shared" si="0"/>
        <v>7.8556021083034042E-4</v>
      </c>
      <c r="AY64" s="1">
        <f t="shared" si="1"/>
        <v>1.7974377457670297E-2</v>
      </c>
      <c r="AZ64" s="1">
        <f t="shared" si="2"/>
        <v>-1.7188817246839957E-2</v>
      </c>
      <c r="BA64" s="1">
        <f t="shared" si="3"/>
        <v>0.52863661965689601</v>
      </c>
      <c r="BB64" s="1">
        <f t="shared" si="4"/>
        <v>-0.91976568669319403</v>
      </c>
      <c r="BC64" s="1">
        <f t="shared" si="5"/>
        <v>-2.4597178554127272</v>
      </c>
      <c r="BD64" s="1">
        <f t="shared" si="6"/>
        <v>-2.8185534473990828</v>
      </c>
      <c r="BE64" s="1">
        <f t="shared" si="33"/>
        <v>4.3864422236046021</v>
      </c>
      <c r="BF64" s="1">
        <f t="shared" si="33"/>
        <v>4.3864466758212384</v>
      </c>
      <c r="BG64" s="1">
        <f t="shared" si="33"/>
        <v>4.386423774341794</v>
      </c>
      <c r="BH64" s="1">
        <f t="shared" si="33"/>
        <v>4.3865415923758313</v>
      </c>
      <c r="BI64" s="1">
        <f t="shared" si="33"/>
        <v>4.3859359075849316</v>
      </c>
      <c r="BJ64" s="1">
        <f t="shared" si="33"/>
        <v>4.389061287208003</v>
      </c>
      <c r="BK64" s="1">
        <f t="shared" si="33"/>
        <v>4.3732321155797012</v>
      </c>
      <c r="BL64" s="1">
        <f t="shared" si="8"/>
        <v>4.9615969666998403</v>
      </c>
    </row>
    <row r="65" spans="1:64" x14ac:dyDescent="0.2">
      <c r="A65" s="1" t="s">
        <v>96</v>
      </c>
      <c r="B65" s="2"/>
      <c r="C65" s="54">
        <v>44516.421999999999</v>
      </c>
      <c r="D65" s="54"/>
      <c r="E65" s="1">
        <f t="shared" si="39"/>
        <v>758.99912072672362</v>
      </c>
      <c r="F65" s="1">
        <f t="shared" si="40"/>
        <v>759</v>
      </c>
      <c r="G65" s="1">
        <f t="shared" si="34"/>
        <v>-2.1211999992374331E-3</v>
      </c>
      <c r="H65" s="1">
        <f>+G65</f>
        <v>-2.1211999992374331E-3</v>
      </c>
      <c r="Q65" s="93">
        <f t="shared" si="41"/>
        <v>29497.921999999999</v>
      </c>
      <c r="S65" s="2">
        <f>S$15</f>
        <v>0.2</v>
      </c>
      <c r="Z65" s="1">
        <f t="shared" si="42"/>
        <v>759</v>
      </c>
      <c r="AA65" s="1">
        <f t="shared" si="43"/>
        <v>-6.0737369120459836E-4</v>
      </c>
      <c r="AB65" s="1">
        <f t="shared" si="44"/>
        <v>9.8111804331611364E-3</v>
      </c>
      <c r="AC65" s="1">
        <f t="shared" si="45"/>
        <v>-2.1211999992374331E-3</v>
      </c>
      <c r="AD65" s="1">
        <f t="shared" si="46"/>
        <v>-1.5138263080328347E-3</v>
      </c>
      <c r="AE65" s="1">
        <f t="shared" si="47"/>
        <v>4.5833401817846462E-7</v>
      </c>
      <c r="AF65" s="1">
        <f t="shared" si="48"/>
        <v>-2.1211999992374331E-3</v>
      </c>
      <c r="AG65" s="2"/>
      <c r="AH65" s="1">
        <f t="shared" si="49"/>
        <v>-1.1932380432398569E-2</v>
      </c>
      <c r="AI65" s="1">
        <f t="shared" si="50"/>
        <v>0.57968793899267501</v>
      </c>
      <c r="AJ65" s="1">
        <f t="shared" si="51"/>
        <v>-0.86403968882952731</v>
      </c>
      <c r="AK65" s="1">
        <f t="shared" si="52"/>
        <v>-0.4381009232390688</v>
      </c>
      <c r="AL65" s="1">
        <f t="shared" si="53"/>
        <v>-2.335474490856166</v>
      </c>
      <c r="AM65" s="1">
        <f t="shared" si="54"/>
        <v>-2.345194835118559</v>
      </c>
      <c r="AN65" s="1">
        <f t="shared" si="56"/>
        <v>4.5649054309049157</v>
      </c>
      <c r="AO65" s="1">
        <f t="shared" si="56"/>
        <v>4.5649051531038491</v>
      </c>
      <c r="AP65" s="1">
        <f t="shared" si="56"/>
        <v>4.5649082669354053</v>
      </c>
      <c r="AQ65" s="1">
        <f t="shared" si="56"/>
        <v>4.5648733681858245</v>
      </c>
      <c r="AR65" s="1">
        <f t="shared" si="56"/>
        <v>4.5652649714182729</v>
      </c>
      <c r="AS65" s="1">
        <f t="shared" si="56"/>
        <v>4.5609283736904009</v>
      </c>
      <c r="AT65" s="1">
        <f t="shared" si="56"/>
        <v>4.6195618399322669</v>
      </c>
      <c r="AU65" s="1">
        <f t="shared" si="55"/>
        <v>5.1654344735559059</v>
      </c>
      <c r="AW65" s="1">
        <v>600</v>
      </c>
      <c r="AX65" s="1">
        <f t="shared" si="0"/>
        <v>-9.54133557354922E-5</v>
      </c>
      <c r="AY65" s="1">
        <f t="shared" si="1"/>
        <v>1.4282455648195025E-2</v>
      </c>
      <c r="AZ65" s="1">
        <f t="shared" si="2"/>
        <v>-1.4377869003930517E-2</v>
      </c>
      <c r="BA65" s="1">
        <f t="shared" si="3"/>
        <v>0.55505206412725561</v>
      </c>
      <c r="BB65" s="1">
        <f t="shared" si="4"/>
        <v>-0.89171095177731696</v>
      </c>
      <c r="BC65" s="1">
        <f t="shared" si="5"/>
        <v>-2.3933462480890828</v>
      </c>
      <c r="BD65" s="1">
        <f t="shared" si="6"/>
        <v>-2.547029140874836</v>
      </c>
      <c r="BE65" s="1">
        <f t="shared" si="33"/>
        <v>4.4838251645642622</v>
      </c>
      <c r="BF65" s="1">
        <f t="shared" si="33"/>
        <v>4.4838238958416259</v>
      </c>
      <c r="BG65" s="1">
        <f t="shared" si="33"/>
        <v>4.4838331189838545</v>
      </c>
      <c r="BH65" s="1">
        <f t="shared" si="33"/>
        <v>4.4837660784974673</v>
      </c>
      <c r="BI65" s="1">
        <f t="shared" si="33"/>
        <v>4.484253818363249</v>
      </c>
      <c r="BJ65" s="1">
        <f t="shared" si="33"/>
        <v>4.4807283939776772</v>
      </c>
      <c r="BK65" s="1">
        <f t="shared" si="33"/>
        <v>4.5075476723110395</v>
      </c>
      <c r="BL65" s="1">
        <f t="shared" si="8"/>
        <v>5.0751554663411023</v>
      </c>
    </row>
    <row r="66" spans="1:64" x14ac:dyDescent="0.2">
      <c r="A66" s="1" t="s">
        <v>110</v>
      </c>
      <c r="B66" s="2"/>
      <c r="C66" s="54">
        <v>44516.421999999999</v>
      </c>
      <c r="D66" s="54"/>
      <c r="E66" s="1">
        <f t="shared" si="39"/>
        <v>758.99912072672362</v>
      </c>
      <c r="F66" s="1">
        <f t="shared" si="40"/>
        <v>759</v>
      </c>
      <c r="G66" s="1">
        <f t="shared" si="34"/>
        <v>-2.1211999992374331E-3</v>
      </c>
      <c r="I66" s="1">
        <f>+G66</f>
        <v>-2.1211999992374331E-3</v>
      </c>
      <c r="Q66" s="93">
        <f t="shared" si="41"/>
        <v>29497.921999999999</v>
      </c>
      <c r="S66" s="2">
        <f>S$16</f>
        <v>0.1</v>
      </c>
      <c r="Z66" s="1">
        <f t="shared" si="42"/>
        <v>759</v>
      </c>
      <c r="AA66" s="1">
        <f t="shared" si="43"/>
        <v>-6.0737369120459836E-4</v>
      </c>
      <c r="AB66" s="1">
        <f t="shared" si="44"/>
        <v>9.8111804331611364E-3</v>
      </c>
      <c r="AC66" s="1">
        <f t="shared" si="45"/>
        <v>-2.1211999992374331E-3</v>
      </c>
      <c r="AD66" s="1">
        <f t="shared" si="46"/>
        <v>-1.5138263080328347E-3</v>
      </c>
      <c r="AE66" s="1">
        <f t="shared" si="47"/>
        <v>2.2916700908923231E-7</v>
      </c>
      <c r="AF66" s="1">
        <f t="shared" si="48"/>
        <v>-2.1211999992374331E-3</v>
      </c>
      <c r="AG66" s="2"/>
      <c r="AH66" s="1">
        <f t="shared" si="49"/>
        <v>-1.1932380432398569E-2</v>
      </c>
      <c r="AI66" s="1">
        <f t="shared" si="50"/>
        <v>0.57968793899267501</v>
      </c>
      <c r="AJ66" s="1">
        <f t="shared" si="51"/>
        <v>-0.86403968882952731</v>
      </c>
      <c r="AK66" s="1">
        <f t="shared" si="52"/>
        <v>-0.4381009232390688</v>
      </c>
      <c r="AL66" s="1">
        <f t="shared" si="53"/>
        <v>-2.335474490856166</v>
      </c>
      <c r="AM66" s="1">
        <f t="shared" si="54"/>
        <v>-2.345194835118559</v>
      </c>
      <c r="AN66" s="1">
        <f t="shared" si="56"/>
        <v>4.5649054309049157</v>
      </c>
      <c r="AO66" s="1">
        <f t="shared" si="56"/>
        <v>4.5649051531038491</v>
      </c>
      <c r="AP66" s="1">
        <f t="shared" si="56"/>
        <v>4.5649082669354053</v>
      </c>
      <c r="AQ66" s="1">
        <f t="shared" si="56"/>
        <v>4.5648733681858245</v>
      </c>
      <c r="AR66" s="1">
        <f t="shared" si="56"/>
        <v>4.5652649714182729</v>
      </c>
      <c r="AS66" s="1">
        <f t="shared" si="56"/>
        <v>4.5609283736904009</v>
      </c>
      <c r="AT66" s="1">
        <f t="shared" si="56"/>
        <v>4.6195618399322669</v>
      </c>
      <c r="AU66" s="1">
        <f t="shared" si="55"/>
        <v>5.1654344735559059</v>
      </c>
      <c r="AW66" s="1">
        <v>800</v>
      </c>
      <c r="AX66" s="1">
        <f t="shared" ref="AX66:AX101" si="57">AB$3+AB$4*AW66+AB$5*AW66^2+AZ66</f>
        <v>-7.1089945405542788E-4</v>
      </c>
      <c r="AY66" s="1">
        <f t="shared" ref="AY66:AY101" si="58">AB$3+AB$4*AW66+AB$5*AW66^2</f>
        <v>1.055918040276984E-2</v>
      </c>
      <c r="AZ66" s="1">
        <f t="shared" ref="AZ66:AZ101" si="59">$AB$6*($AB$11/BA66*BB66+$AB$12)</f>
        <v>-1.1270079856825268E-2</v>
      </c>
      <c r="BA66" s="1">
        <f t="shared" ref="BA66:BA101" si="60">1+$AB$7*COS(BC66)</f>
        <v>0.58665266939060967</v>
      </c>
      <c r="BB66" s="1">
        <f t="shared" ref="BB66:BB101" si="61">SIN(BC66+RADIANS($AB$9))</f>
        <v>-0.8559890516717571</v>
      </c>
      <c r="BC66" s="1">
        <f t="shared" ref="BC66:BC101" si="62">2*ATAN(BD66)</f>
        <v>-2.3196957160035283</v>
      </c>
      <c r="BD66" s="1">
        <f t="shared" ref="BD66:BD101" si="63">SQRT((1+$AB$7)/(1-$AB$7))*TAN(BE66/2)</f>
        <v>-2.2948448381513318</v>
      </c>
      <c r="BE66" s="1">
        <f t="shared" si="33"/>
        <v>4.5864056858959126</v>
      </c>
      <c r="BF66" s="1">
        <f t="shared" si="33"/>
        <v>4.5864055529885439</v>
      </c>
      <c r="BG66" s="1">
        <f t="shared" si="33"/>
        <v>4.5864072952509476</v>
      </c>
      <c r="BH66" s="1">
        <f t="shared" si="33"/>
        <v>4.5863844581009445</v>
      </c>
      <c r="BI66" s="1">
        <f t="shared" si="33"/>
        <v>4.5866841293660592</v>
      </c>
      <c r="BJ66" s="1">
        <f t="shared" si="33"/>
        <v>4.5828066296595935</v>
      </c>
      <c r="BK66" s="1">
        <f t="shared" si="33"/>
        <v>4.6491749715208375</v>
      </c>
      <c r="BL66" s="1">
        <f t="shared" ref="BL66:BL101" si="64">RADIANS($AB$9)+$AB$18*(AW66-AB$15)</f>
        <v>5.1887139659823642</v>
      </c>
    </row>
    <row r="67" spans="1:64" x14ac:dyDescent="0.2">
      <c r="A67" s="1" t="s">
        <v>96</v>
      </c>
      <c r="B67" s="2"/>
      <c r="C67" s="54">
        <v>44522.311999999998</v>
      </c>
      <c r="D67" s="54"/>
      <c r="E67" s="1">
        <f t="shared" si="39"/>
        <v>761.44062534352986</v>
      </c>
      <c r="F67" s="1">
        <f t="shared" si="40"/>
        <v>761.5</v>
      </c>
      <c r="Q67" s="93">
        <f t="shared" si="41"/>
        <v>29503.811999999998</v>
      </c>
      <c r="U67" s="33">
        <v>-0.14323820000572596</v>
      </c>
      <c r="Z67" s="1">
        <f t="shared" si="42"/>
        <v>761.5</v>
      </c>
      <c r="AA67" s="1">
        <f t="shared" si="43"/>
        <v>-6.1402770486519709E-4</v>
      </c>
      <c r="AB67" s="1">
        <f t="shared" si="44"/>
        <v>-9999</v>
      </c>
      <c r="AC67" s="1">
        <f t="shared" si="45"/>
        <v>0</v>
      </c>
      <c r="AD67" s="1">
        <f t="shared" si="46"/>
        <v>-9999</v>
      </c>
      <c r="AE67" s="1">
        <f t="shared" si="47"/>
        <v>0</v>
      </c>
      <c r="AF67" s="1">
        <f t="shared" si="48"/>
        <v>-9999</v>
      </c>
      <c r="AG67" s="2"/>
      <c r="AH67" s="1">
        <f t="shared" si="49"/>
        <v>-1.1892375440209105E-2</v>
      </c>
      <c r="AI67" s="1">
        <f t="shared" si="50"/>
        <v>0.58010494274031366</v>
      </c>
      <c r="AJ67" s="1">
        <f t="shared" si="51"/>
        <v>-0.86356033552933353</v>
      </c>
      <c r="AK67" s="1">
        <f t="shared" si="52"/>
        <v>-0.43850061397908496</v>
      </c>
      <c r="AL67" s="1">
        <f t="shared" si="53"/>
        <v>-2.334523080897414</v>
      </c>
      <c r="AM67" s="1">
        <f t="shared" si="54"/>
        <v>-2.3421062273410707</v>
      </c>
      <c r="AN67" s="1">
        <f t="shared" si="56"/>
        <v>4.5662091121620048</v>
      </c>
      <c r="AO67" s="1">
        <f t="shared" si="56"/>
        <v>4.5662088452127954</v>
      </c>
      <c r="AP67" s="1">
        <f t="shared" si="56"/>
        <v>4.5662118638994516</v>
      </c>
      <c r="AQ67" s="1">
        <f t="shared" si="56"/>
        <v>4.5661777319144763</v>
      </c>
      <c r="AR67" s="1">
        <f t="shared" si="56"/>
        <v>4.5665641210119654</v>
      </c>
      <c r="AS67" s="1">
        <f t="shared" si="56"/>
        <v>4.5622476890413761</v>
      </c>
      <c r="AT67" s="1">
        <f t="shared" si="56"/>
        <v>4.6213590838580387</v>
      </c>
      <c r="AU67" s="1">
        <f t="shared" si="55"/>
        <v>5.1668539548014216</v>
      </c>
      <c r="AW67" s="1">
        <v>1000</v>
      </c>
      <c r="AX67" s="1">
        <f t="shared" si="57"/>
        <v>-1.039421530819225E-3</v>
      </c>
      <c r="AY67" s="1">
        <f t="shared" si="58"/>
        <v>6.8045517213947354E-3</v>
      </c>
      <c r="AZ67" s="1">
        <f t="shared" si="59"/>
        <v>-7.8439732522139604E-3</v>
      </c>
      <c r="BA67" s="1">
        <f t="shared" si="60"/>
        <v>0.62490019668472829</v>
      </c>
      <c r="BB67" s="1">
        <f t="shared" si="61"/>
        <v>-0.81023181502604791</v>
      </c>
      <c r="BC67" s="1">
        <f t="shared" si="62"/>
        <v>-2.2367823357730394</v>
      </c>
      <c r="BD67" s="1">
        <f t="shared" si="63"/>
        <v>-2.0575077288783179</v>
      </c>
      <c r="BE67" s="1">
        <f t="shared" si="33"/>
        <v>4.6952417569160678</v>
      </c>
      <c r="BF67" s="1">
        <f t="shared" si="33"/>
        <v>4.6952417569396969</v>
      </c>
      <c r="BG67" s="1">
        <f t="shared" si="33"/>
        <v>4.6952417546698539</v>
      </c>
      <c r="BH67" s="1">
        <f t="shared" si="33"/>
        <v>4.6952419727175396</v>
      </c>
      <c r="BI67" s="1">
        <f t="shared" si="33"/>
        <v>4.6952210390695699</v>
      </c>
      <c r="BJ67" s="1">
        <f t="shared" si="33"/>
        <v>4.6973631786444736</v>
      </c>
      <c r="BK67" s="1">
        <f t="shared" si="33"/>
        <v>4.7977524398898375</v>
      </c>
      <c r="BL67" s="1">
        <f t="shared" si="64"/>
        <v>5.3022724656236262</v>
      </c>
    </row>
    <row r="68" spans="1:64" x14ac:dyDescent="0.2">
      <c r="A68" s="1" t="s">
        <v>110</v>
      </c>
      <c r="B68" s="2"/>
      <c r="C68" s="54">
        <v>44533.311999999998</v>
      </c>
      <c r="D68" s="54"/>
      <c r="E68" s="1">
        <f t="shared" si="39"/>
        <v>766.00031138510394</v>
      </c>
      <c r="F68" s="1">
        <f t="shared" si="40"/>
        <v>766</v>
      </c>
      <c r="G68" s="1">
        <f t="shared" ref="G68:G99" si="65">+C68-(C$7+F68*C$8)</f>
        <v>7.5120000110473484E-4</v>
      </c>
      <c r="I68" s="1">
        <f>+G68</f>
        <v>7.5120000110473484E-4</v>
      </c>
      <c r="Q68" s="93">
        <f t="shared" si="41"/>
        <v>29514.811999999998</v>
      </c>
      <c r="S68" s="2">
        <f>S$16</f>
        <v>0.1</v>
      </c>
      <c r="Z68" s="1">
        <f t="shared" si="42"/>
        <v>766</v>
      </c>
      <c r="AA68" s="1">
        <f t="shared" si="43"/>
        <v>-6.2589367376937599E-4</v>
      </c>
      <c r="AB68" s="1">
        <f t="shared" si="44"/>
        <v>1.2571442854272499E-2</v>
      </c>
      <c r="AC68" s="1">
        <f t="shared" si="45"/>
        <v>7.5120000110473484E-4</v>
      </c>
      <c r="AD68" s="1">
        <f t="shared" si="46"/>
        <v>1.3770936748741108E-3</v>
      </c>
      <c r="AE68" s="1">
        <f t="shared" si="47"/>
        <v>1.8963869893782835E-7</v>
      </c>
      <c r="AF68" s="1">
        <f t="shared" si="48"/>
        <v>7.5120000110473484E-4</v>
      </c>
      <c r="AG68" s="2"/>
      <c r="AH68" s="1">
        <f t="shared" si="49"/>
        <v>-1.1820242853167764E-2</v>
      </c>
      <c r="AI68" s="1">
        <f t="shared" si="50"/>
        <v>0.58085802513940155</v>
      </c>
      <c r="AJ68" s="1">
        <f t="shared" si="51"/>
        <v>-0.86269378208184821</v>
      </c>
      <c r="AK68" s="1">
        <f t="shared" si="52"/>
        <v>-0.4392205055335045</v>
      </c>
      <c r="AL68" s="1">
        <f t="shared" si="53"/>
        <v>-2.3328070866082258</v>
      </c>
      <c r="AM68" s="1">
        <f t="shared" si="54"/>
        <v>-2.3365528780302474</v>
      </c>
      <c r="AN68" s="1">
        <f t="shared" si="56"/>
        <v>4.5685581052258781</v>
      </c>
      <c r="AO68" s="1">
        <f t="shared" si="56"/>
        <v>4.568557857134163</v>
      </c>
      <c r="AP68" s="1">
        <f t="shared" si="56"/>
        <v>4.5685607080709589</v>
      </c>
      <c r="AQ68" s="1">
        <f t="shared" si="56"/>
        <v>4.5685279500181535</v>
      </c>
      <c r="AR68" s="1">
        <f t="shared" si="56"/>
        <v>4.5689047967303935</v>
      </c>
      <c r="AS68" s="1">
        <f t="shared" si="56"/>
        <v>4.5646272308515883</v>
      </c>
      <c r="AT68" s="1">
        <f t="shared" si="56"/>
        <v>4.6245968922245622</v>
      </c>
      <c r="AU68" s="1">
        <f t="shared" si="55"/>
        <v>5.1694090210433501</v>
      </c>
      <c r="AW68" s="1">
        <v>1200</v>
      </c>
      <c r="AX68" s="1">
        <f t="shared" si="57"/>
        <v>-1.0575396152371253E-3</v>
      </c>
      <c r="AY68" s="1">
        <f t="shared" si="58"/>
        <v>3.0185696040697127E-3</v>
      </c>
      <c r="AZ68" s="1">
        <f t="shared" si="59"/>
        <v>-4.0761092193068379E-3</v>
      </c>
      <c r="BA68" s="1">
        <f t="shared" si="60"/>
        <v>0.67184807325323415</v>
      </c>
      <c r="BB68" s="1">
        <f t="shared" si="61"/>
        <v>-0.75101623277565255</v>
      </c>
      <c r="BC68" s="1">
        <f t="shared" si="62"/>
        <v>-2.1418346335912104</v>
      </c>
      <c r="BD68" s="1">
        <f t="shared" si="63"/>
        <v>-1.8310142277381345</v>
      </c>
      <c r="BE68" s="1">
        <f t="shared" si="33"/>
        <v>4.8117026283036983</v>
      </c>
      <c r="BF68" s="1">
        <f t="shared" si="33"/>
        <v>4.8117028208236245</v>
      </c>
      <c r="BG68" s="1">
        <f t="shared" si="33"/>
        <v>4.8117060189718526</v>
      </c>
      <c r="BH68" s="1">
        <f t="shared" si="33"/>
        <v>4.8117591317223836</v>
      </c>
      <c r="BI68" s="1">
        <f t="shared" si="33"/>
        <v>4.8126370929138549</v>
      </c>
      <c r="BJ68" s="1">
        <f t="shared" si="33"/>
        <v>4.8261758457918473</v>
      </c>
      <c r="BK68" s="1">
        <f t="shared" si="33"/>
        <v>4.9528289742374776</v>
      </c>
      <c r="BL68" s="1">
        <f t="shared" si="64"/>
        <v>5.4158309652648882</v>
      </c>
    </row>
    <row r="69" spans="1:64" x14ac:dyDescent="0.2">
      <c r="A69" s="1" t="s">
        <v>96</v>
      </c>
      <c r="B69" s="2"/>
      <c r="C69" s="54">
        <v>44603.27</v>
      </c>
      <c r="D69" s="54"/>
      <c r="E69" s="1">
        <f t="shared" si="39"/>
        <v>794.9990855756887</v>
      </c>
      <c r="F69" s="1">
        <f t="shared" si="40"/>
        <v>795</v>
      </c>
      <c r="G69" s="1">
        <f t="shared" si="65"/>
        <v>-2.2060000046622008E-3</v>
      </c>
      <c r="H69" s="1">
        <f>+G69</f>
        <v>-2.2060000046622008E-3</v>
      </c>
      <c r="Q69" s="93">
        <f t="shared" si="41"/>
        <v>29584.769999999997</v>
      </c>
      <c r="S69" s="2">
        <f>S$15</f>
        <v>0.2</v>
      </c>
      <c r="Z69" s="1">
        <f t="shared" si="42"/>
        <v>795</v>
      </c>
      <c r="AA69" s="1">
        <f t="shared" si="43"/>
        <v>-6.989157582302629E-4</v>
      </c>
      <c r="AB69" s="1">
        <f t="shared" si="44"/>
        <v>9.1455601574741696E-3</v>
      </c>
      <c r="AC69" s="1">
        <f t="shared" si="45"/>
        <v>-2.2060000046622008E-3</v>
      </c>
      <c r="AD69" s="1">
        <f t="shared" si="46"/>
        <v>-1.5070842464319379E-3</v>
      </c>
      <c r="AE69" s="1">
        <f t="shared" si="47"/>
        <v>4.5426058516866448E-7</v>
      </c>
      <c r="AF69" s="1">
        <f t="shared" si="48"/>
        <v>-2.2060000046622008E-3</v>
      </c>
      <c r="AG69" s="2"/>
      <c r="AH69" s="1">
        <f t="shared" si="49"/>
        <v>-1.135156016213637E-2</v>
      </c>
      <c r="AI69" s="1">
        <f t="shared" si="50"/>
        <v>0.58578875290388632</v>
      </c>
      <c r="AJ69" s="1">
        <f t="shared" si="51"/>
        <v>-0.85699275288597054</v>
      </c>
      <c r="AK69" s="1">
        <f t="shared" si="52"/>
        <v>-0.44387350715066559</v>
      </c>
      <c r="AL69" s="1">
        <f t="shared" si="53"/>
        <v>-2.3216402652824293</v>
      </c>
      <c r="AM69" s="1">
        <f t="shared" si="54"/>
        <v>-2.3009510414034482</v>
      </c>
      <c r="AN69" s="1">
        <f t="shared" si="56"/>
        <v>4.5837698880403952</v>
      </c>
      <c r="AO69" s="1">
        <f t="shared" si="56"/>
        <v>4.5837697411071874</v>
      </c>
      <c r="AP69" s="1">
        <f t="shared" si="56"/>
        <v>4.5837716279718714</v>
      </c>
      <c r="AQ69" s="1">
        <f t="shared" si="56"/>
        <v>4.583747399610508</v>
      </c>
      <c r="AR69" s="1">
        <f t="shared" si="56"/>
        <v>4.584058850663828</v>
      </c>
      <c r="AS69" s="1">
        <f t="shared" si="56"/>
        <v>4.5801107616504799</v>
      </c>
      <c r="AT69" s="1">
        <f t="shared" si="56"/>
        <v>4.6455478897995652</v>
      </c>
      <c r="AU69" s="1">
        <f t="shared" si="55"/>
        <v>5.1858750034913328</v>
      </c>
      <c r="AW69" s="1">
        <v>1400</v>
      </c>
      <c r="AX69" s="1">
        <f t="shared" si="57"/>
        <v>-7.4107172670038579E-4</v>
      </c>
      <c r="AY69" s="1">
        <f t="shared" si="58"/>
        <v>-7.9876594920522386E-4</v>
      </c>
      <c r="AZ69" s="1">
        <f t="shared" si="59"/>
        <v>5.7694222504838082E-5</v>
      </c>
      <c r="BA69" s="1">
        <f t="shared" si="60"/>
        <v>0.73043725377953872</v>
      </c>
      <c r="BB69" s="1">
        <f t="shared" si="61"/>
        <v>-0.67326977556974554</v>
      </c>
      <c r="BC69" s="1">
        <f t="shared" si="62"/>
        <v>-2.0308569673240848</v>
      </c>
      <c r="BD69" s="1">
        <f t="shared" si="63"/>
        <v>-1.6115638706443356</v>
      </c>
      <c r="BE69" s="1">
        <f t="shared" si="33"/>
        <v>4.9376029100384358</v>
      </c>
      <c r="BF69" s="1">
        <f t="shared" si="33"/>
        <v>4.9376133466009122</v>
      </c>
      <c r="BG69" s="1">
        <f t="shared" si="33"/>
        <v>4.9376903079293513</v>
      </c>
      <c r="BH69" s="1">
        <f t="shared" si="33"/>
        <v>4.9382570404283213</v>
      </c>
      <c r="BI69" s="1">
        <f t="shared" si="33"/>
        <v>4.9423881112752213</v>
      </c>
      <c r="BJ69" s="1">
        <f t="shared" si="33"/>
        <v>4.9705456522342759</v>
      </c>
      <c r="BK69" s="1">
        <f t="shared" si="33"/>
        <v>5.1138697524891183</v>
      </c>
      <c r="BL69" s="1">
        <f t="shared" si="64"/>
        <v>5.5293894649061501</v>
      </c>
    </row>
    <row r="70" spans="1:64" x14ac:dyDescent="0.2">
      <c r="A70" s="1" t="s">
        <v>111</v>
      </c>
      <c r="B70" s="2"/>
      <c r="C70" s="54">
        <v>44603.27</v>
      </c>
      <c r="D70" s="54"/>
      <c r="E70" s="1">
        <f t="shared" si="39"/>
        <v>794.9990855756887</v>
      </c>
      <c r="F70" s="1">
        <f t="shared" si="40"/>
        <v>795</v>
      </c>
      <c r="G70" s="1">
        <f t="shared" si="65"/>
        <v>-2.2060000046622008E-3</v>
      </c>
      <c r="I70" s="1">
        <f>+G70</f>
        <v>-2.2060000046622008E-3</v>
      </c>
      <c r="Q70" s="93">
        <f t="shared" si="41"/>
        <v>29584.769999999997</v>
      </c>
      <c r="S70" s="2">
        <f>S$16</f>
        <v>0.1</v>
      </c>
      <c r="Z70" s="1">
        <f t="shared" si="42"/>
        <v>795</v>
      </c>
      <c r="AA70" s="1">
        <f t="shared" si="43"/>
        <v>-6.989157582302629E-4</v>
      </c>
      <c r="AB70" s="1">
        <f t="shared" si="44"/>
        <v>9.1455601574741696E-3</v>
      </c>
      <c r="AC70" s="1">
        <f t="shared" si="45"/>
        <v>-2.2060000046622008E-3</v>
      </c>
      <c r="AD70" s="1">
        <f t="shared" si="46"/>
        <v>-1.5070842464319379E-3</v>
      </c>
      <c r="AE70" s="1">
        <f t="shared" si="47"/>
        <v>2.2713029258433224E-7</v>
      </c>
      <c r="AF70" s="1">
        <f t="shared" si="48"/>
        <v>-2.2060000046622008E-3</v>
      </c>
      <c r="AG70" s="2"/>
      <c r="AH70" s="1">
        <f t="shared" si="49"/>
        <v>-1.135156016213637E-2</v>
      </c>
      <c r="AI70" s="1">
        <f t="shared" si="50"/>
        <v>0.58578875290388632</v>
      </c>
      <c r="AJ70" s="1">
        <f t="shared" si="51"/>
        <v>-0.85699275288597054</v>
      </c>
      <c r="AK70" s="1">
        <f t="shared" si="52"/>
        <v>-0.44387350715066559</v>
      </c>
      <c r="AL70" s="1">
        <f t="shared" si="53"/>
        <v>-2.3216402652824293</v>
      </c>
      <c r="AM70" s="1">
        <f t="shared" si="54"/>
        <v>-2.3009510414034482</v>
      </c>
      <c r="AN70" s="1">
        <f t="shared" si="56"/>
        <v>4.5837698880403952</v>
      </c>
      <c r="AO70" s="1">
        <f t="shared" si="56"/>
        <v>4.5837697411071874</v>
      </c>
      <c r="AP70" s="1">
        <f t="shared" si="56"/>
        <v>4.5837716279718714</v>
      </c>
      <c r="AQ70" s="1">
        <f t="shared" si="56"/>
        <v>4.583747399610508</v>
      </c>
      <c r="AR70" s="1">
        <f t="shared" si="56"/>
        <v>4.584058850663828</v>
      </c>
      <c r="AS70" s="1">
        <f t="shared" si="56"/>
        <v>4.5801107616504799</v>
      </c>
      <c r="AT70" s="1">
        <f t="shared" si="56"/>
        <v>4.6455478897995652</v>
      </c>
      <c r="AU70" s="1">
        <f t="shared" si="55"/>
        <v>5.1858750034913328</v>
      </c>
      <c r="AW70" s="1">
        <v>1600</v>
      </c>
      <c r="AX70" s="1">
        <f t="shared" si="57"/>
        <v>-6.8121445705449091E-5</v>
      </c>
      <c r="AY70" s="1">
        <f t="shared" si="58"/>
        <v>-4.6474549384300772E-3</v>
      </c>
      <c r="AZ70" s="1">
        <f t="shared" si="59"/>
        <v>4.5793334927246281E-3</v>
      </c>
      <c r="BA70" s="1">
        <f t="shared" si="60"/>
        <v>0.80494670818766789</v>
      </c>
      <c r="BB70" s="1">
        <f t="shared" si="61"/>
        <v>-0.56928713383729346</v>
      </c>
      <c r="BC70" s="1">
        <f t="shared" si="62"/>
        <v>-1.8978733210848959</v>
      </c>
      <c r="BD70" s="1">
        <f t="shared" si="63"/>
        <v>-1.3952445822040156</v>
      </c>
      <c r="BE70" s="1">
        <f t="shared" si="33"/>
        <v>5.0754193520578665</v>
      </c>
      <c r="BF70" s="1">
        <f t="shared" si="33"/>
        <v>5.0755228161402446</v>
      </c>
      <c r="BG70" s="1">
        <f t="shared" si="33"/>
        <v>5.0760022863032264</v>
      </c>
      <c r="BH70" s="1">
        <f t="shared" ref="BH70:BK101" si="66">$BL70+$AB$7*SIN(BI70)</f>
        <v>5.0782163932238218</v>
      </c>
      <c r="BI70" s="1">
        <f t="shared" si="66"/>
        <v>5.0882791866782124</v>
      </c>
      <c r="BJ70" s="1">
        <f t="shared" si="66"/>
        <v>5.1311177561571633</v>
      </c>
      <c r="BK70" s="1">
        <f t="shared" si="66"/>
        <v>5.280263123083345</v>
      </c>
      <c r="BL70" s="1">
        <f t="shared" si="64"/>
        <v>5.6429479645474121</v>
      </c>
    </row>
    <row r="71" spans="1:64" x14ac:dyDescent="0.2">
      <c r="A71" s="1" t="s">
        <v>96</v>
      </c>
      <c r="B71" s="2"/>
      <c r="C71" s="54">
        <v>44704.595999999998</v>
      </c>
      <c r="D71" s="54"/>
      <c r="E71" s="1">
        <f t="shared" si="39"/>
        <v>837.00042628919209</v>
      </c>
      <c r="F71" s="1">
        <f t="shared" si="40"/>
        <v>837</v>
      </c>
      <c r="G71" s="1">
        <f t="shared" si="65"/>
        <v>1.0283999945386313E-3</v>
      </c>
      <c r="H71" s="1">
        <f>+G71</f>
        <v>1.0283999945386313E-3</v>
      </c>
      <c r="Q71" s="93">
        <f t="shared" si="41"/>
        <v>29686.095999999998</v>
      </c>
      <c r="S71" s="2">
        <f>S$15</f>
        <v>0.2</v>
      </c>
      <c r="Z71" s="1">
        <f t="shared" si="42"/>
        <v>837</v>
      </c>
      <c r="AA71" s="1">
        <f t="shared" si="43"/>
        <v>-7.9398442241487323E-4</v>
      </c>
      <c r="AB71" s="1">
        <f t="shared" si="44"/>
        <v>1.1689322170821624E-2</v>
      </c>
      <c r="AC71" s="1">
        <f t="shared" si="45"/>
        <v>1.0283999945386313E-3</v>
      </c>
      <c r="AD71" s="1">
        <f t="shared" si="46"/>
        <v>1.8223844169535045E-3</v>
      </c>
      <c r="AE71" s="1">
        <f t="shared" si="47"/>
        <v>6.6421699263099301E-7</v>
      </c>
      <c r="AF71" s="1">
        <f t="shared" si="48"/>
        <v>1.0283999945386313E-3</v>
      </c>
      <c r="AG71" s="2"/>
      <c r="AH71" s="1">
        <f t="shared" si="49"/>
        <v>-1.0660922176282993E-2</v>
      </c>
      <c r="AI71" s="1">
        <f t="shared" si="50"/>
        <v>0.59317562046211258</v>
      </c>
      <c r="AJ71" s="1">
        <f t="shared" si="51"/>
        <v>-0.84836545335831892</v>
      </c>
      <c r="AK71" s="1">
        <f t="shared" si="52"/>
        <v>-0.45065349414462841</v>
      </c>
      <c r="AL71" s="1">
        <f t="shared" si="53"/>
        <v>-2.3051249456870138</v>
      </c>
      <c r="AM71" s="1">
        <f t="shared" si="54"/>
        <v>-2.2499422597311396</v>
      </c>
      <c r="AN71" s="1">
        <f t="shared" ref="AN71:AT80" si="67">$AU71+$AB$7*SIN(AO71)</f>
        <v>4.6060328520393261</v>
      </c>
      <c r="AO71" s="1">
        <f t="shared" si="67"/>
        <v>4.6060327956161551</v>
      </c>
      <c r="AP71" s="1">
        <f t="shared" si="67"/>
        <v>4.606033671085779</v>
      </c>
      <c r="AQ71" s="1">
        <f t="shared" si="67"/>
        <v>4.6060200879880071</v>
      </c>
      <c r="AR71" s="1">
        <f t="shared" si="67"/>
        <v>4.6062310276080982</v>
      </c>
      <c r="AS71" s="1">
        <f t="shared" si="67"/>
        <v>4.603000935420904</v>
      </c>
      <c r="AT71" s="1">
        <f t="shared" si="67"/>
        <v>4.6761501017635965</v>
      </c>
      <c r="AU71" s="1">
        <f t="shared" si="55"/>
        <v>5.2097222884159979</v>
      </c>
      <c r="AW71" s="1">
        <v>1800</v>
      </c>
      <c r="AX71" s="1">
        <f t="shared" si="57"/>
        <v>9.7398006651257425E-4</v>
      </c>
      <c r="AY71" s="1">
        <f t="shared" si="58"/>
        <v>-8.5274973636048513E-3</v>
      </c>
      <c r="AZ71" s="1">
        <f t="shared" si="59"/>
        <v>9.5014774301174255E-3</v>
      </c>
      <c r="BA71" s="1">
        <f t="shared" si="60"/>
        <v>0.9016226445454788</v>
      </c>
      <c r="BB71" s="1">
        <f t="shared" si="61"/>
        <v>-0.42713203835473956</v>
      </c>
      <c r="BC71" s="1">
        <f t="shared" si="62"/>
        <v>-1.7335533456871701</v>
      </c>
      <c r="BD71" s="1">
        <f t="shared" si="63"/>
        <v>-1.1776022534671458</v>
      </c>
      <c r="BE71" s="1">
        <f t="shared" ref="BE71:BG101" si="68">$BL71+$AB$7*SIN(BF71)</f>
        <v>5.2286638352269543</v>
      </c>
      <c r="BF71" s="1">
        <f t="shared" si="68"/>
        <v>5.2291568085980709</v>
      </c>
      <c r="BG71" s="1">
        <f t="shared" si="68"/>
        <v>5.2307978960950976</v>
      </c>
      <c r="BH71" s="1">
        <f t="shared" si="66"/>
        <v>5.2362273348750215</v>
      </c>
      <c r="BI71" s="1">
        <f t="shared" si="66"/>
        <v>5.2538382732900768</v>
      </c>
      <c r="BJ71" s="1">
        <f t="shared" si="66"/>
        <v>5.3077335742397471</v>
      </c>
      <c r="BK71" s="1">
        <f t="shared" si="66"/>
        <v>5.4513284840722029</v>
      </c>
      <c r="BL71" s="1">
        <f t="shared" si="64"/>
        <v>5.7565064641886741</v>
      </c>
    </row>
    <row r="72" spans="1:64" x14ac:dyDescent="0.2">
      <c r="A72" s="1" t="s">
        <v>112</v>
      </c>
      <c r="B72" s="2"/>
      <c r="C72" s="54">
        <v>44704.595999999998</v>
      </c>
      <c r="D72" s="54"/>
      <c r="E72" s="1">
        <f t="shared" si="39"/>
        <v>837.00042628919209</v>
      </c>
      <c r="F72" s="1">
        <f t="shared" si="40"/>
        <v>837</v>
      </c>
      <c r="G72" s="1">
        <f t="shared" si="65"/>
        <v>1.0283999945386313E-3</v>
      </c>
      <c r="I72" s="1">
        <f>+G72</f>
        <v>1.0283999945386313E-3</v>
      </c>
      <c r="Q72" s="93">
        <f t="shared" si="41"/>
        <v>29686.095999999998</v>
      </c>
      <c r="S72" s="2">
        <f>S$16</f>
        <v>0.1</v>
      </c>
      <c r="Z72" s="1">
        <f t="shared" si="42"/>
        <v>837</v>
      </c>
      <c r="AA72" s="1">
        <f t="shared" si="43"/>
        <v>-7.9398442241487323E-4</v>
      </c>
      <c r="AB72" s="1">
        <f t="shared" si="44"/>
        <v>1.1689322170821624E-2</v>
      </c>
      <c r="AC72" s="1">
        <f t="shared" si="45"/>
        <v>1.0283999945386313E-3</v>
      </c>
      <c r="AD72" s="1">
        <f t="shared" si="46"/>
        <v>1.8223844169535045E-3</v>
      </c>
      <c r="AE72" s="1">
        <f t="shared" si="47"/>
        <v>3.321084963154965E-7</v>
      </c>
      <c r="AF72" s="1">
        <f t="shared" si="48"/>
        <v>1.0283999945386313E-3</v>
      </c>
      <c r="AG72" s="2"/>
      <c r="AH72" s="1">
        <f t="shared" si="49"/>
        <v>-1.0660922176282993E-2</v>
      </c>
      <c r="AI72" s="1">
        <f t="shared" si="50"/>
        <v>0.59317562046211258</v>
      </c>
      <c r="AJ72" s="1">
        <f t="shared" si="51"/>
        <v>-0.84836545335831892</v>
      </c>
      <c r="AK72" s="1">
        <f t="shared" si="52"/>
        <v>-0.45065349414462841</v>
      </c>
      <c r="AL72" s="1">
        <f t="shared" si="53"/>
        <v>-2.3051249456870138</v>
      </c>
      <c r="AM72" s="1">
        <f t="shared" si="54"/>
        <v>-2.2499422597311396</v>
      </c>
      <c r="AN72" s="1">
        <f t="shared" si="67"/>
        <v>4.6060328520393261</v>
      </c>
      <c r="AO72" s="1">
        <f t="shared" si="67"/>
        <v>4.6060327956161551</v>
      </c>
      <c r="AP72" s="1">
        <f t="shared" si="67"/>
        <v>4.606033671085779</v>
      </c>
      <c r="AQ72" s="1">
        <f t="shared" si="67"/>
        <v>4.6060200879880071</v>
      </c>
      <c r="AR72" s="1">
        <f t="shared" si="67"/>
        <v>4.6062310276080982</v>
      </c>
      <c r="AS72" s="1">
        <f t="shared" si="67"/>
        <v>4.603000935420904</v>
      </c>
      <c r="AT72" s="1">
        <f t="shared" si="67"/>
        <v>4.6761501017635965</v>
      </c>
      <c r="AU72" s="1">
        <f t="shared" si="55"/>
        <v>5.2097222884159979</v>
      </c>
      <c r="AW72" s="1">
        <v>2000</v>
      </c>
      <c r="AX72" s="1">
        <f t="shared" si="57"/>
        <v>2.3673616031434867E-3</v>
      </c>
      <c r="AY72" s="1">
        <f t="shared" si="58"/>
        <v>-1.2438893224729538E-2</v>
      </c>
      <c r="AZ72" s="1">
        <f t="shared" si="59"/>
        <v>1.4806254827873025E-2</v>
      </c>
      <c r="BA72" s="1">
        <f t="shared" si="60"/>
        <v>1.0291130401037363</v>
      </c>
      <c r="BB72" s="1">
        <f t="shared" si="61"/>
        <v>-0.22855235437061702</v>
      </c>
      <c r="BC72" s="1">
        <f t="shared" si="62"/>
        <v>-1.5228252322841644</v>
      </c>
      <c r="BD72" s="1">
        <f t="shared" si="63"/>
        <v>-0.95314379139033101</v>
      </c>
      <c r="BE72" s="1">
        <f t="shared" si="68"/>
        <v>5.4023939502929448</v>
      </c>
      <c r="BF72" s="1">
        <f t="shared" si="68"/>
        <v>5.4038570266525756</v>
      </c>
      <c r="BG72" s="1">
        <f t="shared" si="68"/>
        <v>5.4076276263610872</v>
      </c>
      <c r="BH72" s="1">
        <f t="shared" si="66"/>
        <v>5.4172675752437947</v>
      </c>
      <c r="BI72" s="1">
        <f t="shared" si="66"/>
        <v>5.4414322747711728</v>
      </c>
      <c r="BJ72" s="1">
        <f t="shared" si="66"/>
        <v>5.4993372003951686</v>
      </c>
      <c r="BK72" s="1">
        <f t="shared" si="66"/>
        <v>5.6263250504183118</v>
      </c>
      <c r="BL72" s="1">
        <f t="shared" si="64"/>
        <v>5.870064963829936</v>
      </c>
    </row>
    <row r="73" spans="1:64" x14ac:dyDescent="0.2">
      <c r="A73" s="1" t="s">
        <v>96</v>
      </c>
      <c r="B73" s="2"/>
      <c r="C73" s="54">
        <v>44791.445</v>
      </c>
      <c r="D73" s="54"/>
      <c r="E73" s="1">
        <f t="shared" si="39"/>
        <v>873.00080565507153</v>
      </c>
      <c r="F73" s="1">
        <f t="shared" si="40"/>
        <v>873</v>
      </c>
      <c r="G73" s="1">
        <f t="shared" si="65"/>
        <v>1.9436000002315268E-3</v>
      </c>
      <c r="H73" s="1">
        <f>+G73</f>
        <v>1.9436000002315268E-3</v>
      </c>
      <c r="Q73" s="93">
        <f t="shared" si="41"/>
        <v>29772.945</v>
      </c>
      <c r="S73" s="2">
        <f>S$15</f>
        <v>0.2</v>
      </c>
      <c r="Z73" s="1">
        <f t="shared" si="42"/>
        <v>873</v>
      </c>
      <c r="AA73" s="1">
        <f t="shared" si="43"/>
        <v>-8.6526543571016808E-4</v>
      </c>
      <c r="AB73" s="1">
        <f t="shared" si="44"/>
        <v>1.2001239841318265E-2</v>
      </c>
      <c r="AC73" s="1">
        <f t="shared" si="45"/>
        <v>1.9436000002315268E-3</v>
      </c>
      <c r="AD73" s="1">
        <f t="shared" si="46"/>
        <v>2.8088654359416949E-3</v>
      </c>
      <c r="AE73" s="1">
        <f t="shared" si="47"/>
        <v>1.5779450074455858E-6</v>
      </c>
      <c r="AF73" s="1">
        <f t="shared" si="48"/>
        <v>1.9436000002315268E-3</v>
      </c>
      <c r="AG73" s="2"/>
      <c r="AH73" s="1">
        <f t="shared" si="49"/>
        <v>-1.0057639841086739E-2</v>
      </c>
      <c r="AI73" s="1">
        <f t="shared" si="50"/>
        <v>0.5997496581063444</v>
      </c>
      <c r="AJ73" s="1">
        <f t="shared" si="51"/>
        <v>-0.8406036100584191</v>
      </c>
      <c r="AK73" s="1">
        <f t="shared" si="52"/>
        <v>-0.45650225780948939</v>
      </c>
      <c r="AL73" s="1">
        <f t="shared" si="53"/>
        <v>-2.29063146416394</v>
      </c>
      <c r="AM73" s="1">
        <f t="shared" si="54"/>
        <v>-2.2067148323889989</v>
      </c>
      <c r="AN73" s="1">
        <f t="shared" si="67"/>
        <v>4.6253415569300644</v>
      </c>
      <c r="AO73" s="1">
        <f t="shared" si="67"/>
        <v>4.6253415381556557</v>
      </c>
      <c r="AP73" s="1">
        <f t="shared" si="67"/>
        <v>4.6253418938567563</v>
      </c>
      <c r="AQ73" s="1">
        <f t="shared" si="67"/>
        <v>4.6253351549680701</v>
      </c>
      <c r="AR73" s="1">
        <f t="shared" si="67"/>
        <v>4.6254629142860724</v>
      </c>
      <c r="AS73" s="1">
        <f t="shared" si="67"/>
        <v>4.623071813152495</v>
      </c>
      <c r="AT73" s="1">
        <f t="shared" si="67"/>
        <v>4.7026222204773926</v>
      </c>
      <c r="AU73" s="1">
        <f t="shared" si="55"/>
        <v>5.2301628183514248</v>
      </c>
      <c r="AW73" s="1">
        <v>2200</v>
      </c>
      <c r="AX73" s="1">
        <f t="shared" si="57"/>
        <v>3.9932163026894611E-3</v>
      </c>
      <c r="AY73" s="1">
        <f t="shared" si="58"/>
        <v>-1.6381642521804143E-2</v>
      </c>
      <c r="AZ73" s="1">
        <f t="shared" si="59"/>
        <v>2.0374858824493604E-2</v>
      </c>
      <c r="BA73" s="1">
        <f t="shared" si="60"/>
        <v>1.1961090981864748</v>
      </c>
      <c r="BB73" s="1">
        <f t="shared" si="61"/>
        <v>5.0331176922297986E-2</v>
      </c>
      <c r="BC73" s="1">
        <f t="shared" si="62"/>
        <v>-1.2418823625978497</v>
      </c>
      <c r="BD73" s="1">
        <f t="shared" si="63"/>
        <v>-0.71533083190127267</v>
      </c>
      <c r="BE73" s="1">
        <f t="shared" si="68"/>
        <v>5.6032831181475782</v>
      </c>
      <c r="BF73" s="1">
        <f t="shared" si="68"/>
        <v>5.6061736755050235</v>
      </c>
      <c r="BG73" s="1">
        <f t="shared" si="68"/>
        <v>5.6122670837300586</v>
      </c>
      <c r="BH73" s="1">
        <f t="shared" si="66"/>
        <v>5.6250169151022131</v>
      </c>
      <c r="BI73" s="1">
        <f t="shared" si="66"/>
        <v>5.6512984334989911</v>
      </c>
      <c r="BJ73" s="1">
        <f t="shared" si="66"/>
        <v>5.7039555261573049</v>
      </c>
      <c r="BK73" s="1">
        <f t="shared" si="66"/>
        <v>5.8044613965513303</v>
      </c>
      <c r="BL73" s="1">
        <f t="shared" si="64"/>
        <v>5.983623463471198</v>
      </c>
    </row>
    <row r="74" spans="1:64" x14ac:dyDescent="0.2">
      <c r="A74" s="1" t="s">
        <v>113</v>
      </c>
      <c r="B74" s="2"/>
      <c r="C74" s="54">
        <v>44791.445</v>
      </c>
      <c r="D74" s="54"/>
      <c r="E74" s="1">
        <f t="shared" si="39"/>
        <v>873.00080565507153</v>
      </c>
      <c r="F74" s="1">
        <f t="shared" si="40"/>
        <v>873</v>
      </c>
      <c r="G74" s="1">
        <f t="shared" si="65"/>
        <v>1.9436000002315268E-3</v>
      </c>
      <c r="I74" s="1">
        <f>+G74</f>
        <v>1.9436000002315268E-3</v>
      </c>
      <c r="Q74" s="93">
        <f t="shared" si="41"/>
        <v>29772.945</v>
      </c>
      <c r="S74" s="2">
        <f>S$16</f>
        <v>0.1</v>
      </c>
      <c r="Z74" s="1">
        <f t="shared" si="42"/>
        <v>873</v>
      </c>
      <c r="AA74" s="1">
        <f t="shared" si="43"/>
        <v>-8.6526543571016808E-4</v>
      </c>
      <c r="AB74" s="1">
        <f t="shared" si="44"/>
        <v>1.2001239841318265E-2</v>
      </c>
      <c r="AC74" s="1">
        <f t="shared" si="45"/>
        <v>1.9436000002315268E-3</v>
      </c>
      <c r="AD74" s="1">
        <f t="shared" si="46"/>
        <v>2.8088654359416949E-3</v>
      </c>
      <c r="AE74" s="1">
        <f t="shared" si="47"/>
        <v>7.8897250372279288E-7</v>
      </c>
      <c r="AF74" s="1">
        <f t="shared" si="48"/>
        <v>1.9436000002315268E-3</v>
      </c>
      <c r="AG74" s="2"/>
      <c r="AH74" s="1">
        <f t="shared" si="49"/>
        <v>-1.0057639841086739E-2</v>
      </c>
      <c r="AI74" s="1">
        <f t="shared" si="50"/>
        <v>0.5997496581063444</v>
      </c>
      <c r="AJ74" s="1">
        <f t="shared" si="51"/>
        <v>-0.8406036100584191</v>
      </c>
      <c r="AK74" s="1">
        <f t="shared" si="52"/>
        <v>-0.45650225780948939</v>
      </c>
      <c r="AL74" s="1">
        <f t="shared" si="53"/>
        <v>-2.29063146416394</v>
      </c>
      <c r="AM74" s="1">
        <f t="shared" si="54"/>
        <v>-2.2067148323889989</v>
      </c>
      <c r="AN74" s="1">
        <f t="shared" si="67"/>
        <v>4.6253415569300644</v>
      </c>
      <c r="AO74" s="1">
        <f t="shared" si="67"/>
        <v>4.6253415381556557</v>
      </c>
      <c r="AP74" s="1">
        <f t="shared" si="67"/>
        <v>4.6253418938567563</v>
      </c>
      <c r="AQ74" s="1">
        <f t="shared" si="67"/>
        <v>4.6253351549680701</v>
      </c>
      <c r="AR74" s="1">
        <f t="shared" si="67"/>
        <v>4.6254629142860724</v>
      </c>
      <c r="AS74" s="1">
        <f t="shared" si="67"/>
        <v>4.623071813152495</v>
      </c>
      <c r="AT74" s="1">
        <f t="shared" si="67"/>
        <v>4.7026222204773926</v>
      </c>
      <c r="AU74" s="1">
        <f t="shared" si="55"/>
        <v>5.2301628183514248</v>
      </c>
      <c r="AW74" s="1">
        <v>2400</v>
      </c>
      <c r="AX74" s="1">
        <f t="shared" si="57"/>
        <v>5.4603988033391539E-3</v>
      </c>
      <c r="AY74" s="1">
        <f t="shared" si="58"/>
        <v>-2.0355745254828674E-2</v>
      </c>
      <c r="AZ74" s="1">
        <f t="shared" si="59"/>
        <v>2.5816144058167827E-2</v>
      </c>
      <c r="BA74" s="1">
        <f t="shared" si="60"/>
        <v>1.3962378173487056</v>
      </c>
      <c r="BB74" s="1">
        <f t="shared" si="61"/>
        <v>0.41915771811874891</v>
      </c>
      <c r="BC74" s="1">
        <f t="shared" si="62"/>
        <v>-0.85971740431065236</v>
      </c>
      <c r="BD74" s="1">
        <f t="shared" si="63"/>
        <v>-0.45845001708740263</v>
      </c>
      <c r="BE74" s="1">
        <f t="shared" si="68"/>
        <v>5.8373747458628849</v>
      </c>
      <c r="BF74" s="1">
        <f t="shared" si="68"/>
        <v>5.8409797519520312</v>
      </c>
      <c r="BG74" s="1">
        <f t="shared" si="68"/>
        <v>5.8475394453094065</v>
      </c>
      <c r="BH74" s="1">
        <f t="shared" si="66"/>
        <v>5.8594246040572653</v>
      </c>
      <c r="BI74" s="1">
        <f t="shared" si="66"/>
        <v>5.8807990454258823</v>
      </c>
      <c r="BJ74" s="1">
        <f t="shared" si="66"/>
        <v>5.9187638178417128</v>
      </c>
      <c r="BK74" s="1">
        <f t="shared" si="66"/>
        <v>5.9849056512596102</v>
      </c>
      <c r="BL74" s="1">
        <f t="shared" si="64"/>
        <v>6.09718196311246</v>
      </c>
    </row>
    <row r="75" spans="1:64" x14ac:dyDescent="0.2">
      <c r="A75" s="55" t="s">
        <v>104</v>
      </c>
      <c r="B75" s="56" t="s">
        <v>98</v>
      </c>
      <c r="C75" s="57">
        <v>44880.703999999998</v>
      </c>
      <c r="D75" s="54"/>
      <c r="E75" s="1">
        <f t="shared" si="39"/>
        <v>910.00017078096698</v>
      </c>
      <c r="F75" s="1">
        <f t="shared" si="40"/>
        <v>910</v>
      </c>
      <c r="G75" s="1">
        <f t="shared" si="65"/>
        <v>4.1199999395757914E-4</v>
      </c>
      <c r="I75" s="1">
        <f>+G75</f>
        <v>4.1199999395757914E-4</v>
      </c>
      <c r="O75" s="1">
        <f ca="1">+C$11+C$12*$F75</f>
        <v>0.18017938042532017</v>
      </c>
      <c r="Q75" s="93">
        <f t="shared" si="41"/>
        <v>29862.203999999998</v>
      </c>
      <c r="S75" s="2">
        <f>S$16</f>
        <v>0.1</v>
      </c>
      <c r="Z75" s="1">
        <f t="shared" si="42"/>
        <v>910</v>
      </c>
      <c r="AA75" s="1">
        <f t="shared" si="43"/>
        <v>-9.2855922801517859E-4</v>
      </c>
      <c r="AB75" s="1">
        <f t="shared" si="44"/>
        <v>9.8385738376850912E-3</v>
      </c>
      <c r="AC75" s="1">
        <f t="shared" si="45"/>
        <v>4.1199999395757914E-4</v>
      </c>
      <c r="AD75" s="1">
        <f t="shared" si="46"/>
        <v>1.3405592219727577E-3</v>
      </c>
      <c r="AE75" s="1">
        <f t="shared" si="47"/>
        <v>1.7970990276162055E-7</v>
      </c>
      <c r="AF75" s="1">
        <f t="shared" si="48"/>
        <v>4.1199999395757914E-4</v>
      </c>
      <c r="AG75" s="2"/>
      <c r="AH75" s="1">
        <f t="shared" si="49"/>
        <v>-9.4265738437275121E-3</v>
      </c>
      <c r="AI75" s="1">
        <f t="shared" si="50"/>
        <v>0.60675156490769044</v>
      </c>
      <c r="AJ75" s="1">
        <f t="shared" si="51"/>
        <v>-0.83225323085902458</v>
      </c>
      <c r="AK75" s="1">
        <f t="shared" si="52"/>
        <v>-0.46254763632365409</v>
      </c>
      <c r="AL75" s="1">
        <f t="shared" si="53"/>
        <v>-2.2753944865444224</v>
      </c>
      <c r="AM75" s="1">
        <f t="shared" si="54"/>
        <v>-2.1627359388902865</v>
      </c>
      <c r="AN75" s="1">
        <f t="shared" si="67"/>
        <v>4.6454123988568607</v>
      </c>
      <c r="AO75" s="1">
        <f t="shared" si="67"/>
        <v>4.6454123952320021</v>
      </c>
      <c r="AP75" s="1">
        <f t="shared" si="67"/>
        <v>4.6454124844430407</v>
      </c>
      <c r="AQ75" s="1">
        <f t="shared" si="67"/>
        <v>4.645410288913415</v>
      </c>
      <c r="AR75" s="1">
        <f t="shared" si="67"/>
        <v>4.6454643429231792</v>
      </c>
      <c r="AS75" s="1">
        <f t="shared" si="67"/>
        <v>4.6441459607952709</v>
      </c>
      <c r="AT75" s="1">
        <f t="shared" si="67"/>
        <v>4.7300593263252235</v>
      </c>
      <c r="AU75" s="1">
        <f t="shared" si="55"/>
        <v>5.2511711407850585</v>
      </c>
      <c r="AW75" s="1">
        <v>2600</v>
      </c>
      <c r="AX75" s="1">
        <f t="shared" si="57"/>
        <v>5.9159695336533126E-3</v>
      </c>
      <c r="AY75" s="1">
        <f t="shared" si="58"/>
        <v>-2.436120142380311E-2</v>
      </c>
      <c r="AZ75" s="1">
        <f t="shared" si="59"/>
        <v>3.0277170957456422E-2</v>
      </c>
      <c r="BA75" s="1">
        <f t="shared" si="60"/>
        <v>1.5680685777783256</v>
      </c>
      <c r="BB75" s="1">
        <f t="shared" si="61"/>
        <v>0.80258329613592039</v>
      </c>
      <c r="BC75" s="1">
        <f t="shared" si="62"/>
        <v>-0.3606216591553455</v>
      </c>
      <c r="BD75" s="1">
        <f t="shared" si="63"/>
        <v>-0.18229066926406526</v>
      </c>
      <c r="BE75" s="1">
        <f t="shared" si="68"/>
        <v>6.1034106792723613</v>
      </c>
      <c r="BF75" s="1">
        <f t="shared" si="68"/>
        <v>6.1054661330230102</v>
      </c>
      <c r="BG75" s="1">
        <f t="shared" si="68"/>
        <v>6.1089048368003027</v>
      </c>
      <c r="BH75" s="1">
        <f t="shared" si="66"/>
        <v>6.1146530405725068</v>
      </c>
      <c r="BI75" s="1">
        <f t="shared" si="66"/>
        <v>6.1242494103846097</v>
      </c>
      <c r="BJ75" s="1">
        <f t="shared" si="66"/>
        <v>6.1402377492415301</v>
      </c>
      <c r="BK75" s="1">
        <f t="shared" si="66"/>
        <v>6.1667962135896905</v>
      </c>
      <c r="BL75" s="1">
        <f t="shared" si="64"/>
        <v>6.2107404627537219</v>
      </c>
    </row>
    <row r="76" spans="1:64" x14ac:dyDescent="0.2">
      <c r="A76" s="1" t="s">
        <v>96</v>
      </c>
      <c r="B76" s="2"/>
      <c r="C76" s="54">
        <v>45119.531999999999</v>
      </c>
      <c r="D76" s="54"/>
      <c r="E76" s="1">
        <f t="shared" si="39"/>
        <v>1008.998416047972</v>
      </c>
      <c r="F76" s="1">
        <f t="shared" si="40"/>
        <v>1009</v>
      </c>
      <c r="G76" s="1">
        <f t="shared" si="65"/>
        <v>-3.8211999999475665E-3</v>
      </c>
      <c r="H76" s="1">
        <f>+G76</f>
        <v>-3.8211999999475665E-3</v>
      </c>
      <c r="Q76" s="93">
        <f t="shared" si="41"/>
        <v>30101.031999999999</v>
      </c>
      <c r="S76" s="2">
        <f>S$15</f>
        <v>0.2</v>
      </c>
      <c r="Z76" s="1">
        <f t="shared" si="42"/>
        <v>1009</v>
      </c>
      <c r="AA76" s="1">
        <f t="shared" si="43"/>
        <v>-1.0470878657358705E-3</v>
      </c>
      <c r="AB76" s="1">
        <f t="shared" si="44"/>
        <v>3.860744098858386E-3</v>
      </c>
      <c r="AC76" s="1">
        <f t="shared" si="45"/>
        <v>-3.8211999999475665E-3</v>
      </c>
      <c r="AD76" s="1">
        <f t="shared" si="46"/>
        <v>-2.774112134211696E-3</v>
      </c>
      <c r="AE76" s="1">
        <f t="shared" si="47"/>
        <v>1.5391396266361141E-6</v>
      </c>
      <c r="AF76" s="1">
        <f t="shared" si="48"/>
        <v>-3.8211999999475665E-3</v>
      </c>
      <c r="AG76" s="2"/>
      <c r="AH76" s="1">
        <f t="shared" si="49"/>
        <v>-7.6819440988059526E-3</v>
      </c>
      <c r="AI76" s="1">
        <f t="shared" si="50"/>
        <v>0.62680767780807378</v>
      </c>
      <c r="AJ76" s="1">
        <f t="shared" si="51"/>
        <v>-0.80788711323235685</v>
      </c>
      <c r="AK76" s="1">
        <f t="shared" si="52"/>
        <v>-0.47887591109612865</v>
      </c>
      <c r="AL76" s="1">
        <f t="shared" si="53"/>
        <v>-2.232792876358781</v>
      </c>
      <c r="AM76" s="1">
        <f t="shared" si="54"/>
        <v>-2.0471112889801462</v>
      </c>
      <c r="AN76" s="1">
        <f t="shared" si="67"/>
        <v>4.7003069484534095</v>
      </c>
      <c r="AO76" s="1">
        <f t="shared" si="67"/>
        <v>4.7003069484600299</v>
      </c>
      <c r="AP76" s="1">
        <f t="shared" si="67"/>
        <v>4.7003069475574488</v>
      </c>
      <c r="AQ76" s="1">
        <f t="shared" si="67"/>
        <v>4.7003070706082415</v>
      </c>
      <c r="AR76" s="1">
        <f t="shared" si="67"/>
        <v>4.7002903063748604</v>
      </c>
      <c r="AS76" s="1">
        <f t="shared" si="67"/>
        <v>4.7028416571975917</v>
      </c>
      <c r="AT76" s="1">
        <f t="shared" si="67"/>
        <v>4.8045949415771831</v>
      </c>
      <c r="AU76" s="1">
        <f t="shared" si="55"/>
        <v>5.3073825981074831</v>
      </c>
      <c r="AW76" s="1">
        <v>2800</v>
      </c>
      <c r="AX76" s="1">
        <f t="shared" si="57"/>
        <v>4.2786930639340248E-3</v>
      </c>
      <c r="AY76" s="1">
        <f t="shared" si="58"/>
        <v>-2.8398011028727466E-2</v>
      </c>
      <c r="AZ76" s="1">
        <f t="shared" si="59"/>
        <v>3.267670409266149E-2</v>
      </c>
      <c r="BA76" s="1">
        <f t="shared" si="60"/>
        <v>1.5941925315863099</v>
      </c>
      <c r="BB76" s="1">
        <f t="shared" si="61"/>
        <v>0.99742136191032871</v>
      </c>
      <c r="BC76" s="1">
        <f t="shared" si="62"/>
        <v>0.20673189398129971</v>
      </c>
      <c r="BD76" s="1">
        <f t="shared" si="63"/>
        <v>0.10373566565227152</v>
      </c>
      <c r="BE76" s="1">
        <f t="shared" si="68"/>
        <v>6.3856757882395216</v>
      </c>
      <c r="BF76" s="1">
        <f t="shared" si="68"/>
        <v>6.3844533610431249</v>
      </c>
      <c r="BG76" s="1">
        <f t="shared" si="68"/>
        <v>6.3824297136302288</v>
      </c>
      <c r="BH76" s="1">
        <f t="shared" si="66"/>
        <v>6.3790805910780337</v>
      </c>
      <c r="BI76" s="1">
        <f t="shared" si="66"/>
        <v>6.3735401674518277</v>
      </c>
      <c r="BJ76" s="1">
        <f t="shared" si="66"/>
        <v>6.3643807136868995</v>
      </c>
      <c r="BK76" s="1">
        <f t="shared" si="66"/>
        <v>6.349252851714847</v>
      </c>
      <c r="BL76" s="1">
        <f t="shared" si="64"/>
        <v>6.3242989623949839</v>
      </c>
    </row>
    <row r="77" spans="1:64" x14ac:dyDescent="0.2">
      <c r="A77" s="1" t="s">
        <v>114</v>
      </c>
      <c r="B77" s="2"/>
      <c r="C77" s="54">
        <v>45119.531999999999</v>
      </c>
      <c r="D77" s="54"/>
      <c r="E77" s="1">
        <f t="shared" si="39"/>
        <v>1008.998416047972</v>
      </c>
      <c r="F77" s="1">
        <f t="shared" si="40"/>
        <v>1009</v>
      </c>
      <c r="G77" s="1">
        <f t="shared" si="65"/>
        <v>-3.8211999999475665E-3</v>
      </c>
      <c r="I77" s="1">
        <f>+G77</f>
        <v>-3.8211999999475665E-3</v>
      </c>
      <c r="Q77" s="93">
        <f t="shared" si="41"/>
        <v>30101.031999999999</v>
      </c>
      <c r="S77" s="2">
        <f>S$16</f>
        <v>0.1</v>
      </c>
      <c r="Z77" s="1">
        <f t="shared" si="42"/>
        <v>1009</v>
      </c>
      <c r="AA77" s="1">
        <f t="shared" si="43"/>
        <v>-1.0470878657358705E-3</v>
      </c>
      <c r="AB77" s="1">
        <f t="shared" si="44"/>
        <v>3.860744098858386E-3</v>
      </c>
      <c r="AC77" s="1">
        <f t="shared" si="45"/>
        <v>-3.8211999999475665E-3</v>
      </c>
      <c r="AD77" s="1">
        <f t="shared" si="46"/>
        <v>-2.774112134211696E-3</v>
      </c>
      <c r="AE77" s="1">
        <f t="shared" si="47"/>
        <v>7.6956981331805705E-7</v>
      </c>
      <c r="AF77" s="1">
        <f t="shared" si="48"/>
        <v>-3.8211999999475665E-3</v>
      </c>
      <c r="AG77" s="2"/>
      <c r="AH77" s="1">
        <f t="shared" si="49"/>
        <v>-7.6819440988059526E-3</v>
      </c>
      <c r="AI77" s="1">
        <f t="shared" si="50"/>
        <v>0.62680767780807378</v>
      </c>
      <c r="AJ77" s="1">
        <f t="shared" si="51"/>
        <v>-0.80788711323235685</v>
      </c>
      <c r="AK77" s="1">
        <f t="shared" si="52"/>
        <v>-0.47887591109612865</v>
      </c>
      <c r="AL77" s="1">
        <f t="shared" si="53"/>
        <v>-2.232792876358781</v>
      </c>
      <c r="AM77" s="1">
        <f t="shared" si="54"/>
        <v>-2.0471112889801462</v>
      </c>
      <c r="AN77" s="1">
        <f t="shared" si="67"/>
        <v>4.7003069484534095</v>
      </c>
      <c r="AO77" s="1">
        <f t="shared" si="67"/>
        <v>4.7003069484600299</v>
      </c>
      <c r="AP77" s="1">
        <f t="shared" si="67"/>
        <v>4.7003069475574488</v>
      </c>
      <c r="AQ77" s="1">
        <f t="shared" si="67"/>
        <v>4.7003070706082415</v>
      </c>
      <c r="AR77" s="1">
        <f t="shared" si="67"/>
        <v>4.7002903063748604</v>
      </c>
      <c r="AS77" s="1">
        <f t="shared" si="67"/>
        <v>4.7028416571975917</v>
      </c>
      <c r="AT77" s="1">
        <f t="shared" si="67"/>
        <v>4.8045949415771831</v>
      </c>
      <c r="AU77" s="1">
        <f t="shared" si="55"/>
        <v>5.3073825981074831</v>
      </c>
      <c r="AW77" s="1">
        <v>3000</v>
      </c>
      <c r="AX77" s="1">
        <f t="shared" si="57"/>
        <v>7.2725913672952447E-5</v>
      </c>
      <c r="AY77" s="1">
        <f t="shared" si="58"/>
        <v>-3.2466174069601741E-2</v>
      </c>
      <c r="AZ77" s="1">
        <f t="shared" si="59"/>
        <v>3.2538899983274694E-2</v>
      </c>
      <c r="BA77" s="1">
        <f t="shared" si="60"/>
        <v>1.4511033769044483</v>
      </c>
      <c r="BB77" s="1">
        <f t="shared" si="61"/>
        <v>0.89841013550720117</v>
      </c>
      <c r="BC77" s="1">
        <f t="shared" si="62"/>
        <v>0.73322210030419555</v>
      </c>
      <c r="BD77" s="1">
        <f t="shared" si="63"/>
        <v>0.38396948866703001</v>
      </c>
      <c r="BE77" s="1">
        <f t="shared" si="68"/>
        <v>6.6584128502174593</v>
      </c>
      <c r="BF77" s="1">
        <f t="shared" si="68"/>
        <v>6.6549728170907212</v>
      </c>
      <c r="BG77" s="1">
        <f t="shared" si="68"/>
        <v>6.648898321328617</v>
      </c>
      <c r="BH77" s="1">
        <f t="shared" si="66"/>
        <v>6.6382060536227385</v>
      </c>
      <c r="BI77" s="1">
        <f t="shared" si="66"/>
        <v>6.6194871449936583</v>
      </c>
      <c r="BJ77" s="1">
        <f t="shared" si="66"/>
        <v>6.5870038679153984</v>
      </c>
      <c r="BK77" s="1">
        <f t="shared" si="66"/>
        <v>6.5313880418005965</v>
      </c>
      <c r="BL77" s="1">
        <f t="shared" si="64"/>
        <v>6.4378574620362459</v>
      </c>
    </row>
    <row r="78" spans="1:64" x14ac:dyDescent="0.2">
      <c r="A78" s="1" t="s">
        <v>96</v>
      </c>
      <c r="B78" s="2"/>
      <c r="C78" s="54">
        <v>45136.425000000003</v>
      </c>
      <c r="D78" s="54"/>
      <c r="E78" s="1">
        <f t="shared" si="39"/>
        <v>1016.0008502570927</v>
      </c>
      <c r="F78" s="1">
        <f t="shared" si="40"/>
        <v>1016</v>
      </c>
      <c r="G78" s="1">
        <f t="shared" si="65"/>
        <v>2.0512000046437606E-3</v>
      </c>
      <c r="H78" s="1">
        <f>+G78</f>
        <v>2.0512000046437606E-3</v>
      </c>
      <c r="Q78" s="93">
        <f t="shared" si="41"/>
        <v>30117.925000000003</v>
      </c>
      <c r="S78" s="2">
        <f>S$15</f>
        <v>0.2</v>
      </c>
      <c r="Z78" s="1">
        <f t="shared" si="42"/>
        <v>1016</v>
      </c>
      <c r="AA78" s="1">
        <f t="shared" si="43"/>
        <v>-1.0526147000897478E-3</v>
      </c>
      <c r="AB78" s="1">
        <f t="shared" si="44"/>
        <v>9.6066416631851968E-3</v>
      </c>
      <c r="AC78" s="1">
        <f t="shared" si="45"/>
        <v>2.0512000046437606E-3</v>
      </c>
      <c r="AD78" s="1">
        <f t="shared" si="46"/>
        <v>3.1038147047335084E-3</v>
      </c>
      <c r="AE78" s="1">
        <f t="shared" si="47"/>
        <v>1.9267331442639914E-6</v>
      </c>
      <c r="AF78" s="1">
        <f t="shared" si="48"/>
        <v>2.0512000046437606E-3</v>
      </c>
      <c r="AG78" s="2"/>
      <c r="AH78" s="1">
        <f t="shared" si="49"/>
        <v>-7.5554416585414371E-3</v>
      </c>
      <c r="AI78" s="1">
        <f t="shared" si="50"/>
        <v>0.62830349521601403</v>
      </c>
      <c r="AJ78" s="1">
        <f t="shared" si="51"/>
        <v>-0.80604456204047381</v>
      </c>
      <c r="AK78" s="1">
        <f t="shared" si="52"/>
        <v>-0.4800378692379571</v>
      </c>
      <c r="AL78" s="1">
        <f t="shared" si="53"/>
        <v>-2.2296730626167016</v>
      </c>
      <c r="AM78" s="1">
        <f t="shared" si="54"/>
        <v>-2.0390401027557123</v>
      </c>
      <c r="AN78" s="1">
        <f t="shared" si="67"/>
        <v>4.7042572569320553</v>
      </c>
      <c r="AO78" s="1">
        <f t="shared" si="67"/>
        <v>4.7042572569334649</v>
      </c>
      <c r="AP78" s="1">
        <f t="shared" si="67"/>
        <v>4.7042572566478125</v>
      </c>
      <c r="AQ78" s="1">
        <f t="shared" si="67"/>
        <v>4.7042573145090056</v>
      </c>
      <c r="AR78" s="1">
        <f t="shared" si="67"/>
        <v>4.7042456026591299</v>
      </c>
      <c r="AS78" s="1">
        <f t="shared" si="67"/>
        <v>4.7071228022531386</v>
      </c>
      <c r="AT78" s="1">
        <f t="shared" si="67"/>
        <v>4.8099259668438066</v>
      </c>
      <c r="AU78" s="1">
        <f t="shared" si="55"/>
        <v>5.3113571455949273</v>
      </c>
      <c r="AW78" s="1">
        <v>3200</v>
      </c>
      <c r="AX78" s="1">
        <f t="shared" si="57"/>
        <v>-6.1873087214080295E-3</v>
      </c>
      <c r="AY78" s="1">
        <f t="shared" si="58"/>
        <v>-3.6565690546425923E-2</v>
      </c>
      <c r="AZ78" s="1">
        <f t="shared" si="59"/>
        <v>3.0378381825017894E-2</v>
      </c>
      <c r="BA78" s="1">
        <f t="shared" si="60"/>
        <v>1.2491921254277791</v>
      </c>
      <c r="BB78" s="1">
        <f t="shared" si="61"/>
        <v>0.64537074124251126</v>
      </c>
      <c r="BC78" s="1">
        <f t="shared" si="62"/>
        <v>1.147849309666706</v>
      </c>
      <c r="BD78" s="1">
        <f t="shared" si="63"/>
        <v>0.64651960704824463</v>
      </c>
      <c r="BE78" s="1">
        <f t="shared" si="68"/>
        <v>6.9019732835229002</v>
      </c>
      <c r="BF78" s="1">
        <f t="shared" si="68"/>
        <v>6.898738545792825</v>
      </c>
      <c r="BG78" s="1">
        <f t="shared" si="68"/>
        <v>6.8922277043924529</v>
      </c>
      <c r="BH78" s="1">
        <f t="shared" si="66"/>
        <v>6.8792113282656944</v>
      </c>
      <c r="BI78" s="1">
        <f t="shared" si="66"/>
        <v>6.8535257201754858</v>
      </c>
      <c r="BJ78" s="1">
        <f t="shared" si="66"/>
        <v>6.8040280487608644</v>
      </c>
      <c r="BK78" s="1">
        <f t="shared" si="66"/>
        <v>6.7123184008035262</v>
      </c>
      <c r="BL78" s="1">
        <f t="shared" si="64"/>
        <v>6.5514159616775078</v>
      </c>
    </row>
    <row r="79" spans="1:64" x14ac:dyDescent="0.2">
      <c r="A79" s="1" t="s">
        <v>115</v>
      </c>
      <c r="B79" s="2"/>
      <c r="C79" s="54">
        <v>45136.425000000003</v>
      </c>
      <c r="D79" s="54"/>
      <c r="E79" s="1">
        <f t="shared" si="39"/>
        <v>1016.0008502570927</v>
      </c>
      <c r="F79" s="1">
        <f t="shared" si="40"/>
        <v>1016</v>
      </c>
      <c r="G79" s="1">
        <f t="shared" si="65"/>
        <v>2.0512000046437606E-3</v>
      </c>
      <c r="I79" s="1">
        <f>+G79</f>
        <v>2.0512000046437606E-3</v>
      </c>
      <c r="Q79" s="93">
        <f t="shared" si="41"/>
        <v>30117.925000000003</v>
      </c>
      <c r="S79" s="2">
        <f>S$16</f>
        <v>0.1</v>
      </c>
      <c r="Z79" s="1">
        <f t="shared" si="42"/>
        <v>1016</v>
      </c>
      <c r="AA79" s="1">
        <f t="shared" si="43"/>
        <v>-1.0526147000897478E-3</v>
      </c>
      <c r="AB79" s="1">
        <f t="shared" si="44"/>
        <v>9.6066416631851968E-3</v>
      </c>
      <c r="AC79" s="1">
        <f t="shared" si="45"/>
        <v>2.0512000046437606E-3</v>
      </c>
      <c r="AD79" s="1">
        <f t="shared" si="46"/>
        <v>3.1038147047335084E-3</v>
      </c>
      <c r="AE79" s="1">
        <f t="shared" si="47"/>
        <v>9.6336657213199572E-7</v>
      </c>
      <c r="AF79" s="1">
        <f t="shared" si="48"/>
        <v>2.0512000046437606E-3</v>
      </c>
      <c r="AG79" s="2"/>
      <c r="AH79" s="1">
        <f t="shared" si="49"/>
        <v>-7.5554416585414371E-3</v>
      </c>
      <c r="AI79" s="1">
        <f t="shared" si="50"/>
        <v>0.62830349521601403</v>
      </c>
      <c r="AJ79" s="1">
        <f t="shared" si="51"/>
        <v>-0.80604456204047381</v>
      </c>
      <c r="AK79" s="1">
        <f t="shared" si="52"/>
        <v>-0.4800378692379571</v>
      </c>
      <c r="AL79" s="1">
        <f t="shared" si="53"/>
        <v>-2.2296730626167016</v>
      </c>
      <c r="AM79" s="1">
        <f t="shared" si="54"/>
        <v>-2.0390401027557123</v>
      </c>
      <c r="AN79" s="1">
        <f t="shared" si="67"/>
        <v>4.7042572569320553</v>
      </c>
      <c r="AO79" s="1">
        <f t="shared" si="67"/>
        <v>4.7042572569334649</v>
      </c>
      <c r="AP79" s="1">
        <f t="shared" si="67"/>
        <v>4.7042572566478125</v>
      </c>
      <c r="AQ79" s="1">
        <f t="shared" si="67"/>
        <v>4.7042573145090056</v>
      </c>
      <c r="AR79" s="1">
        <f t="shared" si="67"/>
        <v>4.7042456026591299</v>
      </c>
      <c r="AS79" s="1">
        <f t="shared" si="67"/>
        <v>4.7071228022531386</v>
      </c>
      <c r="AT79" s="1">
        <f t="shared" si="67"/>
        <v>4.8099259668438066</v>
      </c>
      <c r="AU79" s="1">
        <f t="shared" si="55"/>
        <v>5.3113571455949273</v>
      </c>
      <c r="AW79" s="1">
        <v>3400</v>
      </c>
      <c r="AX79" s="1">
        <f t="shared" si="57"/>
        <v>-1.3620590258357809E-2</v>
      </c>
      <c r="AY79" s="1">
        <f t="shared" si="58"/>
        <v>-4.0696560459200046E-2</v>
      </c>
      <c r="AZ79" s="1">
        <f t="shared" si="59"/>
        <v>2.7075970200842236E-2</v>
      </c>
      <c r="BA79" s="1">
        <f t="shared" si="60"/>
        <v>1.0710029101031564</v>
      </c>
      <c r="BB79" s="1">
        <f t="shared" si="61"/>
        <v>0.38552814109481831</v>
      </c>
      <c r="BC79" s="1">
        <f t="shared" si="62"/>
        <v>1.4535776965912672</v>
      </c>
      <c r="BD79" s="1">
        <f t="shared" si="63"/>
        <v>0.88915118976619911</v>
      </c>
      <c r="BE79" s="1">
        <f t="shared" si="68"/>
        <v>7.1115690350467897</v>
      </c>
      <c r="BF79" s="1">
        <f t="shared" si="68"/>
        <v>7.109730303155251</v>
      </c>
      <c r="BG79" s="1">
        <f t="shared" si="68"/>
        <v>7.1052702901972991</v>
      </c>
      <c r="BH79" s="1">
        <f t="shared" si="66"/>
        <v>7.0945398697842537</v>
      </c>
      <c r="BI79" s="1">
        <f t="shared" si="66"/>
        <v>7.0692050651255993</v>
      </c>
      <c r="BJ79" s="1">
        <f t="shared" si="66"/>
        <v>7.0117731822130436</v>
      </c>
      <c r="BK79" s="1">
        <f t="shared" si="66"/>
        <v>6.8911760659297698</v>
      </c>
      <c r="BL79" s="1">
        <f t="shared" si="64"/>
        <v>6.6649744613187698</v>
      </c>
    </row>
    <row r="80" spans="1:64" x14ac:dyDescent="0.2">
      <c r="A80" s="1" t="s">
        <v>96</v>
      </c>
      <c r="B80" s="2"/>
      <c r="C80" s="54">
        <v>45534.483</v>
      </c>
      <c r="D80" s="54"/>
      <c r="E80" s="1">
        <f t="shared" si="39"/>
        <v>1181.0026235604448</v>
      </c>
      <c r="F80" s="1">
        <f t="shared" si="40"/>
        <v>1181</v>
      </c>
      <c r="G80" s="1">
        <f t="shared" si="65"/>
        <v>6.3291999977082014E-3</v>
      </c>
      <c r="H80" s="1">
        <f>+G80</f>
        <v>6.3291999977082014E-3</v>
      </c>
      <c r="Q80" s="93">
        <f t="shared" si="41"/>
        <v>30515.983</v>
      </c>
      <c r="S80" s="2">
        <f>S$15</f>
        <v>0.2</v>
      </c>
      <c r="Z80" s="1">
        <f t="shared" si="42"/>
        <v>1181</v>
      </c>
      <c r="AA80" s="1">
        <f t="shared" si="43"/>
        <v>-1.0698260836029495E-3</v>
      </c>
      <c r="AB80" s="1">
        <f t="shared" si="44"/>
        <v>1.0778611792354641E-2</v>
      </c>
      <c r="AC80" s="1">
        <f t="shared" si="45"/>
        <v>6.3291999977082014E-3</v>
      </c>
      <c r="AD80" s="1">
        <f t="shared" si="46"/>
        <v>7.3990260813111509E-3</v>
      </c>
      <c r="AE80" s="1">
        <f t="shared" si="47"/>
        <v>1.0949117390384529E-5</v>
      </c>
      <c r="AF80" s="1">
        <f t="shared" si="48"/>
        <v>6.3291999977082014E-3</v>
      </c>
      <c r="AG80" s="2"/>
      <c r="AH80" s="1">
        <f t="shared" si="49"/>
        <v>-4.4494117946464393E-3</v>
      </c>
      <c r="AI80" s="1">
        <f t="shared" si="50"/>
        <v>0.66694204284137981</v>
      </c>
      <c r="AJ80" s="1">
        <f t="shared" si="51"/>
        <v>-0.75734289489521711</v>
      </c>
      <c r="AK80" s="1">
        <f t="shared" si="52"/>
        <v>-0.50760914564699922</v>
      </c>
      <c r="AL80" s="1">
        <f t="shared" si="53"/>
        <v>-2.1514693059884755</v>
      </c>
      <c r="AM80" s="1">
        <f t="shared" si="54"/>
        <v>-1.852168989969398</v>
      </c>
      <c r="AN80" s="1">
        <f t="shared" si="67"/>
        <v>4.8002656266682644</v>
      </c>
      <c r="AO80" s="1">
        <f t="shared" si="67"/>
        <v>4.8002657338402148</v>
      </c>
      <c r="AP80" s="1">
        <f t="shared" si="67"/>
        <v>4.8002677451861189</v>
      </c>
      <c r="AQ80" s="1">
        <f t="shared" si="67"/>
        <v>4.800305484537855</v>
      </c>
      <c r="AR80" s="1">
        <f t="shared" si="67"/>
        <v>4.8010106247302886</v>
      </c>
      <c r="AS80" s="1">
        <f t="shared" si="67"/>
        <v>4.8132859218451971</v>
      </c>
      <c r="AT80" s="1">
        <f t="shared" si="67"/>
        <v>4.9378313266985838</v>
      </c>
      <c r="AU80" s="1">
        <f t="shared" si="55"/>
        <v>5.4050429077989683</v>
      </c>
      <c r="AW80" s="1">
        <v>3600</v>
      </c>
      <c r="AX80" s="1">
        <f t="shared" si="57"/>
        <v>-2.1583570097670739E-2</v>
      </c>
      <c r="AY80" s="1">
        <f t="shared" si="58"/>
        <v>-4.4858783807924067E-2</v>
      </c>
      <c r="AZ80" s="1">
        <f t="shared" si="59"/>
        <v>2.3275213710253328E-2</v>
      </c>
      <c r="BA80" s="1">
        <f t="shared" si="60"/>
        <v>0.93330213166819698</v>
      </c>
      <c r="BB80" s="1">
        <f t="shared" si="61"/>
        <v>0.16768393182414099</v>
      </c>
      <c r="BC80" s="1">
        <f t="shared" si="62"/>
        <v>1.6808779752090193</v>
      </c>
      <c r="BD80" s="1">
        <f t="shared" si="63"/>
        <v>1.1166181986211756</v>
      </c>
      <c r="BE80" s="1">
        <f t="shared" si="68"/>
        <v>7.2920793860232962</v>
      </c>
      <c r="BF80" s="1">
        <f t="shared" si="68"/>
        <v>7.2913852042277698</v>
      </c>
      <c r="BG80" s="1">
        <f t="shared" si="68"/>
        <v>7.289245161101582</v>
      </c>
      <c r="BH80" s="1">
        <f t="shared" si="66"/>
        <v>7.2826927590315051</v>
      </c>
      <c r="BI80" s="1">
        <f t="shared" si="66"/>
        <v>7.2630323482537316</v>
      </c>
      <c r="BJ80" s="1">
        <f t="shared" si="66"/>
        <v>7.2072028231534064</v>
      </c>
      <c r="BK80" s="1">
        <f t="shared" si="66"/>
        <v>7.0671198741665808</v>
      </c>
      <c r="BL80" s="1">
        <f t="shared" si="64"/>
        <v>6.7785329609600318</v>
      </c>
    </row>
    <row r="81" spans="1:64" x14ac:dyDescent="0.2">
      <c r="A81" s="1" t="s">
        <v>116</v>
      </c>
      <c r="B81" s="2"/>
      <c r="C81" s="54">
        <v>45534.483</v>
      </c>
      <c r="D81" s="54"/>
      <c r="E81" s="1">
        <f t="shared" si="39"/>
        <v>1181.0026235604448</v>
      </c>
      <c r="F81" s="1">
        <f t="shared" si="40"/>
        <v>1181</v>
      </c>
      <c r="G81" s="1">
        <f t="shared" si="65"/>
        <v>6.3291999977082014E-3</v>
      </c>
      <c r="I81" s="1">
        <f t="shared" ref="I81:I87" si="69">+G81</f>
        <v>6.3291999977082014E-3</v>
      </c>
      <c r="Q81" s="93">
        <f t="shared" si="41"/>
        <v>30515.983</v>
      </c>
      <c r="S81" s="2">
        <f t="shared" ref="S81:S87" si="70">S$16</f>
        <v>0.1</v>
      </c>
      <c r="Z81" s="1">
        <f t="shared" si="42"/>
        <v>1181</v>
      </c>
      <c r="AA81" s="1">
        <f t="shared" si="43"/>
        <v>-1.0698260836029495E-3</v>
      </c>
      <c r="AB81" s="1">
        <f t="shared" si="44"/>
        <v>1.0778611792354641E-2</v>
      </c>
      <c r="AC81" s="1">
        <f t="shared" si="45"/>
        <v>6.3291999977082014E-3</v>
      </c>
      <c r="AD81" s="1">
        <f t="shared" si="46"/>
        <v>7.3990260813111509E-3</v>
      </c>
      <c r="AE81" s="1">
        <f t="shared" si="47"/>
        <v>5.4745586951922645E-6</v>
      </c>
      <c r="AF81" s="1">
        <f t="shared" si="48"/>
        <v>6.3291999977082014E-3</v>
      </c>
      <c r="AG81" s="2"/>
      <c r="AH81" s="1">
        <f t="shared" si="49"/>
        <v>-4.4494117946464393E-3</v>
      </c>
      <c r="AI81" s="1">
        <f t="shared" si="50"/>
        <v>0.66694204284137981</v>
      </c>
      <c r="AJ81" s="1">
        <f t="shared" si="51"/>
        <v>-0.75734289489521711</v>
      </c>
      <c r="AK81" s="1">
        <f t="shared" si="52"/>
        <v>-0.50760914564699922</v>
      </c>
      <c r="AL81" s="1">
        <f t="shared" si="53"/>
        <v>-2.1514693059884755</v>
      </c>
      <c r="AM81" s="1">
        <f t="shared" si="54"/>
        <v>-1.852168989969398</v>
      </c>
      <c r="AN81" s="1">
        <f t="shared" ref="AN81:AT90" si="71">$AU81+$AB$7*SIN(AO81)</f>
        <v>4.8002656266682644</v>
      </c>
      <c r="AO81" s="1">
        <f t="shared" si="71"/>
        <v>4.8002657338402148</v>
      </c>
      <c r="AP81" s="1">
        <f t="shared" si="71"/>
        <v>4.8002677451861189</v>
      </c>
      <c r="AQ81" s="1">
        <f t="shared" si="71"/>
        <v>4.800305484537855</v>
      </c>
      <c r="AR81" s="1">
        <f t="shared" si="71"/>
        <v>4.8010106247302886</v>
      </c>
      <c r="AS81" s="1">
        <f t="shared" si="71"/>
        <v>4.8132859218451971</v>
      </c>
      <c r="AT81" s="1">
        <f t="shared" si="71"/>
        <v>4.9378313266985838</v>
      </c>
      <c r="AU81" s="1">
        <f t="shared" si="55"/>
        <v>5.4050429077989683</v>
      </c>
      <c r="AW81" s="1">
        <v>3800</v>
      </c>
      <c r="AX81" s="1">
        <f t="shared" si="57"/>
        <v>-2.9737905600866109E-2</v>
      </c>
      <c r="AY81" s="1">
        <f t="shared" si="58"/>
        <v>-4.9052360592598009E-2</v>
      </c>
      <c r="AZ81" s="1">
        <f t="shared" si="59"/>
        <v>1.93144549917319E-2</v>
      </c>
      <c r="BA81" s="1">
        <f t="shared" si="60"/>
        <v>0.82908196038122139</v>
      </c>
      <c r="BB81" s="1">
        <f t="shared" si="61"/>
        <v>-6.819037827963695E-3</v>
      </c>
      <c r="BC81" s="1">
        <f t="shared" si="62"/>
        <v>1.8561769304323061</v>
      </c>
      <c r="BD81" s="1">
        <f t="shared" si="63"/>
        <v>1.335539131271589</v>
      </c>
      <c r="BE81" s="1">
        <f t="shared" si="68"/>
        <v>7.4503940029671076</v>
      </c>
      <c r="BF81" s="1">
        <f t="shared" si="68"/>
        <v>7.4502255365835879</v>
      </c>
      <c r="BG81" s="1">
        <f t="shared" si="68"/>
        <v>7.4495198276119581</v>
      </c>
      <c r="BH81" s="1">
        <f t="shared" si="66"/>
        <v>7.4465761532066113</v>
      </c>
      <c r="BI81" s="1">
        <f t="shared" si="66"/>
        <v>7.4345077584112387</v>
      </c>
      <c r="BJ81" s="1">
        <f t="shared" si="66"/>
        <v>7.3880985917781175</v>
      </c>
      <c r="BK81" s="1">
        <f t="shared" si="66"/>
        <v>7.2393461978758484</v>
      </c>
      <c r="BL81" s="1">
        <f t="shared" si="64"/>
        <v>6.8920914606012937</v>
      </c>
    </row>
    <row r="82" spans="1:64" x14ac:dyDescent="0.2">
      <c r="A82" s="1" t="s">
        <v>117</v>
      </c>
      <c r="B82" s="2"/>
      <c r="C82" s="54">
        <v>45592.377999999997</v>
      </c>
      <c r="D82" s="54"/>
      <c r="E82" s="1">
        <f t="shared" si="39"/>
        <v>1205.0010802310735</v>
      </c>
      <c r="F82" s="1">
        <f t="shared" si="40"/>
        <v>1205</v>
      </c>
      <c r="G82" s="1">
        <f t="shared" si="65"/>
        <v>2.6059999945573509E-3</v>
      </c>
      <c r="I82" s="1">
        <f t="shared" si="69"/>
        <v>2.6059999945573509E-3</v>
      </c>
      <c r="Q82" s="93">
        <f t="shared" si="41"/>
        <v>30573.877999999997</v>
      </c>
      <c r="S82" s="2">
        <f t="shared" si="70"/>
        <v>0.1</v>
      </c>
      <c r="Z82" s="1">
        <f t="shared" si="42"/>
        <v>1205</v>
      </c>
      <c r="AA82" s="1">
        <f t="shared" si="43"/>
        <v>-1.0538050625852093E-3</v>
      </c>
      <c r="AB82" s="1">
        <f t="shared" si="44"/>
        <v>6.583323392381042E-3</v>
      </c>
      <c r="AC82" s="1">
        <f t="shared" si="45"/>
        <v>2.6059999945573509E-3</v>
      </c>
      <c r="AD82" s="1">
        <f t="shared" si="46"/>
        <v>3.6598050571425601E-3</v>
      </c>
      <c r="AE82" s="1">
        <f t="shared" si="47"/>
        <v>1.339417305628626E-6</v>
      </c>
      <c r="AF82" s="1">
        <f t="shared" si="48"/>
        <v>2.6059999945573509E-3</v>
      </c>
      <c r="AG82" s="2"/>
      <c r="AH82" s="1">
        <f t="shared" si="49"/>
        <v>-3.9773233978236911E-3</v>
      </c>
      <c r="AI82" s="1">
        <f t="shared" si="50"/>
        <v>0.67315631170947454</v>
      </c>
      <c r="AJ82" s="1">
        <f t="shared" si="51"/>
        <v>-0.74932405456327211</v>
      </c>
      <c r="AK82" s="1">
        <f t="shared" si="52"/>
        <v>-0.51163253512242113</v>
      </c>
      <c r="AL82" s="1">
        <f t="shared" si="53"/>
        <v>-2.1392755505987835</v>
      </c>
      <c r="AM82" s="1">
        <f t="shared" si="54"/>
        <v>-1.825457893330928</v>
      </c>
      <c r="AN82" s="1">
        <f t="shared" si="71"/>
        <v>4.8147263725006182</v>
      </c>
      <c r="AO82" s="1">
        <f t="shared" si="71"/>
        <v>4.8147265948890325</v>
      </c>
      <c r="AP82" s="1">
        <f t="shared" si="71"/>
        <v>4.8147301804168841</v>
      </c>
      <c r="AQ82" s="1">
        <f t="shared" si="71"/>
        <v>4.8147879719592233</v>
      </c>
      <c r="AR82" s="1">
        <f t="shared" si="71"/>
        <v>4.8157150126334658</v>
      </c>
      <c r="AS82" s="1">
        <f t="shared" si="71"/>
        <v>4.8295913131163113</v>
      </c>
      <c r="AT82" s="1">
        <f t="shared" si="71"/>
        <v>4.9567846996338432</v>
      </c>
      <c r="AU82" s="1">
        <f t="shared" si="55"/>
        <v>5.4186699277559196</v>
      </c>
      <c r="AW82" s="1">
        <v>4000</v>
      </c>
      <c r="AX82" s="1">
        <f t="shared" si="57"/>
        <v>-3.791984456809401E-2</v>
      </c>
      <c r="AY82" s="1">
        <f t="shared" si="58"/>
        <v>-5.3277290813221863E-2</v>
      </c>
      <c r="AZ82" s="1">
        <f t="shared" si="59"/>
        <v>1.5357446245127851E-2</v>
      </c>
      <c r="BA82" s="1">
        <f t="shared" si="60"/>
        <v>0.7491809215390155</v>
      </c>
      <c r="BB82" s="1">
        <f t="shared" si="61"/>
        <v>-0.14679382052063475</v>
      </c>
      <c r="BC82" s="1">
        <f t="shared" si="62"/>
        <v>1.9966840348905863</v>
      </c>
      <c r="BD82" s="1">
        <f t="shared" si="63"/>
        <v>1.5517428964819502</v>
      </c>
      <c r="BE82" s="1">
        <f t="shared" si="68"/>
        <v>7.5920602035729479</v>
      </c>
      <c r="BF82" s="1">
        <f t="shared" si="68"/>
        <v>7.5920384136628343</v>
      </c>
      <c r="BG82" s="1">
        <f t="shared" si="68"/>
        <v>7.5918998531671509</v>
      </c>
      <c r="BH82" s="1">
        <f t="shared" si="66"/>
        <v>7.5910204257731584</v>
      </c>
      <c r="BI82" s="1">
        <f t="shared" si="66"/>
        <v>7.5855044058241408</v>
      </c>
      <c r="BJ82" s="1">
        <f t="shared" si="66"/>
        <v>7.5531500129028712</v>
      </c>
      <c r="BK82" s="1">
        <f t="shared" si="66"/>
        <v>7.40709929686889</v>
      </c>
      <c r="BL82" s="1">
        <f t="shared" si="64"/>
        <v>7.0056499602425557</v>
      </c>
    </row>
    <row r="83" spans="1:64" x14ac:dyDescent="0.2">
      <c r="A83" s="1" t="s">
        <v>118</v>
      </c>
      <c r="B83" s="2"/>
      <c r="C83" s="54">
        <v>45621.328000000001</v>
      </c>
      <c r="D83" s="54"/>
      <c r="E83" s="1">
        <f t="shared" si="39"/>
        <v>1217.0013448586724</v>
      </c>
      <c r="F83" s="1">
        <f t="shared" si="40"/>
        <v>1217</v>
      </c>
      <c r="G83" s="1">
        <f t="shared" si="65"/>
        <v>3.2444000025861897E-3</v>
      </c>
      <c r="I83" s="1">
        <f t="shared" si="69"/>
        <v>3.2444000025861897E-3</v>
      </c>
      <c r="Q83" s="93">
        <f t="shared" si="41"/>
        <v>30602.828000000001</v>
      </c>
      <c r="S83" s="2">
        <f t="shared" si="70"/>
        <v>0.1</v>
      </c>
      <c r="Z83" s="1">
        <f t="shared" si="42"/>
        <v>1217</v>
      </c>
      <c r="AA83" s="1">
        <f t="shared" si="43"/>
        <v>-1.0439862923495584E-3</v>
      </c>
      <c r="AB83" s="1">
        <f t="shared" si="44"/>
        <v>6.9837016337175959E-3</v>
      </c>
      <c r="AC83" s="1">
        <f t="shared" si="45"/>
        <v>3.2444000025861897E-3</v>
      </c>
      <c r="AD83" s="1">
        <f t="shared" si="46"/>
        <v>4.2883862949357476E-3</v>
      </c>
      <c r="AE83" s="1">
        <f t="shared" si="47"/>
        <v>1.8390257014592751E-6</v>
      </c>
      <c r="AF83" s="1">
        <f t="shared" si="48"/>
        <v>3.2444000025861897E-3</v>
      </c>
      <c r="AG83" s="2"/>
      <c r="AH83" s="1">
        <f t="shared" si="49"/>
        <v>-3.7393016311314067E-3</v>
      </c>
      <c r="AI83" s="1">
        <f t="shared" si="50"/>
        <v>0.67632581859980845</v>
      </c>
      <c r="AJ83" s="1">
        <f t="shared" si="51"/>
        <v>-0.74521554088939823</v>
      </c>
      <c r="AK83" s="1">
        <f t="shared" si="52"/>
        <v>-0.51364352606264363</v>
      </c>
      <c r="AL83" s="1">
        <f t="shared" si="53"/>
        <v>-2.1330928317899649</v>
      </c>
      <c r="AM83" s="1">
        <f t="shared" si="54"/>
        <v>-1.812140318342655</v>
      </c>
      <c r="AN83" s="1">
        <f t="shared" si="71"/>
        <v>4.8220074884613098</v>
      </c>
      <c r="AO83" s="1">
        <f t="shared" si="71"/>
        <v>4.8220077982291327</v>
      </c>
      <c r="AP83" s="1">
        <f t="shared" si="71"/>
        <v>4.8220124620041522</v>
      </c>
      <c r="AQ83" s="1">
        <f t="shared" si="71"/>
        <v>4.8220826545861781</v>
      </c>
      <c r="AR83" s="1">
        <f t="shared" si="71"/>
        <v>4.8231337425855765</v>
      </c>
      <c r="AS83" s="1">
        <f t="shared" si="71"/>
        <v>4.8378283391811658</v>
      </c>
      <c r="AT83" s="1">
        <f t="shared" si="71"/>
        <v>4.9662936118277372</v>
      </c>
      <c r="AU83" s="1">
        <f t="shared" si="55"/>
        <v>5.4254834377343952</v>
      </c>
      <c r="AW83" s="1">
        <v>4200</v>
      </c>
      <c r="AX83" s="1">
        <f t="shared" si="57"/>
        <v>-4.6046257725872959E-2</v>
      </c>
      <c r="AY83" s="1">
        <f t="shared" si="58"/>
        <v>-5.7533574469795637E-2</v>
      </c>
      <c r="AZ83" s="1">
        <f t="shared" si="59"/>
        <v>1.1487316743922676E-2</v>
      </c>
      <c r="BA83" s="1">
        <f t="shared" si="60"/>
        <v>0.68669751654847477</v>
      </c>
      <c r="BB83" s="1">
        <f t="shared" si="61"/>
        <v>-0.26062364045772102</v>
      </c>
      <c r="BC83" s="1">
        <f t="shared" si="62"/>
        <v>2.1130259510860721</v>
      </c>
      <c r="BD83" s="1">
        <f t="shared" si="63"/>
        <v>1.7699246875235788</v>
      </c>
      <c r="BE83" s="1">
        <f t="shared" si="68"/>
        <v>7.7209652789141145</v>
      </c>
      <c r="BF83" s="1">
        <f t="shared" si="68"/>
        <v>7.7209644869086231</v>
      </c>
      <c r="BG83" s="1">
        <f t="shared" si="68"/>
        <v>7.7209546510665099</v>
      </c>
      <c r="BH83" s="1">
        <f t="shared" si="66"/>
        <v>7.7208325608476045</v>
      </c>
      <c r="BI83" s="1">
        <f t="shared" si="66"/>
        <v>7.7193262411297487</v>
      </c>
      <c r="BJ83" s="1">
        <f t="shared" si="66"/>
        <v>7.7019574512617677</v>
      </c>
      <c r="BK83" s="1">
        <f t="shared" si="66"/>
        <v>7.5696810536104113</v>
      </c>
      <c r="BL83" s="1">
        <f t="shared" si="64"/>
        <v>7.1192084598838177</v>
      </c>
    </row>
    <row r="84" spans="1:64" x14ac:dyDescent="0.2">
      <c r="A84" s="1" t="s">
        <v>118</v>
      </c>
      <c r="B84" s="2"/>
      <c r="C84" s="54">
        <v>45621.330999999998</v>
      </c>
      <c r="D84" s="54"/>
      <c r="E84" s="1">
        <f t="shared" si="39"/>
        <v>1217.0025884094098</v>
      </c>
      <c r="F84" s="1">
        <f t="shared" si="40"/>
        <v>1217</v>
      </c>
      <c r="G84" s="1">
        <f t="shared" si="65"/>
        <v>6.2443999995593913E-3</v>
      </c>
      <c r="I84" s="1">
        <f t="shared" si="69"/>
        <v>6.2443999995593913E-3</v>
      </c>
      <c r="Q84" s="93">
        <f t="shared" si="41"/>
        <v>30602.830999999998</v>
      </c>
      <c r="S84" s="2">
        <f t="shared" si="70"/>
        <v>0.1</v>
      </c>
      <c r="Z84" s="1">
        <f t="shared" si="42"/>
        <v>1217</v>
      </c>
      <c r="AA84" s="1">
        <f t="shared" si="43"/>
        <v>-1.0439862923495584E-3</v>
      </c>
      <c r="AB84" s="1">
        <f t="shared" si="44"/>
        <v>9.9837016306907975E-3</v>
      </c>
      <c r="AC84" s="1">
        <f t="shared" si="45"/>
        <v>6.2443999995593913E-3</v>
      </c>
      <c r="AD84" s="1">
        <f t="shared" si="46"/>
        <v>7.2883862919089493E-3</v>
      </c>
      <c r="AE84" s="1">
        <f t="shared" si="47"/>
        <v>5.3120574740086288E-6</v>
      </c>
      <c r="AF84" s="1">
        <f t="shared" si="48"/>
        <v>6.2443999995593913E-3</v>
      </c>
      <c r="AG84" s="2"/>
      <c r="AH84" s="1">
        <f t="shared" si="49"/>
        <v>-3.7393016311314067E-3</v>
      </c>
      <c r="AI84" s="1">
        <f t="shared" si="50"/>
        <v>0.67632581859980845</v>
      </c>
      <c r="AJ84" s="1">
        <f t="shared" si="51"/>
        <v>-0.74521554088939823</v>
      </c>
      <c r="AK84" s="1">
        <f t="shared" si="52"/>
        <v>-0.51364352606264363</v>
      </c>
      <c r="AL84" s="1">
        <f t="shared" si="53"/>
        <v>-2.1330928317899649</v>
      </c>
      <c r="AM84" s="1">
        <f t="shared" si="54"/>
        <v>-1.812140318342655</v>
      </c>
      <c r="AN84" s="1">
        <f t="shared" si="71"/>
        <v>4.8220074884613098</v>
      </c>
      <c r="AO84" s="1">
        <f t="shared" si="71"/>
        <v>4.8220077982291327</v>
      </c>
      <c r="AP84" s="1">
        <f t="shared" si="71"/>
        <v>4.8220124620041522</v>
      </c>
      <c r="AQ84" s="1">
        <f t="shared" si="71"/>
        <v>4.8220826545861781</v>
      </c>
      <c r="AR84" s="1">
        <f t="shared" si="71"/>
        <v>4.8231337425855765</v>
      </c>
      <c r="AS84" s="1">
        <f t="shared" si="71"/>
        <v>4.8378283391811658</v>
      </c>
      <c r="AT84" s="1">
        <f t="shared" si="71"/>
        <v>4.9662936118277372</v>
      </c>
      <c r="AU84" s="1">
        <f t="shared" si="55"/>
        <v>5.4254834377343952</v>
      </c>
      <c r="AW84" s="1">
        <v>4400</v>
      </c>
      <c r="AX84" s="1">
        <f t="shared" si="57"/>
        <v>-5.407291449410935E-2</v>
      </c>
      <c r="AY84" s="1">
        <f t="shared" si="58"/>
        <v>-6.1821211562319331E-2</v>
      </c>
      <c r="AZ84" s="1">
        <f t="shared" si="59"/>
        <v>7.748297068209984E-3</v>
      </c>
      <c r="BA84" s="1">
        <f t="shared" si="60"/>
        <v>0.63687857440021067</v>
      </c>
      <c r="BB84" s="1">
        <f t="shared" si="61"/>
        <v>-0.35468096146307676</v>
      </c>
      <c r="BC84" s="1">
        <f t="shared" si="62"/>
        <v>2.211930662644717</v>
      </c>
      <c r="BD84" s="1">
        <f t="shared" si="63"/>
        <v>1.9940970358616379</v>
      </c>
      <c r="BE84" s="1">
        <f t="shared" si="68"/>
        <v>7.8398260948412792</v>
      </c>
      <c r="BF84" s="1">
        <f t="shared" si="68"/>
        <v>7.8398260948103689</v>
      </c>
      <c r="BG84" s="1">
        <f t="shared" si="68"/>
        <v>7.8398260912135811</v>
      </c>
      <c r="BH84" s="1">
        <f t="shared" si="66"/>
        <v>7.8398256726880993</v>
      </c>
      <c r="BI84" s="1">
        <f t="shared" si="66"/>
        <v>7.839777056884162</v>
      </c>
      <c r="BJ84" s="1">
        <f t="shared" si="66"/>
        <v>7.8349571825811761</v>
      </c>
      <c r="BK84" s="1">
        <f t="shared" si="66"/>
        <v>7.7264599661458178</v>
      </c>
      <c r="BL84" s="1">
        <f t="shared" si="64"/>
        <v>7.2327669595250796</v>
      </c>
    </row>
    <row r="85" spans="1:64" x14ac:dyDescent="0.2">
      <c r="A85" s="1" t="s">
        <v>119</v>
      </c>
      <c r="B85" s="2"/>
      <c r="C85" s="54">
        <v>45621.336000000003</v>
      </c>
      <c r="D85" s="54"/>
      <c r="E85" s="1">
        <f t="shared" ref="E85:E116" si="72">+(C85-C$7)/C$8</f>
        <v>1217.0046609939761</v>
      </c>
      <c r="F85" s="1">
        <f t="shared" ref="F85:F116" si="73">ROUND(2*E85,0)/2</f>
        <v>1217</v>
      </c>
      <c r="G85" s="1">
        <f t="shared" si="65"/>
        <v>1.1244400004216004E-2</v>
      </c>
      <c r="I85" s="1">
        <f t="shared" si="69"/>
        <v>1.1244400004216004E-2</v>
      </c>
      <c r="Q85" s="93">
        <f t="shared" ref="Q85:Q116" si="74">+C85-15018.5</f>
        <v>30602.836000000003</v>
      </c>
      <c r="S85" s="2">
        <f t="shared" si="70"/>
        <v>0.1</v>
      </c>
      <c r="Z85" s="1">
        <f t="shared" ref="Z85:Z116" si="75">F85</f>
        <v>1217</v>
      </c>
      <c r="AA85" s="1">
        <f t="shared" ref="AA85:AA116" si="76">AB$3+AB$4*Z85+AB$5*Z85^2+AH85</f>
        <v>-1.0439862923495584E-3</v>
      </c>
      <c r="AB85" s="1">
        <f t="shared" ref="AB85:AB116" si="77">IF(S85&lt;&gt;0,G85-AH85,-9999)</f>
        <v>1.498370163534741E-2</v>
      </c>
      <c r="AC85" s="1">
        <f t="shared" ref="AC85:AC116" si="78">+G85-P85</f>
        <v>1.1244400004216004E-2</v>
      </c>
      <c r="AD85" s="1">
        <f t="shared" ref="AD85:AD116" si="79">IF(S85&lt;&gt;0,G85-AA85,-9999)</f>
        <v>1.2288386296565562E-2</v>
      </c>
      <c r="AE85" s="1">
        <f t="shared" ref="AE85:AE116" si="80">+(G85-AA85)^2*S85</f>
        <v>1.5100443777362031E-5</v>
      </c>
      <c r="AF85" s="1">
        <f t="shared" ref="AF85:AF116" si="81">IF(S85&lt;&gt;0,G85-P85,-9999)</f>
        <v>1.1244400004216004E-2</v>
      </c>
      <c r="AG85" s="2"/>
      <c r="AH85" s="1">
        <f t="shared" ref="AH85:AH116" si="82">$AB$6*($AB$11/AI85*AJ85+$AB$12)</f>
        <v>-3.7393016311314067E-3</v>
      </c>
      <c r="AI85" s="1">
        <f t="shared" ref="AI85:AI116" si="83">1+$AB$7*COS(AL85)</f>
        <v>0.67632581859980845</v>
      </c>
      <c r="AJ85" s="1">
        <f t="shared" ref="AJ85:AJ116" si="84">SIN(AL85+RADIANS($AB$9))</f>
        <v>-0.74521554088939823</v>
      </c>
      <c r="AK85" s="1">
        <f t="shared" ref="AK85:AK116" si="85">$AB$7*SIN(AL85)</f>
        <v>-0.51364352606264363</v>
      </c>
      <c r="AL85" s="1">
        <f t="shared" ref="AL85:AL116" si="86">2*ATAN(AM85)</f>
        <v>-2.1330928317899649</v>
      </c>
      <c r="AM85" s="1">
        <f t="shared" ref="AM85:AM116" si="87">SQRT((1+$AB$7)/(1-$AB$7))*TAN(AN85/2)</f>
        <v>-1.812140318342655</v>
      </c>
      <c r="AN85" s="1">
        <f t="shared" si="71"/>
        <v>4.8220074884613098</v>
      </c>
      <c r="AO85" s="1">
        <f t="shared" si="71"/>
        <v>4.8220077982291327</v>
      </c>
      <c r="AP85" s="1">
        <f t="shared" si="71"/>
        <v>4.8220124620041522</v>
      </c>
      <c r="AQ85" s="1">
        <f t="shared" si="71"/>
        <v>4.8220826545861781</v>
      </c>
      <c r="AR85" s="1">
        <f t="shared" si="71"/>
        <v>4.8231337425855765</v>
      </c>
      <c r="AS85" s="1">
        <f t="shared" si="71"/>
        <v>4.8378283391811658</v>
      </c>
      <c r="AT85" s="1">
        <f t="shared" si="71"/>
        <v>4.9662936118277372</v>
      </c>
      <c r="AU85" s="1">
        <f t="shared" ref="AU85:AU116" si="88">RADIANS($AB$9)+$AB$18*(F85-AB$15)</f>
        <v>5.4254834377343952</v>
      </c>
      <c r="AW85" s="1">
        <v>4600</v>
      </c>
      <c r="AX85" s="1">
        <f t="shared" si="57"/>
        <v>-6.197649674660291E-2</v>
      </c>
      <c r="AY85" s="1">
        <f t="shared" si="58"/>
        <v>-6.6140202090792938E-2</v>
      </c>
      <c r="AZ85" s="1">
        <f t="shared" si="59"/>
        <v>4.1637053441900265E-3</v>
      </c>
      <c r="BA85" s="1">
        <f t="shared" si="60"/>
        <v>0.59646692815961244</v>
      </c>
      <c r="BB85" s="1">
        <f t="shared" si="61"/>
        <v>-0.43360315552528139</v>
      </c>
      <c r="BC85" s="1">
        <f t="shared" si="62"/>
        <v>2.2978453893210595</v>
      </c>
      <c r="BD85" s="1">
        <f t="shared" si="63"/>
        <v>2.2280561849931946</v>
      </c>
      <c r="BE85" s="1">
        <f t="shared" si="68"/>
        <v>7.9506130902743006</v>
      </c>
      <c r="BF85" s="1">
        <f t="shared" si="68"/>
        <v>7.9506131240207747</v>
      </c>
      <c r="BG85" s="1">
        <f t="shared" si="68"/>
        <v>7.9506125479012368</v>
      </c>
      <c r="BH85" s="1">
        <f t="shared" si="66"/>
        <v>7.9506223829395637</v>
      </c>
      <c r="BI85" s="1">
        <f t="shared" si="66"/>
        <v>7.9504543501529552</v>
      </c>
      <c r="BJ85" s="1">
        <f t="shared" si="66"/>
        <v>7.9532862703495297</v>
      </c>
      <c r="BK85" s="1">
        <f t="shared" si="66"/>
        <v>7.8768792829078844</v>
      </c>
      <c r="BL85" s="1">
        <f t="shared" si="64"/>
        <v>7.3463254591663416</v>
      </c>
    </row>
    <row r="86" spans="1:64" x14ac:dyDescent="0.2">
      <c r="A86" s="1" t="s">
        <v>120</v>
      </c>
      <c r="B86" s="2"/>
      <c r="C86" s="54">
        <v>45879.459000000003</v>
      </c>
      <c r="D86" s="54"/>
      <c r="E86" s="1">
        <f t="shared" si="72"/>
        <v>1324.0010100948141</v>
      </c>
      <c r="F86" s="1">
        <f t="shared" si="73"/>
        <v>1324</v>
      </c>
      <c r="G86" s="1">
        <f t="shared" si="65"/>
        <v>2.436800001305528E-3</v>
      </c>
      <c r="I86" s="1">
        <f t="shared" si="69"/>
        <v>2.436800001305528E-3</v>
      </c>
      <c r="Q86" s="93">
        <f t="shared" si="74"/>
        <v>30860.959000000003</v>
      </c>
      <c r="S86" s="2">
        <f t="shared" si="70"/>
        <v>0.1</v>
      </c>
      <c r="Z86" s="1">
        <f t="shared" si="75"/>
        <v>1324</v>
      </c>
      <c r="AA86" s="1">
        <f t="shared" si="76"/>
        <v>-9.0223877596463953E-4</v>
      </c>
      <c r="AB86" s="1">
        <f t="shared" si="77"/>
        <v>3.9945537730643188E-3</v>
      </c>
      <c r="AC86" s="1">
        <f t="shared" si="78"/>
        <v>2.436800001305528E-3</v>
      </c>
      <c r="AD86" s="1">
        <f t="shared" si="79"/>
        <v>3.3390387772701674E-3</v>
      </c>
      <c r="AE86" s="1">
        <f t="shared" si="80"/>
        <v>1.1149179956113855E-6</v>
      </c>
      <c r="AF86" s="1">
        <f t="shared" si="81"/>
        <v>2.436800001305528E-3</v>
      </c>
      <c r="AG86" s="2"/>
      <c r="AH86" s="1">
        <f t="shared" si="82"/>
        <v>-1.5577537717587913E-3</v>
      </c>
      <c r="AI86" s="1">
        <f t="shared" si="83"/>
        <v>0.70656570766236426</v>
      </c>
      <c r="AJ86" s="1">
        <f t="shared" si="84"/>
        <v>-0.70541370754801025</v>
      </c>
      <c r="AK86" s="1">
        <f t="shared" si="85"/>
        <v>-0.53149878988710841</v>
      </c>
      <c r="AL86" s="1">
        <f t="shared" si="86"/>
        <v>-2.0752414669088219</v>
      </c>
      <c r="AM86" s="1">
        <f t="shared" si="87"/>
        <v>-1.6943674584142083</v>
      </c>
      <c r="AN86" s="1">
        <f t="shared" si="71"/>
        <v>4.8885092186647618</v>
      </c>
      <c r="AO86" s="1">
        <f t="shared" si="71"/>
        <v>4.88851234518767</v>
      </c>
      <c r="AP86" s="1">
        <f t="shared" si="71"/>
        <v>4.8885417339880979</v>
      </c>
      <c r="AQ86" s="1">
        <f t="shared" si="71"/>
        <v>4.8888177470693863</v>
      </c>
      <c r="AR86" s="1">
        <f t="shared" si="71"/>
        <v>4.8913894485201057</v>
      </c>
      <c r="AS86" s="1">
        <f t="shared" si="71"/>
        <v>4.9137951622558864</v>
      </c>
      <c r="AT86" s="1">
        <f t="shared" si="71"/>
        <v>5.0520089774107477</v>
      </c>
      <c r="AU86" s="1">
        <f t="shared" si="88"/>
        <v>5.4862372350424709</v>
      </c>
      <c r="AW86" s="1">
        <v>4800</v>
      </c>
      <c r="AX86" s="1">
        <f t="shared" si="57"/>
        <v>-6.974535454628164E-2</v>
      </c>
      <c r="AY86" s="1">
        <f t="shared" si="58"/>
        <v>-7.0490546055216485E-2</v>
      </c>
      <c r="AZ86" s="1">
        <f t="shared" si="59"/>
        <v>7.4519150893484118E-4</v>
      </c>
      <c r="BA86" s="1">
        <f t="shared" si="60"/>
        <v>0.56319933908137387</v>
      </c>
      <c r="BB86" s="1">
        <f t="shared" si="61"/>
        <v>-0.50075262670232379</v>
      </c>
      <c r="BC86" s="1">
        <f t="shared" si="62"/>
        <v>2.3738258920577016</v>
      </c>
      <c r="BD86" s="1">
        <f t="shared" si="63"/>
        <v>2.4757216018176327</v>
      </c>
      <c r="BE86" s="1">
        <f t="shared" si="68"/>
        <v>8.0548026066027472</v>
      </c>
      <c r="BF86" s="1">
        <f t="shared" si="68"/>
        <v>8.054803532307389</v>
      </c>
      <c r="BG86" s="1">
        <f t="shared" si="68"/>
        <v>8.0547958883529311</v>
      </c>
      <c r="BH86" s="1">
        <f t="shared" si="66"/>
        <v>8.0548589992823931</v>
      </c>
      <c r="BI86" s="1">
        <f t="shared" si="66"/>
        <v>8.0543373478228091</v>
      </c>
      <c r="BJ86" s="1">
        <f t="shared" si="66"/>
        <v>8.0586097343357039</v>
      </c>
      <c r="BK86" s="1">
        <f t="shared" si="66"/>
        <v>8.0204641746127869</v>
      </c>
      <c r="BL86" s="1">
        <f t="shared" si="64"/>
        <v>7.4598839588076036</v>
      </c>
    </row>
    <row r="87" spans="1:64" x14ac:dyDescent="0.2">
      <c r="A87" s="1" t="s">
        <v>121</v>
      </c>
      <c r="B87" s="2"/>
      <c r="C87" s="54">
        <v>45920.466</v>
      </c>
      <c r="D87" s="54"/>
      <c r="E87" s="1">
        <f t="shared" si="72"/>
        <v>1340.9991051408883</v>
      </c>
      <c r="F87" s="1">
        <f t="shared" si="73"/>
        <v>1341</v>
      </c>
      <c r="G87" s="1">
        <f t="shared" si="65"/>
        <v>-2.1588000017800368E-3</v>
      </c>
      <c r="I87" s="1">
        <f t="shared" si="69"/>
        <v>-2.1588000017800368E-3</v>
      </c>
      <c r="Q87" s="93">
        <f t="shared" si="74"/>
        <v>30901.966</v>
      </c>
      <c r="S87" s="2">
        <f t="shared" si="70"/>
        <v>0.1</v>
      </c>
      <c r="Z87" s="1">
        <f t="shared" si="75"/>
        <v>1341</v>
      </c>
      <c r="AA87" s="1">
        <f t="shared" si="76"/>
        <v>-8.7060762580873558E-4</v>
      </c>
      <c r="AB87" s="1">
        <f t="shared" si="77"/>
        <v>-9.5758397153957483E-4</v>
      </c>
      <c r="AC87" s="1">
        <f t="shared" si="78"/>
        <v>-2.1588000017800368E-3</v>
      </c>
      <c r="AD87" s="1">
        <f t="shared" si="79"/>
        <v>-1.2881923759713013E-3</v>
      </c>
      <c r="AE87" s="1">
        <f t="shared" si="80"/>
        <v>1.6594395975105864E-7</v>
      </c>
      <c r="AF87" s="1">
        <f t="shared" si="81"/>
        <v>-2.1588000017800368E-3</v>
      </c>
      <c r="AG87" s="2"/>
      <c r="AH87" s="1">
        <f t="shared" si="82"/>
        <v>-1.201216030240462E-3</v>
      </c>
      <c r="AI87" s="1">
        <f t="shared" si="83"/>
        <v>0.71172150922173594</v>
      </c>
      <c r="AJ87" s="1">
        <f t="shared" si="84"/>
        <v>-0.6985233371873425</v>
      </c>
      <c r="AK87" s="1">
        <f t="shared" si="85"/>
        <v>-0.53431279165462253</v>
      </c>
      <c r="AL87" s="1">
        <f t="shared" si="86"/>
        <v>-2.0655666586546721</v>
      </c>
      <c r="AM87" s="1">
        <f t="shared" si="87"/>
        <v>-1.6757945274697013</v>
      </c>
      <c r="AN87" s="1">
        <f t="shared" si="71"/>
        <v>4.8993501253351148</v>
      </c>
      <c r="AO87" s="1">
        <f t="shared" si="71"/>
        <v>4.8993543163884334</v>
      </c>
      <c r="AP87" s="1">
        <f t="shared" si="71"/>
        <v>4.8993914509339573</v>
      </c>
      <c r="AQ87" s="1">
        <f t="shared" si="71"/>
        <v>4.8997201612653605</v>
      </c>
      <c r="AR87" s="1">
        <f t="shared" si="71"/>
        <v>4.9026053866653099</v>
      </c>
      <c r="AS87" s="1">
        <f t="shared" si="71"/>
        <v>4.9262864296560451</v>
      </c>
      <c r="AT87" s="1">
        <f t="shared" si="71"/>
        <v>5.065777272257872</v>
      </c>
      <c r="AU87" s="1">
        <f t="shared" si="88"/>
        <v>5.4958897075119779</v>
      </c>
      <c r="AW87" s="1">
        <v>5000</v>
      </c>
      <c r="AX87" s="1">
        <f t="shared" si="57"/>
        <v>-7.7374336073818592E-2</v>
      </c>
      <c r="AY87" s="1">
        <f t="shared" si="58"/>
        <v>-7.4872243455589918E-2</v>
      </c>
      <c r="AZ87" s="1">
        <f t="shared" si="59"/>
        <v>-2.502092618228674E-3</v>
      </c>
      <c r="BA87" s="1">
        <f t="shared" si="60"/>
        <v>0.53547365410693237</v>
      </c>
      <c r="BB87" s="1">
        <f t="shared" si="61"/>
        <v>-0.55858872838982088</v>
      </c>
      <c r="BC87" s="1">
        <f t="shared" si="62"/>
        <v>2.4420411975716099</v>
      </c>
      <c r="BD87" s="1">
        <f t="shared" si="63"/>
        <v>2.741420748626882</v>
      </c>
      <c r="BE87" s="1">
        <f t="shared" si="68"/>
        <v>8.1535278047213815</v>
      </c>
      <c r="BF87" s="1">
        <f t="shared" si="68"/>
        <v>8.1535270833101468</v>
      </c>
      <c r="BG87" s="1">
        <f t="shared" si="68"/>
        <v>8.1535311100823176</v>
      </c>
      <c r="BH87" s="1">
        <f t="shared" si="66"/>
        <v>8.153508632779868</v>
      </c>
      <c r="BI87" s="1">
        <f t="shared" si="66"/>
        <v>8.1536340793889988</v>
      </c>
      <c r="BJ87" s="1">
        <f t="shared" si="66"/>
        <v>8.1529333048179637</v>
      </c>
      <c r="BK87" s="1">
        <f t="shared" si="66"/>
        <v>8.1568278508594148</v>
      </c>
      <c r="BL87" s="1">
        <f t="shared" si="64"/>
        <v>7.5734424584488655</v>
      </c>
    </row>
    <row r="88" spans="1:64" x14ac:dyDescent="0.2">
      <c r="A88" s="1" t="s">
        <v>96</v>
      </c>
      <c r="B88" s="2"/>
      <c r="C88" s="54">
        <v>46007.309000000001</v>
      </c>
      <c r="D88" s="54"/>
      <c r="E88" s="1">
        <f t="shared" si="72"/>
        <v>1376.9969974052901</v>
      </c>
      <c r="F88" s="1">
        <f t="shared" si="73"/>
        <v>1377</v>
      </c>
      <c r="G88" s="1">
        <f t="shared" si="65"/>
        <v>-7.2435999973095022E-3</v>
      </c>
      <c r="H88" s="1">
        <f>+G88</f>
        <v>-7.2435999973095022E-3</v>
      </c>
      <c r="Q88" s="93">
        <f t="shared" si="74"/>
        <v>30988.809000000001</v>
      </c>
      <c r="S88" s="2">
        <f>S$15</f>
        <v>0.2</v>
      </c>
      <c r="Z88" s="1">
        <f t="shared" si="75"/>
        <v>1377</v>
      </c>
      <c r="AA88" s="1">
        <f t="shared" si="76"/>
        <v>-7.9523634569279747E-4</v>
      </c>
      <c r="AB88" s="1">
        <f t="shared" si="77"/>
        <v>-6.8065405142234085E-3</v>
      </c>
      <c r="AC88" s="1">
        <f t="shared" si="78"/>
        <v>-7.2435999973095022E-3</v>
      </c>
      <c r="AD88" s="1">
        <f t="shared" si="79"/>
        <v>-6.4483636516167045E-3</v>
      </c>
      <c r="AE88" s="1">
        <f t="shared" si="80"/>
        <v>8.3162787566983049E-6</v>
      </c>
      <c r="AF88" s="1">
        <f t="shared" si="81"/>
        <v>-7.2435999973095022E-3</v>
      </c>
      <c r="AG88" s="2"/>
      <c r="AH88" s="1">
        <f t="shared" si="82"/>
        <v>-4.3705948308609386E-4</v>
      </c>
      <c r="AI88" s="1">
        <f t="shared" si="83"/>
        <v>0.72298517286935704</v>
      </c>
      <c r="AJ88" s="1">
        <f t="shared" si="84"/>
        <v>-0.68336963620626101</v>
      </c>
      <c r="AK88" s="1">
        <f t="shared" si="85"/>
        <v>-0.54023831141536949</v>
      </c>
      <c r="AL88" s="1">
        <f t="shared" si="86"/>
        <v>-2.0446030188520381</v>
      </c>
      <c r="AM88" s="1">
        <f t="shared" si="87"/>
        <v>-1.6365644010842377</v>
      </c>
      <c r="AN88" s="1">
        <f t="shared" si="71"/>
        <v>4.9225722998016783</v>
      </c>
      <c r="AO88" s="1">
        <f t="shared" si="71"/>
        <v>4.9225797416604911</v>
      </c>
      <c r="AP88" s="1">
        <f t="shared" si="71"/>
        <v>4.9226384819518429</v>
      </c>
      <c r="AQ88" s="1">
        <f t="shared" si="71"/>
        <v>4.9231015662476461</v>
      </c>
      <c r="AR88" s="1">
        <f t="shared" si="71"/>
        <v>4.9267178175903776</v>
      </c>
      <c r="AS88" s="1">
        <f t="shared" si="71"/>
        <v>4.9531241454750452</v>
      </c>
      <c r="AT88" s="1">
        <f t="shared" si="71"/>
        <v>5.0950654687209687</v>
      </c>
      <c r="AU88" s="1">
        <f t="shared" si="88"/>
        <v>5.5163302374474048</v>
      </c>
      <c r="AW88" s="1">
        <v>5200</v>
      </c>
      <c r="AX88" s="1">
        <f t="shared" si="57"/>
        <v>-8.4862059429381076E-2</v>
      </c>
      <c r="AY88" s="1">
        <f t="shared" si="58"/>
        <v>-7.9285294291913277E-2</v>
      </c>
      <c r="AZ88" s="1">
        <f t="shared" si="59"/>
        <v>-5.5767651374677915E-3</v>
      </c>
      <c r="BA88" s="1">
        <f t="shared" si="60"/>
        <v>0.51213187230537627</v>
      </c>
      <c r="BB88" s="1">
        <f t="shared" si="61"/>
        <v>-0.60893768118253722</v>
      </c>
      <c r="BC88" s="1">
        <f t="shared" si="62"/>
        <v>2.5040784891983585</v>
      </c>
      <c r="BD88" s="1">
        <f t="shared" si="63"/>
        <v>3.0302060753743953</v>
      </c>
      <c r="BE88" s="1">
        <f t="shared" si="68"/>
        <v>8.2476815901568141</v>
      </c>
      <c r="BF88" s="1">
        <f t="shared" si="68"/>
        <v>8.2476483347273408</v>
      </c>
      <c r="BG88" s="1">
        <f t="shared" si="68"/>
        <v>8.2477911125016785</v>
      </c>
      <c r="BH88" s="1">
        <f t="shared" si="66"/>
        <v>8.2471777676705429</v>
      </c>
      <c r="BI88" s="1">
        <f t="shared" si="66"/>
        <v>8.2498061977929353</v>
      </c>
      <c r="BJ88" s="1">
        <f t="shared" si="66"/>
        <v>8.2384224511005133</v>
      </c>
      <c r="BK88" s="1">
        <f t="shared" si="66"/>
        <v>8.2856765426398944</v>
      </c>
      <c r="BL88" s="1">
        <f t="shared" si="64"/>
        <v>7.6870009580901275</v>
      </c>
    </row>
    <row r="89" spans="1:64" x14ac:dyDescent="0.2">
      <c r="A89" s="1" t="s">
        <v>122</v>
      </c>
      <c r="B89" s="2"/>
      <c r="C89" s="54">
        <v>46007.309000000001</v>
      </c>
      <c r="D89" s="54"/>
      <c r="E89" s="1">
        <f t="shared" si="72"/>
        <v>1376.9969974052901</v>
      </c>
      <c r="F89" s="1">
        <f t="shared" si="73"/>
        <v>1377</v>
      </c>
      <c r="G89" s="1">
        <f t="shared" si="65"/>
        <v>-7.2435999973095022E-3</v>
      </c>
      <c r="I89" s="1">
        <f>+G89</f>
        <v>-7.2435999973095022E-3</v>
      </c>
      <c r="Q89" s="93">
        <f t="shared" si="74"/>
        <v>30988.809000000001</v>
      </c>
      <c r="S89" s="2">
        <f>S$16</f>
        <v>0.1</v>
      </c>
      <c r="Z89" s="1">
        <f t="shared" si="75"/>
        <v>1377</v>
      </c>
      <c r="AA89" s="1">
        <f t="shared" si="76"/>
        <v>-7.9523634569279747E-4</v>
      </c>
      <c r="AB89" s="1">
        <f t="shared" si="77"/>
        <v>-6.8065405142234085E-3</v>
      </c>
      <c r="AC89" s="1">
        <f t="shared" si="78"/>
        <v>-7.2435999973095022E-3</v>
      </c>
      <c r="AD89" s="1">
        <f t="shared" si="79"/>
        <v>-6.4483636516167045E-3</v>
      </c>
      <c r="AE89" s="1">
        <f t="shared" si="80"/>
        <v>4.1581393783491524E-6</v>
      </c>
      <c r="AF89" s="1">
        <f t="shared" si="81"/>
        <v>-7.2435999973095022E-3</v>
      </c>
      <c r="AG89" s="2"/>
      <c r="AH89" s="1">
        <f t="shared" si="82"/>
        <v>-4.3705948308609386E-4</v>
      </c>
      <c r="AI89" s="1">
        <f t="shared" si="83"/>
        <v>0.72298517286935704</v>
      </c>
      <c r="AJ89" s="1">
        <f t="shared" si="84"/>
        <v>-0.68336963620626101</v>
      </c>
      <c r="AK89" s="1">
        <f t="shared" si="85"/>
        <v>-0.54023831141536949</v>
      </c>
      <c r="AL89" s="1">
        <f t="shared" si="86"/>
        <v>-2.0446030188520381</v>
      </c>
      <c r="AM89" s="1">
        <f t="shared" si="87"/>
        <v>-1.6365644010842377</v>
      </c>
      <c r="AN89" s="1">
        <f t="shared" si="71"/>
        <v>4.9225722998016783</v>
      </c>
      <c r="AO89" s="1">
        <f t="shared" si="71"/>
        <v>4.9225797416604911</v>
      </c>
      <c r="AP89" s="1">
        <f t="shared" si="71"/>
        <v>4.9226384819518429</v>
      </c>
      <c r="AQ89" s="1">
        <f t="shared" si="71"/>
        <v>4.9231015662476461</v>
      </c>
      <c r="AR89" s="1">
        <f t="shared" si="71"/>
        <v>4.9267178175903776</v>
      </c>
      <c r="AS89" s="1">
        <f t="shared" si="71"/>
        <v>4.9531241454750452</v>
      </c>
      <c r="AT89" s="1">
        <f t="shared" si="71"/>
        <v>5.0950654687209687</v>
      </c>
      <c r="AU89" s="1">
        <f t="shared" si="88"/>
        <v>5.5163302374474048</v>
      </c>
      <c r="AW89" s="1">
        <v>5400</v>
      </c>
      <c r="AX89" s="1">
        <f t="shared" si="57"/>
        <v>-9.2209509004632539E-2</v>
      </c>
      <c r="AY89" s="1">
        <f t="shared" si="58"/>
        <v>-8.372969856418655E-2</v>
      </c>
      <c r="AZ89" s="1">
        <f t="shared" si="59"/>
        <v>-8.4798104404459861E-3</v>
      </c>
      <c r="BA89" s="1">
        <f t="shared" si="60"/>
        <v>0.49231927179047896</v>
      </c>
      <c r="BB89" s="1">
        <f t="shared" si="61"/>
        <v>-0.65318019505617797</v>
      </c>
      <c r="BC89" s="1">
        <f t="shared" si="62"/>
        <v>2.5611346348538033</v>
      </c>
      <c r="BD89" s="1">
        <f t="shared" si="63"/>
        <v>3.3482642894072958</v>
      </c>
      <c r="BE89" s="1">
        <f t="shared" si="68"/>
        <v>8.3379905669084682</v>
      </c>
      <c r="BF89" s="1">
        <f t="shared" si="68"/>
        <v>8.3378240483606412</v>
      </c>
      <c r="BG89" s="1">
        <f t="shared" si="68"/>
        <v>8.3384133260042841</v>
      </c>
      <c r="BH89" s="1">
        <f t="shared" si="66"/>
        <v>8.3363250065351124</v>
      </c>
      <c r="BI89" s="1">
        <f t="shared" si="66"/>
        <v>8.3436887639565729</v>
      </c>
      <c r="BJ89" s="1">
        <f t="shared" si="66"/>
        <v>8.3172434596009719</v>
      </c>
      <c r="BK89" s="1">
        <f t="shared" si="66"/>
        <v>8.4068132865782008</v>
      </c>
      <c r="BL89" s="1">
        <f t="shared" si="64"/>
        <v>7.8005594577313895</v>
      </c>
    </row>
    <row r="90" spans="1:64" x14ac:dyDescent="0.2">
      <c r="A90" s="1" t="s">
        <v>123</v>
      </c>
      <c r="B90" s="2"/>
      <c r="C90" s="54">
        <v>46306.464</v>
      </c>
      <c r="D90" s="54"/>
      <c r="E90" s="1">
        <f t="shared" si="72"/>
        <v>1501.0018044750248</v>
      </c>
      <c r="F90" s="1">
        <f t="shared" si="73"/>
        <v>1501</v>
      </c>
      <c r="G90" s="1">
        <f t="shared" si="65"/>
        <v>4.3531999981496483E-3</v>
      </c>
      <c r="H90" s="1">
        <f>+G90</f>
        <v>4.3531999981496483E-3</v>
      </c>
      <c r="Q90" s="93">
        <f t="shared" si="74"/>
        <v>31287.964</v>
      </c>
      <c r="S90" s="2">
        <f>S$15</f>
        <v>0.2</v>
      </c>
      <c r="Z90" s="1">
        <f t="shared" si="75"/>
        <v>1501</v>
      </c>
      <c r="AA90" s="1">
        <f t="shared" si="76"/>
        <v>-4.4692981515749488E-4</v>
      </c>
      <c r="AB90" s="1">
        <f t="shared" si="77"/>
        <v>2.061694712119159E-3</v>
      </c>
      <c r="AC90" s="1">
        <f t="shared" si="78"/>
        <v>4.3531999981496483E-3</v>
      </c>
      <c r="AD90" s="1">
        <f t="shared" si="79"/>
        <v>4.8001298133071432E-3</v>
      </c>
      <c r="AE90" s="1">
        <f t="shared" si="80"/>
        <v>4.6082492449200147E-6</v>
      </c>
      <c r="AF90" s="1">
        <f t="shared" si="81"/>
        <v>4.3531999981496483E-3</v>
      </c>
      <c r="AG90" s="2"/>
      <c r="AH90" s="1">
        <f t="shared" si="82"/>
        <v>2.2915052860304893E-3</v>
      </c>
      <c r="AI90" s="1">
        <f t="shared" si="83"/>
        <v>0.76573740308287008</v>
      </c>
      <c r="AJ90" s="1">
        <f t="shared" si="84"/>
        <v>-0.62466313528086037</v>
      </c>
      <c r="AK90" s="1">
        <f t="shared" si="85"/>
        <v>-0.56010327909841051</v>
      </c>
      <c r="AL90" s="1">
        <f t="shared" si="86"/>
        <v>-1.9669348890743976</v>
      </c>
      <c r="AM90" s="1">
        <f t="shared" si="87"/>
        <v>-1.5021918095268101</v>
      </c>
      <c r="AN90" s="1">
        <f t="shared" si="71"/>
        <v>5.0055206398791174</v>
      </c>
      <c r="AO90" s="1">
        <f t="shared" si="71"/>
        <v>5.0055581830145339</v>
      </c>
      <c r="AP90" s="1">
        <f t="shared" si="71"/>
        <v>5.0057720889806978</v>
      </c>
      <c r="AQ90" s="1">
        <f t="shared" si="71"/>
        <v>5.0069879627753417</v>
      </c>
      <c r="AR90" s="1">
        <f t="shared" si="71"/>
        <v>5.0138087156418143</v>
      </c>
      <c r="AS90" s="1">
        <f t="shared" si="71"/>
        <v>5.0495991705544307</v>
      </c>
      <c r="AT90" s="1">
        <f t="shared" si="71"/>
        <v>5.1972705556685561</v>
      </c>
      <c r="AU90" s="1">
        <f t="shared" si="88"/>
        <v>5.5867365072249875</v>
      </c>
      <c r="AW90" s="1">
        <v>5600</v>
      </c>
      <c r="AX90" s="1">
        <f t="shared" si="57"/>
        <v>-9.9419117658837833E-2</v>
      </c>
      <c r="AY90" s="1">
        <f t="shared" si="58"/>
        <v>-8.8205456272409749E-2</v>
      </c>
      <c r="AZ90" s="1">
        <f t="shared" si="59"/>
        <v>-1.1213661386428084E-2</v>
      </c>
      <c r="BA90" s="1">
        <f t="shared" si="60"/>
        <v>0.4753934342489321</v>
      </c>
      <c r="BB90" s="1">
        <f t="shared" si="61"/>
        <v>-0.69237757151381496</v>
      </c>
      <c r="BC90" s="1">
        <f t="shared" si="62"/>
        <v>2.614136861047514</v>
      </c>
      <c r="BD90" s="1">
        <f t="shared" si="63"/>
        <v>3.7034673293599467</v>
      </c>
      <c r="BE90" s="1">
        <f t="shared" si="68"/>
        <v>8.4250637862257989</v>
      </c>
      <c r="BF90" s="1">
        <f t="shared" si="68"/>
        <v>8.4245584391129231</v>
      </c>
      <c r="BG90" s="1">
        <f t="shared" si="68"/>
        <v>8.4260976802127665</v>
      </c>
      <c r="BH90" s="1">
        <f t="shared" si="66"/>
        <v>8.4213977290411677</v>
      </c>
      <c r="BI90" s="1">
        <f t="shared" si="66"/>
        <v>8.4356428080975459</v>
      </c>
      <c r="BJ90" s="1">
        <f t="shared" si="66"/>
        <v>8.3914363943813832</v>
      </c>
      <c r="BK90" s="1">
        <f t="shared" si="66"/>
        <v>8.5201404621495271</v>
      </c>
      <c r="BL90" s="1">
        <f t="shared" si="64"/>
        <v>7.9141179573726514</v>
      </c>
    </row>
    <row r="91" spans="1:64" x14ac:dyDescent="0.2">
      <c r="A91" s="1" t="s">
        <v>96</v>
      </c>
      <c r="B91" s="2"/>
      <c r="C91" s="54">
        <v>46306.466399999998</v>
      </c>
      <c r="D91" s="54"/>
      <c r="E91" s="1">
        <f t="shared" si="72"/>
        <v>1501.0027993156148</v>
      </c>
      <c r="F91" s="1">
        <f t="shared" si="73"/>
        <v>1501</v>
      </c>
      <c r="G91" s="1">
        <f t="shared" si="65"/>
        <v>6.7531999957282096E-3</v>
      </c>
      <c r="H91" s="1">
        <f>+G91</f>
        <v>6.7531999957282096E-3</v>
      </c>
      <c r="Q91" s="93">
        <f t="shared" si="74"/>
        <v>31287.966399999998</v>
      </c>
      <c r="S91" s="2">
        <f>S$15</f>
        <v>0.2</v>
      </c>
      <c r="Z91" s="1">
        <f t="shared" si="75"/>
        <v>1501</v>
      </c>
      <c r="AA91" s="1">
        <f t="shared" si="76"/>
        <v>-4.4692981515749488E-4</v>
      </c>
      <c r="AB91" s="1">
        <f t="shared" si="77"/>
        <v>4.4616947096977203E-3</v>
      </c>
      <c r="AC91" s="1">
        <f t="shared" si="78"/>
        <v>6.7531999957282096E-3</v>
      </c>
      <c r="AD91" s="1">
        <f t="shared" si="79"/>
        <v>7.2001298108857045E-3</v>
      </c>
      <c r="AE91" s="1">
        <f t="shared" si="80"/>
        <v>1.0368373858721002E-5</v>
      </c>
      <c r="AF91" s="1">
        <f t="shared" si="81"/>
        <v>6.7531999957282096E-3</v>
      </c>
      <c r="AG91" s="2"/>
      <c r="AH91" s="1">
        <f t="shared" si="82"/>
        <v>2.2915052860304893E-3</v>
      </c>
      <c r="AI91" s="1">
        <f t="shared" si="83"/>
        <v>0.76573740308287008</v>
      </c>
      <c r="AJ91" s="1">
        <f t="shared" si="84"/>
        <v>-0.62466313528086037</v>
      </c>
      <c r="AK91" s="1">
        <f t="shared" si="85"/>
        <v>-0.56010327909841051</v>
      </c>
      <c r="AL91" s="1">
        <f t="shared" si="86"/>
        <v>-1.9669348890743976</v>
      </c>
      <c r="AM91" s="1">
        <f t="shared" si="87"/>
        <v>-1.5021918095268101</v>
      </c>
      <c r="AN91" s="1">
        <f t="shared" ref="AN91:AT100" si="89">$AU91+$AB$7*SIN(AO91)</f>
        <v>5.0055206398791174</v>
      </c>
      <c r="AO91" s="1">
        <f t="shared" si="89"/>
        <v>5.0055581830145339</v>
      </c>
      <c r="AP91" s="1">
        <f t="shared" si="89"/>
        <v>5.0057720889806978</v>
      </c>
      <c r="AQ91" s="1">
        <f t="shared" si="89"/>
        <v>5.0069879627753417</v>
      </c>
      <c r="AR91" s="1">
        <f t="shared" si="89"/>
        <v>5.0138087156418143</v>
      </c>
      <c r="AS91" s="1">
        <f t="shared" si="89"/>
        <v>5.0495991705544307</v>
      </c>
      <c r="AT91" s="1">
        <f t="shared" si="89"/>
        <v>5.1972705556685561</v>
      </c>
      <c r="AU91" s="1">
        <f t="shared" si="88"/>
        <v>5.5867365072249875</v>
      </c>
      <c r="AW91" s="1">
        <v>5800</v>
      </c>
      <c r="AX91" s="1">
        <f t="shared" si="57"/>
        <v>-0.10649390988384312</v>
      </c>
      <c r="AY91" s="1">
        <f t="shared" si="58"/>
        <v>-9.2712567416582861E-2</v>
      </c>
      <c r="AZ91" s="1">
        <f t="shared" si="59"/>
        <v>-1.378134246726026E-2</v>
      </c>
      <c r="BA91" s="1">
        <f t="shared" si="60"/>
        <v>0.46086528521216985</v>
      </c>
      <c r="BB91" s="1">
        <f t="shared" si="61"/>
        <v>-0.72735483434339621</v>
      </c>
      <c r="BC91" s="1">
        <f t="shared" si="62"/>
        <v>2.6638174182854981</v>
      </c>
      <c r="BD91" s="1">
        <f t="shared" si="63"/>
        <v>4.106134977537411</v>
      </c>
      <c r="BE91" s="1">
        <f t="shared" si="68"/>
        <v>8.5094188403599968</v>
      </c>
      <c r="BF91" s="1">
        <f t="shared" si="68"/>
        <v>8.5082589246023907</v>
      </c>
      <c r="BG91" s="1">
        <f t="shared" si="68"/>
        <v>8.5113918110036551</v>
      </c>
      <c r="BH91" s="1">
        <f t="shared" si="66"/>
        <v>8.5029003898747764</v>
      </c>
      <c r="BI91" s="1">
        <f t="shared" si="66"/>
        <v>8.5257034357485306</v>
      </c>
      <c r="BJ91" s="1">
        <f t="shared" si="66"/>
        <v>8.4628239567225041</v>
      </c>
      <c r="BK91" s="1">
        <f t="shared" si="66"/>
        <v>8.6256610491967276</v>
      </c>
      <c r="BL91" s="1">
        <f t="shared" si="64"/>
        <v>8.0276764570139143</v>
      </c>
    </row>
    <row r="92" spans="1:64" x14ac:dyDescent="0.2">
      <c r="A92" s="1" t="s">
        <v>124</v>
      </c>
      <c r="B92" s="2"/>
      <c r="C92" s="54">
        <v>46352.305</v>
      </c>
      <c r="D92" s="54"/>
      <c r="E92" s="1">
        <f t="shared" si="72"/>
        <v>1520.0036742779155</v>
      </c>
      <c r="F92" s="1">
        <f t="shared" si="73"/>
        <v>1520</v>
      </c>
      <c r="G92" s="1">
        <f t="shared" si="65"/>
        <v>8.864000003086403E-3</v>
      </c>
      <c r="I92" s="1">
        <f>+G92</f>
        <v>8.864000003086403E-3</v>
      </c>
      <c r="Q92" s="93">
        <f t="shared" si="74"/>
        <v>31333.805</v>
      </c>
      <c r="S92" s="2">
        <f>S$16</f>
        <v>0.1</v>
      </c>
      <c r="Z92" s="1">
        <f t="shared" si="75"/>
        <v>1520</v>
      </c>
      <c r="AA92" s="1">
        <f t="shared" si="76"/>
        <v>-3.8122987822193687E-4</v>
      </c>
      <c r="AB92" s="1">
        <f t="shared" si="77"/>
        <v>6.1410129508821945E-3</v>
      </c>
      <c r="AC92" s="1">
        <f t="shared" si="78"/>
        <v>8.864000003086403E-3</v>
      </c>
      <c r="AD92" s="1">
        <f t="shared" si="79"/>
        <v>9.2452298813083394E-3</v>
      </c>
      <c r="AE92" s="1">
        <f t="shared" si="80"/>
        <v>8.5474275558236614E-6</v>
      </c>
      <c r="AF92" s="1">
        <f t="shared" si="81"/>
        <v>8.864000003086403E-3</v>
      </c>
      <c r="AG92" s="2"/>
      <c r="AH92" s="1">
        <f t="shared" si="82"/>
        <v>2.7229870522042085E-3</v>
      </c>
      <c r="AI92" s="1">
        <f t="shared" si="83"/>
        <v>0.77288498613722201</v>
      </c>
      <c r="AJ92" s="1">
        <f t="shared" si="84"/>
        <v>-0.61467385497837879</v>
      </c>
      <c r="AK92" s="1">
        <f t="shared" si="85"/>
        <v>-0.5630394462639895</v>
      </c>
      <c r="AL92" s="1">
        <f t="shared" si="86"/>
        <v>-1.9542072340678389</v>
      </c>
      <c r="AM92" s="1">
        <f t="shared" si="87"/>
        <v>-1.4816634621817346</v>
      </c>
      <c r="AN92" s="1">
        <f t="shared" si="89"/>
        <v>5.0186669948438425</v>
      </c>
      <c r="AO92" s="1">
        <f t="shared" si="89"/>
        <v>5.0187133299325746</v>
      </c>
      <c r="AP92" s="1">
        <f t="shared" si="89"/>
        <v>5.0189663142862395</v>
      </c>
      <c r="AQ92" s="1">
        <f t="shared" si="89"/>
        <v>5.0203440307487899</v>
      </c>
      <c r="AR92" s="1">
        <f t="shared" si="89"/>
        <v>5.0277445995361845</v>
      </c>
      <c r="AS92" s="1">
        <f t="shared" si="89"/>
        <v>5.0649353889905759</v>
      </c>
      <c r="AT92" s="1">
        <f t="shared" si="89"/>
        <v>5.2131055760434348</v>
      </c>
      <c r="AU92" s="1">
        <f t="shared" si="88"/>
        <v>5.5975245646909073</v>
      </c>
      <c r="AW92" s="1">
        <v>6000</v>
      </c>
      <c r="AX92" s="1">
        <f t="shared" si="57"/>
        <v>-0.11343665995394929</v>
      </c>
      <c r="AY92" s="1">
        <f t="shared" si="58"/>
        <v>-9.7251031996705886E-2</v>
      </c>
      <c r="AZ92" s="1">
        <f t="shared" si="59"/>
        <v>-1.6185627957243404E-2</v>
      </c>
      <c r="BA92" s="1">
        <f t="shared" si="60"/>
        <v>0.44835984745669422</v>
      </c>
      <c r="BB92" s="1">
        <f t="shared" si="61"/>
        <v>-0.75875620204068062</v>
      </c>
      <c r="BC92" s="1">
        <f t="shared" si="62"/>
        <v>2.7107593284128528</v>
      </c>
      <c r="BD92" s="1">
        <f t="shared" si="63"/>
        <v>4.5701377523858318</v>
      </c>
      <c r="BE92" s="1">
        <f t="shared" si="68"/>
        <v>8.5914911308433251</v>
      </c>
      <c r="BF92" s="1">
        <f t="shared" si="68"/>
        <v>8.5892863628302791</v>
      </c>
      <c r="BG92" s="1">
        <f t="shared" si="68"/>
        <v>8.594683892633995</v>
      </c>
      <c r="BH92" s="1">
        <f t="shared" si="66"/>
        <v>8.5814124731635442</v>
      </c>
      <c r="BI92" s="1">
        <f t="shared" si="66"/>
        <v>8.6137063916527765</v>
      </c>
      <c r="BJ92" s="1">
        <f t="shared" si="66"/>
        <v>8.5329554080159351</v>
      </c>
      <c r="BK92" s="1">
        <f t="shared" si="66"/>
        <v>8.7234785895449303</v>
      </c>
      <c r="BL92" s="1">
        <f t="shared" si="64"/>
        <v>8.1412349566551754</v>
      </c>
    </row>
    <row r="93" spans="1:64" x14ac:dyDescent="0.2">
      <c r="A93" s="1" t="s">
        <v>125</v>
      </c>
      <c r="B93" s="2"/>
      <c r="C93" s="54">
        <v>46624.904799999997</v>
      </c>
      <c r="D93" s="54"/>
      <c r="E93" s="1">
        <f t="shared" si="72"/>
        <v>1633.0009018229939</v>
      </c>
      <c r="F93" s="1">
        <f t="shared" si="73"/>
        <v>1633</v>
      </c>
      <c r="G93" s="1">
        <f t="shared" si="65"/>
        <v>2.1755999987362884E-3</v>
      </c>
      <c r="H93" s="1">
        <f>+G93</f>
        <v>2.1755999987362884E-3</v>
      </c>
      <c r="Q93" s="93">
        <f t="shared" si="74"/>
        <v>31606.404799999997</v>
      </c>
      <c r="S93" s="2">
        <f>S$15</f>
        <v>0.2</v>
      </c>
      <c r="Z93" s="1">
        <f t="shared" si="75"/>
        <v>1633</v>
      </c>
      <c r="AA93" s="1">
        <f t="shared" si="76"/>
        <v>7.8307997864672518E-5</v>
      </c>
      <c r="AB93" s="1">
        <f t="shared" si="77"/>
        <v>-3.1882100778933015E-3</v>
      </c>
      <c r="AC93" s="1">
        <f t="shared" si="78"/>
        <v>2.1755999987362884E-3</v>
      </c>
      <c r="AD93" s="1">
        <f t="shared" si="79"/>
        <v>2.0972920008716159E-3</v>
      </c>
      <c r="AE93" s="1">
        <f t="shared" si="80"/>
        <v>8.7972674738401325E-7</v>
      </c>
      <c r="AF93" s="1">
        <f t="shared" si="81"/>
        <v>2.1755999987362884E-3</v>
      </c>
      <c r="AG93" s="2"/>
      <c r="AH93" s="1">
        <f t="shared" si="82"/>
        <v>5.3638100766295899E-3</v>
      </c>
      <c r="AI93" s="1">
        <f t="shared" si="83"/>
        <v>0.81916934588152013</v>
      </c>
      <c r="AJ93" s="1">
        <f t="shared" si="84"/>
        <v>-0.54886104923155887</v>
      </c>
      <c r="AK93" s="1">
        <f t="shared" si="85"/>
        <v>-0.579564424462227</v>
      </c>
      <c r="AL93" s="1">
        <f t="shared" si="86"/>
        <v>-1.8732359191398427</v>
      </c>
      <c r="AM93" s="1">
        <f t="shared" si="87"/>
        <v>-1.3595565605725783</v>
      </c>
      <c r="AN93" s="1">
        <f t="shared" si="89"/>
        <v>5.0995282945916482</v>
      </c>
      <c r="AO93" s="1">
        <f t="shared" si="89"/>
        <v>5.0996675965588825</v>
      </c>
      <c r="AP93" s="1">
        <f t="shared" si="89"/>
        <v>5.1002746783697805</v>
      </c>
      <c r="AQ93" s="1">
        <f t="shared" si="89"/>
        <v>5.102909896955528</v>
      </c>
      <c r="AR93" s="1">
        <f t="shared" si="89"/>
        <v>5.1141587678190739</v>
      </c>
      <c r="AS93" s="1">
        <f t="shared" si="89"/>
        <v>5.1591710804293838</v>
      </c>
      <c r="AT93" s="1">
        <f t="shared" si="89"/>
        <v>5.3081861931991154</v>
      </c>
      <c r="AU93" s="1">
        <f t="shared" si="88"/>
        <v>5.6616851169882203</v>
      </c>
      <c r="AW93" s="1">
        <v>6200</v>
      </c>
      <c r="AX93" s="1">
        <f t="shared" si="57"/>
        <v>-0.12024922282494663</v>
      </c>
      <c r="AY93" s="1">
        <f t="shared" si="58"/>
        <v>-0.10182085001277882</v>
      </c>
      <c r="AZ93" s="1">
        <f t="shared" si="59"/>
        <v>-1.8428372812167807E-2</v>
      </c>
      <c r="BA93" s="1">
        <f t="shared" si="60"/>
        <v>0.43758865381286616</v>
      </c>
      <c r="BB93" s="1">
        <f t="shared" si="61"/>
        <v>-0.78708424624452811</v>
      </c>
      <c r="BC93" s="1">
        <f t="shared" si="62"/>
        <v>2.7554255993811472</v>
      </c>
      <c r="BD93" s="1">
        <f t="shared" si="63"/>
        <v>5.1145840116137951</v>
      </c>
      <c r="BE93" s="1">
        <f t="shared" si="68"/>
        <v>8.671634495954736</v>
      </c>
      <c r="BF93" s="1">
        <f t="shared" si="68"/>
        <v>8.6679928740280374</v>
      </c>
      <c r="BG93" s="1">
        <f t="shared" si="68"/>
        <v>8.676211149246905</v>
      </c>
      <c r="BH93" s="1">
        <f t="shared" si="66"/>
        <v>8.6575730390509253</v>
      </c>
      <c r="BI93" s="1">
        <f t="shared" si="66"/>
        <v>8.6993887934967802</v>
      </c>
      <c r="BJ93" s="1">
        <f t="shared" si="66"/>
        <v>8.6030812797220033</v>
      </c>
      <c r="BK93" s="1">
        <f t="shared" si="66"/>
        <v>8.8137958532087932</v>
      </c>
      <c r="BL93" s="1">
        <f t="shared" si="64"/>
        <v>8.2547934562964382</v>
      </c>
    </row>
    <row r="94" spans="1:64" x14ac:dyDescent="0.2">
      <c r="A94" s="1" t="s">
        <v>96</v>
      </c>
      <c r="B94" s="2"/>
      <c r="C94" s="54">
        <v>46624.904799999997</v>
      </c>
      <c r="D94" s="54"/>
      <c r="E94" s="1">
        <f t="shared" si="72"/>
        <v>1633.0009018229939</v>
      </c>
      <c r="F94" s="1">
        <f t="shared" si="73"/>
        <v>1633</v>
      </c>
      <c r="G94" s="1">
        <f t="shared" si="65"/>
        <v>2.1755999987362884E-3</v>
      </c>
      <c r="H94" s="1">
        <f>+G94</f>
        <v>2.1755999987362884E-3</v>
      </c>
      <c r="Q94" s="93">
        <f t="shared" si="74"/>
        <v>31606.404799999997</v>
      </c>
      <c r="S94" s="2">
        <f>S$15</f>
        <v>0.2</v>
      </c>
      <c r="Z94" s="1">
        <f t="shared" si="75"/>
        <v>1633</v>
      </c>
      <c r="AA94" s="1">
        <f t="shared" si="76"/>
        <v>7.8307997864672518E-5</v>
      </c>
      <c r="AB94" s="1">
        <f t="shared" si="77"/>
        <v>-3.1882100778933015E-3</v>
      </c>
      <c r="AC94" s="1">
        <f t="shared" si="78"/>
        <v>2.1755999987362884E-3</v>
      </c>
      <c r="AD94" s="1">
        <f t="shared" si="79"/>
        <v>2.0972920008716159E-3</v>
      </c>
      <c r="AE94" s="1">
        <f t="shared" si="80"/>
        <v>8.7972674738401325E-7</v>
      </c>
      <c r="AF94" s="1">
        <f t="shared" si="81"/>
        <v>2.1755999987362884E-3</v>
      </c>
      <c r="AG94" s="2"/>
      <c r="AH94" s="1">
        <f t="shared" si="82"/>
        <v>5.3638100766295899E-3</v>
      </c>
      <c r="AI94" s="1">
        <f t="shared" si="83"/>
        <v>0.81916934588152013</v>
      </c>
      <c r="AJ94" s="1">
        <f t="shared" si="84"/>
        <v>-0.54886104923155887</v>
      </c>
      <c r="AK94" s="1">
        <f t="shared" si="85"/>
        <v>-0.579564424462227</v>
      </c>
      <c r="AL94" s="1">
        <f t="shared" si="86"/>
        <v>-1.8732359191398427</v>
      </c>
      <c r="AM94" s="1">
        <f t="shared" si="87"/>
        <v>-1.3595565605725783</v>
      </c>
      <c r="AN94" s="1">
        <f t="shared" si="89"/>
        <v>5.0995282945916482</v>
      </c>
      <c r="AO94" s="1">
        <f t="shared" si="89"/>
        <v>5.0996675965588825</v>
      </c>
      <c r="AP94" s="1">
        <f t="shared" si="89"/>
        <v>5.1002746783697805</v>
      </c>
      <c r="AQ94" s="1">
        <f t="shared" si="89"/>
        <v>5.102909896955528</v>
      </c>
      <c r="AR94" s="1">
        <f t="shared" si="89"/>
        <v>5.1141587678190739</v>
      </c>
      <c r="AS94" s="1">
        <f t="shared" si="89"/>
        <v>5.1591710804293838</v>
      </c>
      <c r="AT94" s="1">
        <f t="shared" si="89"/>
        <v>5.3081861931991154</v>
      </c>
      <c r="AU94" s="1">
        <f t="shared" si="88"/>
        <v>5.6616851169882203</v>
      </c>
      <c r="AW94" s="1">
        <v>6400</v>
      </c>
      <c r="AX94" s="1">
        <f t="shared" si="57"/>
        <v>-0.12693221370791666</v>
      </c>
      <c r="AY94" s="1">
        <f t="shared" si="58"/>
        <v>-0.10642202146480169</v>
      </c>
      <c r="AZ94" s="1">
        <f t="shared" si="59"/>
        <v>-2.051019224311498E-2</v>
      </c>
      <c r="BA94" s="1">
        <f t="shared" si="60"/>
        <v>0.42832900954627173</v>
      </c>
      <c r="BB94" s="1">
        <f t="shared" si="61"/>
        <v>-0.81273008055049289</v>
      </c>
      <c r="BC94" s="1">
        <f t="shared" si="62"/>
        <v>2.7981804622050399</v>
      </c>
      <c r="BD94" s="1">
        <f t="shared" si="63"/>
        <v>5.7665568827014422</v>
      </c>
      <c r="BE94" s="1">
        <f t="shared" si="68"/>
        <v>8.7501212330891622</v>
      </c>
      <c r="BF94" s="1">
        <f t="shared" si="68"/>
        <v>8.7447430495358667</v>
      </c>
      <c r="BG94" s="1">
        <f t="shared" si="68"/>
        <v>8.7560841337445066</v>
      </c>
      <c r="BH94" s="1">
        <f t="shared" si="66"/>
        <v>8.7320460387928573</v>
      </c>
      <c r="BI94" s="1">
        <f t="shared" si="66"/>
        <v>8.7824661484907676</v>
      </c>
      <c r="BJ94" s="1">
        <f t="shared" si="66"/>
        <v>8.6741526535871145</v>
      </c>
      <c r="BK94" s="1">
        <f t="shared" si="66"/>
        <v>8.8969122263738747</v>
      </c>
      <c r="BL94" s="1">
        <f t="shared" si="64"/>
        <v>8.3683519559376993</v>
      </c>
    </row>
    <row r="95" spans="1:64" x14ac:dyDescent="0.2">
      <c r="A95" s="1" t="s">
        <v>123</v>
      </c>
      <c r="B95" s="2"/>
      <c r="C95" s="54">
        <v>46711.753499999999</v>
      </c>
      <c r="D95" s="54"/>
      <c r="E95" s="1">
        <f t="shared" si="72"/>
        <v>1669.0011568337998</v>
      </c>
      <c r="F95" s="1">
        <f t="shared" si="73"/>
        <v>1669</v>
      </c>
      <c r="G95" s="1">
        <f t="shared" si="65"/>
        <v>2.7907999974559061E-3</v>
      </c>
      <c r="H95" s="1">
        <f>+G95</f>
        <v>2.7907999974559061E-3</v>
      </c>
      <c r="Q95" s="93">
        <f t="shared" si="74"/>
        <v>31693.253499999999</v>
      </c>
      <c r="S95" s="2">
        <f>S$15</f>
        <v>0.2</v>
      </c>
      <c r="Z95" s="1">
        <f t="shared" si="75"/>
        <v>1669</v>
      </c>
      <c r="AA95" s="1">
        <f t="shared" si="76"/>
        <v>2.4959283374650486E-4</v>
      </c>
      <c r="AB95" s="1">
        <f t="shared" si="77"/>
        <v>-3.441319865061584E-3</v>
      </c>
      <c r="AC95" s="1">
        <f t="shared" si="78"/>
        <v>2.7907999974559061E-3</v>
      </c>
      <c r="AD95" s="1">
        <f t="shared" si="79"/>
        <v>2.5412071637094013E-3</v>
      </c>
      <c r="AE95" s="1">
        <f t="shared" si="80"/>
        <v>1.2915467697775959E-6</v>
      </c>
      <c r="AF95" s="1">
        <f t="shared" si="81"/>
        <v>2.7907999974559061E-3</v>
      </c>
      <c r="AG95" s="2"/>
      <c r="AH95" s="1">
        <f t="shared" si="82"/>
        <v>6.2321198625174901E-3</v>
      </c>
      <c r="AI95" s="1">
        <f t="shared" si="83"/>
        <v>0.83540699971255006</v>
      </c>
      <c r="AJ95" s="1">
        <f t="shared" si="84"/>
        <v>-0.52532916628506843</v>
      </c>
      <c r="AK95" s="1">
        <f t="shared" si="85"/>
        <v>-0.58438325765504717</v>
      </c>
      <c r="AL95" s="1">
        <f t="shared" si="86"/>
        <v>-1.8453367260201932</v>
      </c>
      <c r="AM95" s="1">
        <f t="shared" si="87"/>
        <v>-1.3205596697237894</v>
      </c>
      <c r="AN95" s="1">
        <f t="shared" si="89"/>
        <v>5.1263266894603277</v>
      </c>
      <c r="AO95" s="1">
        <f t="shared" si="89"/>
        <v>5.1265156242866716</v>
      </c>
      <c r="AP95" s="1">
        <f t="shared" si="89"/>
        <v>5.127288319475956</v>
      </c>
      <c r="AQ95" s="1">
        <f t="shared" si="89"/>
        <v>5.1304344426494408</v>
      </c>
      <c r="AR95" s="1">
        <f t="shared" si="89"/>
        <v>5.1430209139474226</v>
      </c>
      <c r="AS95" s="1">
        <f t="shared" si="89"/>
        <v>5.1902716059599534</v>
      </c>
      <c r="AT95" s="1">
        <f t="shared" si="89"/>
        <v>5.3387891506643292</v>
      </c>
      <c r="AU95" s="1">
        <f t="shared" si="88"/>
        <v>5.6821256469236472</v>
      </c>
      <c r="AW95" s="1">
        <v>6600</v>
      </c>
      <c r="AX95" s="1">
        <f t="shared" si="57"/>
        <v>-0.13348511154848094</v>
      </c>
      <c r="AY95" s="1">
        <f t="shared" si="58"/>
        <v>-0.11105454635277447</v>
      </c>
      <c r="AZ95" s="1">
        <f t="shared" si="59"/>
        <v>-2.2430565195706471E-2</v>
      </c>
      <c r="BA95" s="1">
        <f t="shared" si="60"/>
        <v>0.4204075918731548</v>
      </c>
      <c r="BB95" s="1">
        <f t="shared" si="61"/>
        <v>-0.83599854885322755</v>
      </c>
      <c r="BC95" s="1">
        <f t="shared" si="62"/>
        <v>2.8393078503095004</v>
      </c>
      <c r="BD95" s="1">
        <f t="shared" si="63"/>
        <v>6.5658193339298272</v>
      </c>
      <c r="BE95" s="1">
        <f t="shared" si="68"/>
        <v>8.8271473488405636</v>
      </c>
      <c r="BF95" s="1">
        <f t="shared" si="68"/>
        <v>8.8199179670087418</v>
      </c>
      <c r="BG95" s="1">
        <f t="shared" si="68"/>
        <v>8.8343227130694775</v>
      </c>
      <c r="BH95" s="1">
        <f t="shared" si="66"/>
        <v>8.8054775866941277</v>
      </c>
      <c r="BI95" s="1">
        <f t="shared" si="66"/>
        <v>8.8626898556697657</v>
      </c>
      <c r="BJ95" s="1">
        <f t="shared" si="66"/>
        <v>8.7468381774332489</v>
      </c>
      <c r="BK95" s="1">
        <f t="shared" si="66"/>
        <v>8.9732198547993285</v>
      </c>
      <c r="BL95" s="1">
        <f t="shared" si="64"/>
        <v>8.4819104555789622</v>
      </c>
    </row>
    <row r="96" spans="1:64" x14ac:dyDescent="0.2">
      <c r="A96" s="1" t="s">
        <v>96</v>
      </c>
      <c r="B96" s="2"/>
      <c r="C96" s="54">
        <v>46711.753499999999</v>
      </c>
      <c r="D96" s="54"/>
      <c r="E96" s="1">
        <f t="shared" si="72"/>
        <v>1669.0011568337998</v>
      </c>
      <c r="F96" s="1">
        <f t="shared" si="73"/>
        <v>1669</v>
      </c>
      <c r="G96" s="1">
        <f t="shared" si="65"/>
        <v>2.7907999974559061E-3</v>
      </c>
      <c r="H96" s="1">
        <f>+G96</f>
        <v>2.7907999974559061E-3</v>
      </c>
      <c r="Q96" s="93">
        <f t="shared" si="74"/>
        <v>31693.253499999999</v>
      </c>
      <c r="S96" s="2">
        <f>S$15</f>
        <v>0.2</v>
      </c>
      <c r="Z96" s="1">
        <f t="shared" si="75"/>
        <v>1669</v>
      </c>
      <c r="AA96" s="1">
        <f t="shared" si="76"/>
        <v>2.4959283374650486E-4</v>
      </c>
      <c r="AB96" s="1">
        <f t="shared" si="77"/>
        <v>-3.441319865061584E-3</v>
      </c>
      <c r="AC96" s="1">
        <f t="shared" si="78"/>
        <v>2.7907999974559061E-3</v>
      </c>
      <c r="AD96" s="1">
        <f t="shared" si="79"/>
        <v>2.5412071637094013E-3</v>
      </c>
      <c r="AE96" s="1">
        <f t="shared" si="80"/>
        <v>1.2915467697775959E-6</v>
      </c>
      <c r="AF96" s="1">
        <f t="shared" si="81"/>
        <v>2.7907999974559061E-3</v>
      </c>
      <c r="AG96" s="2"/>
      <c r="AH96" s="1">
        <f t="shared" si="82"/>
        <v>6.2321198625174901E-3</v>
      </c>
      <c r="AI96" s="1">
        <f t="shared" si="83"/>
        <v>0.83540699971255006</v>
      </c>
      <c r="AJ96" s="1">
        <f t="shared" si="84"/>
        <v>-0.52532916628506843</v>
      </c>
      <c r="AK96" s="1">
        <f t="shared" si="85"/>
        <v>-0.58438325765504717</v>
      </c>
      <c r="AL96" s="1">
        <f t="shared" si="86"/>
        <v>-1.8453367260201932</v>
      </c>
      <c r="AM96" s="1">
        <f t="shared" si="87"/>
        <v>-1.3205596697237894</v>
      </c>
      <c r="AN96" s="1">
        <f t="shared" si="89"/>
        <v>5.1263266894603277</v>
      </c>
      <c r="AO96" s="1">
        <f t="shared" si="89"/>
        <v>5.1265156242866716</v>
      </c>
      <c r="AP96" s="1">
        <f t="shared" si="89"/>
        <v>5.127288319475956</v>
      </c>
      <c r="AQ96" s="1">
        <f t="shared" si="89"/>
        <v>5.1304344426494408</v>
      </c>
      <c r="AR96" s="1">
        <f t="shared" si="89"/>
        <v>5.1430209139474226</v>
      </c>
      <c r="AS96" s="1">
        <f t="shared" si="89"/>
        <v>5.1902716059599534</v>
      </c>
      <c r="AT96" s="1">
        <f t="shared" si="89"/>
        <v>5.3387891506643292</v>
      </c>
      <c r="AU96" s="1">
        <f t="shared" si="88"/>
        <v>5.6821256469236472</v>
      </c>
      <c r="AW96" s="1">
        <v>6800</v>
      </c>
      <c r="AX96" s="1">
        <f t="shared" si="57"/>
        <v>-0.13990672475170884</v>
      </c>
      <c r="AY96" s="1">
        <f t="shared" si="58"/>
        <v>-0.11571842467669718</v>
      </c>
      <c r="AZ96" s="1">
        <f t="shared" si="59"/>
        <v>-2.4188300075011666E-2</v>
      </c>
      <c r="BA96" s="1">
        <f t="shared" si="60"/>
        <v>0.41368731569496431</v>
      </c>
      <c r="BB96" s="1">
        <f t="shared" si="61"/>
        <v>-0.85712996850254453</v>
      </c>
      <c r="BC96" s="1">
        <f t="shared" si="62"/>
        <v>2.8790296184556294</v>
      </c>
      <c r="BD96" s="1">
        <f t="shared" si="63"/>
        <v>7.5734075982189504</v>
      </c>
      <c r="BE96" s="1">
        <f t="shared" si="68"/>
        <v>8.9028457086125119</v>
      </c>
      <c r="BF96" s="1">
        <f t="shared" si="68"/>
        <v>8.8939046046022163</v>
      </c>
      <c r="BG96" s="1">
        <f t="shared" si="68"/>
        <v>8.9108981972123544</v>
      </c>
      <c r="BH96" s="1">
        <f t="shared" si="66"/>
        <v>8.8784536278745509</v>
      </c>
      <c r="BI96" s="1">
        <f t="shared" si="66"/>
        <v>8.9398891623693917</v>
      </c>
      <c r="BJ96" s="1">
        <f t="shared" si="66"/>
        <v>8.821552360121288</v>
      </c>
      <c r="BK96" s="1">
        <f t="shared" si="66"/>
        <v>9.043198592321362</v>
      </c>
      <c r="BL96" s="1">
        <f t="shared" si="64"/>
        <v>8.5954689552202233</v>
      </c>
    </row>
    <row r="97" spans="1:64" x14ac:dyDescent="0.2">
      <c r="A97" s="55" t="s">
        <v>104</v>
      </c>
      <c r="B97" s="56" t="s">
        <v>98</v>
      </c>
      <c r="C97" s="57">
        <v>46769.642</v>
      </c>
      <c r="D97" s="54"/>
      <c r="E97" s="1">
        <f t="shared" si="72"/>
        <v>1692.9969191444964</v>
      </c>
      <c r="F97" s="1">
        <f t="shared" si="73"/>
        <v>1693</v>
      </c>
      <c r="G97" s="1">
        <f t="shared" si="65"/>
        <v>-7.4324000015622005E-3</v>
      </c>
      <c r="I97" s="1">
        <f t="shared" ref="I97:I136" si="90">+G97</f>
        <v>-7.4324000015622005E-3</v>
      </c>
      <c r="O97" s="1">
        <f ca="1">+C$11+C$12*$F97</f>
        <v>0.13195813555907079</v>
      </c>
      <c r="Q97" s="93">
        <f t="shared" si="74"/>
        <v>31751.142</v>
      </c>
      <c r="S97" s="2">
        <f t="shared" ref="S97:S136" si="91">S$16</f>
        <v>0.1</v>
      </c>
      <c r="Z97" s="1">
        <f t="shared" si="75"/>
        <v>1693</v>
      </c>
      <c r="AA97" s="1">
        <f t="shared" si="76"/>
        <v>3.7047190458105398E-4</v>
      </c>
      <c r="AB97" s="1">
        <f t="shared" si="77"/>
        <v>-1.4250646596765379E-2</v>
      </c>
      <c r="AC97" s="1">
        <f t="shared" si="78"/>
        <v>-7.4324000015622005E-3</v>
      </c>
      <c r="AD97" s="1">
        <f t="shared" si="79"/>
        <v>-7.8028719061432545E-3</v>
      </c>
      <c r="AE97" s="1">
        <f t="shared" si="80"/>
        <v>6.0884809983679665E-6</v>
      </c>
      <c r="AF97" s="1">
        <f t="shared" si="81"/>
        <v>-7.4324000015622005E-3</v>
      </c>
      <c r="AG97" s="2"/>
      <c r="AH97" s="1">
        <f t="shared" si="82"/>
        <v>6.8182465952031793E-3</v>
      </c>
      <c r="AI97" s="1">
        <f t="shared" si="83"/>
        <v>0.84667322602300543</v>
      </c>
      <c r="AJ97" s="1">
        <f t="shared" si="84"/>
        <v>-0.50887201936963755</v>
      </c>
      <c r="AK97" s="1">
        <f t="shared" si="85"/>
        <v>-0.58743982496333813</v>
      </c>
      <c r="AL97" s="1">
        <f t="shared" si="86"/>
        <v>-1.8261087736637651</v>
      </c>
      <c r="AM97" s="1">
        <f t="shared" si="87"/>
        <v>-1.2945100129329246</v>
      </c>
      <c r="AN97" s="1">
        <f t="shared" si="89"/>
        <v>5.1444935332019073</v>
      </c>
      <c r="AO97" s="1">
        <f t="shared" si="89"/>
        <v>5.1447225919803916</v>
      </c>
      <c r="AP97" s="1">
        <f t="shared" si="89"/>
        <v>5.1456221824360613</v>
      </c>
      <c r="AQ97" s="1">
        <f t="shared" si="89"/>
        <v>5.149138381301742</v>
      </c>
      <c r="AR97" s="1">
        <f t="shared" si="89"/>
        <v>5.1626355298480373</v>
      </c>
      <c r="AS97" s="1">
        <f t="shared" si="89"/>
        <v>5.2112910713352179</v>
      </c>
      <c r="AT97" s="1">
        <f t="shared" si="89"/>
        <v>5.3592710792368399</v>
      </c>
      <c r="AU97" s="1">
        <f t="shared" si="88"/>
        <v>5.6957526668805993</v>
      </c>
      <c r="AW97" s="1">
        <v>7000</v>
      </c>
      <c r="AX97" s="1">
        <f t="shared" si="57"/>
        <v>-0.14619584852767384</v>
      </c>
      <c r="AY97" s="1">
        <f t="shared" si="58"/>
        <v>-0.12041365643656979</v>
      </c>
      <c r="AZ97" s="1">
        <f t="shared" si="59"/>
        <v>-2.5782192091104057E-2</v>
      </c>
      <c r="BA97" s="1">
        <f t="shared" si="60"/>
        <v>0.40805714134550153</v>
      </c>
      <c r="BB97" s="1">
        <f t="shared" si="61"/>
        <v>-0.87631856465060598</v>
      </c>
      <c r="BC97" s="1">
        <f t="shared" si="62"/>
        <v>2.917524011998359</v>
      </c>
      <c r="BD97" s="1">
        <f t="shared" si="63"/>
        <v>8.8884601735775206</v>
      </c>
      <c r="BE97" s="1">
        <f t="shared" si="68"/>
        <v>8.9773066525408023</v>
      </c>
      <c r="BF97" s="1">
        <f t="shared" si="68"/>
        <v>8.967075430562284</v>
      </c>
      <c r="BG97" s="1">
        <f t="shared" si="68"/>
        <v>8.9857760572179011</v>
      </c>
      <c r="BH97" s="1">
        <f t="shared" si="66"/>
        <v>8.9514639978509685</v>
      </c>
      <c r="BI97" s="1">
        <f t="shared" si="66"/>
        <v>9.014000420323601</v>
      </c>
      <c r="BJ97" s="1">
        <f t="shared" si="66"/>
        <v>8.8984896937358684</v>
      </c>
      <c r="BK97" s="1">
        <f t="shared" si="66"/>
        <v>9.1074098195292503</v>
      </c>
      <c r="BL97" s="1">
        <f t="shared" si="64"/>
        <v>8.7090274548614861</v>
      </c>
    </row>
    <row r="98" spans="1:64" x14ac:dyDescent="0.2">
      <c r="A98" s="1" t="s">
        <v>126</v>
      </c>
      <c r="B98" s="2"/>
      <c r="C98" s="54">
        <v>46909.576000000001</v>
      </c>
      <c r="D98" s="54"/>
      <c r="E98" s="1">
        <f t="shared" si="72"/>
        <v>1751.0019288300991</v>
      </c>
      <c r="F98" s="1">
        <f t="shared" si="73"/>
        <v>1751</v>
      </c>
      <c r="G98" s="1">
        <f t="shared" si="65"/>
        <v>4.6531999978469685E-3</v>
      </c>
      <c r="I98" s="1">
        <f t="shared" si="90"/>
        <v>4.6531999978469685E-3</v>
      </c>
      <c r="Q98" s="93">
        <f t="shared" si="74"/>
        <v>31891.076000000001</v>
      </c>
      <c r="S98" s="2">
        <f t="shared" si="91"/>
        <v>0.1</v>
      </c>
      <c r="Z98" s="1">
        <f t="shared" si="75"/>
        <v>1751</v>
      </c>
      <c r="AA98" s="1">
        <f t="shared" si="76"/>
        <v>6.8459724048390309E-4</v>
      </c>
      <c r="AB98" s="1">
        <f t="shared" si="77"/>
        <v>-3.6053844111665484E-3</v>
      </c>
      <c r="AC98" s="1">
        <f t="shared" si="78"/>
        <v>4.6531999978469685E-3</v>
      </c>
      <c r="AD98" s="1">
        <f t="shared" si="79"/>
        <v>3.9686027573630654E-3</v>
      </c>
      <c r="AE98" s="1">
        <f t="shared" si="80"/>
        <v>1.5749807845749727E-6</v>
      </c>
      <c r="AF98" s="1">
        <f t="shared" si="81"/>
        <v>4.6531999978469685E-3</v>
      </c>
      <c r="AG98" s="2"/>
      <c r="AH98" s="1">
        <f t="shared" si="82"/>
        <v>8.2585844090135169E-3</v>
      </c>
      <c r="AI98" s="1">
        <f t="shared" si="83"/>
        <v>0.87545735358373045</v>
      </c>
      <c r="AJ98" s="1">
        <f t="shared" si="84"/>
        <v>-0.46635431668262339</v>
      </c>
      <c r="AK98" s="1">
        <f t="shared" si="85"/>
        <v>-0.59420852972233729</v>
      </c>
      <c r="AL98" s="1">
        <f t="shared" si="86"/>
        <v>-1.7773998050318467</v>
      </c>
      <c r="AM98" s="1">
        <f t="shared" si="87"/>
        <v>-1.2313229636602041</v>
      </c>
      <c r="AN98" s="1">
        <f t="shared" si="89"/>
        <v>5.1894488735911102</v>
      </c>
      <c r="AO98" s="1">
        <f t="shared" si="89"/>
        <v>5.1898021295261563</v>
      </c>
      <c r="AP98" s="1">
        <f t="shared" si="89"/>
        <v>5.1910669094236157</v>
      </c>
      <c r="AQ98" s="1">
        <f t="shared" si="89"/>
        <v>5.1955702198282729</v>
      </c>
      <c r="AR98" s="1">
        <f t="shared" si="89"/>
        <v>5.2113004524503719</v>
      </c>
      <c r="AS98" s="1">
        <f t="shared" si="89"/>
        <v>5.2630204051795397</v>
      </c>
      <c r="AT98" s="1">
        <f t="shared" si="89"/>
        <v>5.4090245228095162</v>
      </c>
      <c r="AU98" s="1">
        <f t="shared" si="88"/>
        <v>5.7286846317765647</v>
      </c>
      <c r="AW98" s="1">
        <v>7200</v>
      </c>
      <c r="AX98" s="1">
        <f t="shared" si="57"/>
        <v>-0.15235189661253135</v>
      </c>
      <c r="AY98" s="1">
        <f t="shared" si="58"/>
        <v>-0.12514024163239232</v>
      </c>
      <c r="AZ98" s="1">
        <f t="shared" si="59"/>
        <v>-2.721165498013902E-2</v>
      </c>
      <c r="BA98" s="1">
        <f t="shared" si="60"/>
        <v>0.40342474883609414</v>
      </c>
      <c r="BB98" s="1">
        <f t="shared" si="61"/>
        <v>-0.89372714796257036</v>
      </c>
      <c r="BC98" s="1">
        <f t="shared" si="62"/>
        <v>2.9549436557571713</v>
      </c>
      <c r="BD98" s="1">
        <f t="shared" si="63"/>
        <v>10.684173721644003</v>
      </c>
      <c r="BE98" s="1">
        <f t="shared" si="68"/>
        <v>9.0506032645820991</v>
      </c>
      <c r="BF98" s="1">
        <f t="shared" si="68"/>
        <v>9.0397639892158157</v>
      </c>
      <c r="BG98" s="1">
        <f t="shared" si="68"/>
        <v>9.058954392396867</v>
      </c>
      <c r="BH98" s="1">
        <f t="shared" si="66"/>
        <v>9.0248766919195109</v>
      </c>
      <c r="BI98" s="1">
        <f t="shared" si="66"/>
        <v>9.0850853231820246</v>
      </c>
      <c r="BJ98" s="1">
        <f t="shared" si="66"/>
        <v>8.9776604449128072</v>
      </c>
      <c r="BK98" s="1">
        <f t="shared" si="66"/>
        <v>9.1664892122397124</v>
      </c>
      <c r="BL98" s="1">
        <f t="shared" si="64"/>
        <v>8.8225859545027472</v>
      </c>
    </row>
    <row r="99" spans="1:64" x14ac:dyDescent="0.2">
      <c r="A99" s="55" t="s">
        <v>104</v>
      </c>
      <c r="B99" s="56" t="s">
        <v>98</v>
      </c>
      <c r="C99" s="57">
        <v>46998.826000000001</v>
      </c>
      <c r="D99" s="54"/>
      <c r="E99" s="1">
        <f t="shared" si="72"/>
        <v>1787.9975633037795</v>
      </c>
      <c r="F99" s="1">
        <f t="shared" si="73"/>
        <v>1788</v>
      </c>
      <c r="G99" s="1">
        <f t="shared" si="65"/>
        <v>-5.8783999993465841E-3</v>
      </c>
      <c r="I99" s="1">
        <f t="shared" si="90"/>
        <v>-5.8783999993465841E-3</v>
      </c>
      <c r="O99" s="1">
        <f ca="1">+C$11+C$12*$F99</f>
        <v>0.1261075375229358</v>
      </c>
      <c r="Q99" s="93">
        <f t="shared" si="74"/>
        <v>31980.326000000001</v>
      </c>
      <c r="S99" s="2">
        <f t="shared" si="91"/>
        <v>0.1</v>
      </c>
      <c r="Z99" s="1">
        <f t="shared" si="75"/>
        <v>1788</v>
      </c>
      <c r="AA99" s="1">
        <f t="shared" si="76"/>
        <v>9.0110123342854696E-4</v>
      </c>
      <c r="AB99" s="1">
        <f t="shared" si="77"/>
        <v>-1.5073311883975708E-2</v>
      </c>
      <c r="AC99" s="1">
        <f t="shared" si="78"/>
        <v>-5.8783999993465841E-3</v>
      </c>
      <c r="AD99" s="1">
        <f t="shared" si="79"/>
        <v>-6.779501232775131E-3</v>
      </c>
      <c r="AE99" s="1">
        <f t="shared" si="80"/>
        <v>4.5961636965199526E-6</v>
      </c>
      <c r="AF99" s="1">
        <f t="shared" si="81"/>
        <v>-5.8783999993465841E-3</v>
      </c>
      <c r="AG99" s="2"/>
      <c r="AH99" s="1">
        <f t="shared" si="82"/>
        <v>9.1949118846291235E-3</v>
      </c>
      <c r="AI99" s="1">
        <f t="shared" si="83"/>
        <v>0.89504999996844736</v>
      </c>
      <c r="AJ99" s="1">
        <f t="shared" si="84"/>
        <v>-0.43703503421471734</v>
      </c>
      <c r="AK99" s="1">
        <f t="shared" si="85"/>
        <v>-0.59798005406913601</v>
      </c>
      <c r="AL99" s="1">
        <f t="shared" si="86"/>
        <v>-1.7445343958834407</v>
      </c>
      <c r="AM99" s="1">
        <f t="shared" si="87"/>
        <v>-1.1907921620791007</v>
      </c>
      <c r="AN99" s="1">
        <f t="shared" si="89"/>
        <v>5.2189506543134989</v>
      </c>
      <c r="AO99" s="1">
        <f t="shared" si="89"/>
        <v>5.2194061878066549</v>
      </c>
      <c r="AP99" s="1">
        <f t="shared" si="89"/>
        <v>5.2209492720125947</v>
      </c>
      <c r="AQ99" s="1">
        <f t="shared" si="89"/>
        <v>5.2261449246599749</v>
      </c>
      <c r="AR99" s="1">
        <f t="shared" si="89"/>
        <v>5.2432985000105283</v>
      </c>
      <c r="AS99" s="1">
        <f t="shared" si="89"/>
        <v>5.2966989746964801</v>
      </c>
      <c r="AT99" s="1">
        <f t="shared" si="89"/>
        <v>5.440946056827233</v>
      </c>
      <c r="AU99" s="1">
        <f t="shared" si="88"/>
        <v>5.7496929542101984</v>
      </c>
      <c r="AW99" s="1">
        <v>7400</v>
      </c>
      <c r="AX99" s="1">
        <f t="shared" si="57"/>
        <v>-0.15837531191570373</v>
      </c>
      <c r="AY99" s="1">
        <f t="shared" si="58"/>
        <v>-0.12989818026416478</v>
      </c>
      <c r="AZ99" s="1">
        <f t="shared" si="59"/>
        <v>-2.8477131651538944E-2</v>
      </c>
      <c r="BA99" s="1">
        <f t="shared" si="60"/>
        <v>0.39971194819695988</v>
      </c>
      <c r="BB99" s="1">
        <f t="shared" si="61"/>
        <v>-0.90949759106241124</v>
      </c>
      <c r="BC99" s="1">
        <f t="shared" si="62"/>
        <v>2.9914317406442326</v>
      </c>
      <c r="BD99" s="1">
        <f t="shared" si="63"/>
        <v>13.294009058857755</v>
      </c>
      <c r="BE99" s="1">
        <f t="shared" si="68"/>
        <v>9.1228171383941454</v>
      </c>
      <c r="BF99" s="1">
        <f t="shared" si="68"/>
        <v>9.112242259390916</v>
      </c>
      <c r="BG99" s="1">
        <f t="shared" si="68"/>
        <v>9.1304942985594089</v>
      </c>
      <c r="BH99" s="1">
        <f t="shared" si="66"/>
        <v>9.0989242406160482</v>
      </c>
      <c r="BI99" s="1">
        <f t="shared" si="66"/>
        <v>9.1533389938618797</v>
      </c>
      <c r="BJ99" s="1">
        <f t="shared" si="66"/>
        <v>9.0589252801323923</v>
      </c>
      <c r="BK99" s="1">
        <f t="shared" si="66"/>
        <v>9.2211385529238932</v>
      </c>
      <c r="BL99" s="1">
        <f t="shared" si="64"/>
        <v>8.93614445414401</v>
      </c>
    </row>
    <row r="100" spans="1:64" x14ac:dyDescent="0.2">
      <c r="A100" s="1" t="s">
        <v>127</v>
      </c>
      <c r="B100" s="2"/>
      <c r="C100" s="54">
        <v>47078.425999999999</v>
      </c>
      <c r="D100" s="54"/>
      <c r="E100" s="1">
        <f t="shared" si="72"/>
        <v>1820.9931095682603</v>
      </c>
      <c r="F100" s="1">
        <f t="shared" si="73"/>
        <v>1821</v>
      </c>
      <c r="G100" s="1">
        <f t="shared" ref="G100:G131" si="92">+C100-(C$7+F100*C$8)</f>
        <v>-1.6622800001641735E-2</v>
      </c>
      <c r="I100" s="1">
        <f t="shared" si="90"/>
        <v>-1.6622800001641735E-2</v>
      </c>
      <c r="Q100" s="93">
        <f t="shared" si="74"/>
        <v>32059.925999999999</v>
      </c>
      <c r="S100" s="2">
        <f t="shared" si="91"/>
        <v>0.1</v>
      </c>
      <c r="Z100" s="1">
        <f t="shared" si="75"/>
        <v>1821</v>
      </c>
      <c r="AA100" s="1">
        <f t="shared" si="76"/>
        <v>1.1046170952971925E-3</v>
      </c>
      <c r="AB100" s="1">
        <f t="shared" si="77"/>
        <v>-2.6664137806390178E-2</v>
      </c>
      <c r="AC100" s="1">
        <f t="shared" si="78"/>
        <v>-1.6622800001641735E-2</v>
      </c>
      <c r="AD100" s="1">
        <f t="shared" si="79"/>
        <v>-1.7727417096938928E-2</v>
      </c>
      <c r="AE100" s="1">
        <f t="shared" si="80"/>
        <v>3.1426131692884266E-5</v>
      </c>
      <c r="AF100" s="1">
        <f t="shared" si="81"/>
        <v>-1.6622800001641735E-2</v>
      </c>
      <c r="AG100" s="2"/>
      <c r="AH100" s="1">
        <f t="shared" si="82"/>
        <v>1.0041337804748442E-2</v>
      </c>
      <c r="AI100" s="1">
        <f t="shared" si="83"/>
        <v>0.91339197182217735</v>
      </c>
      <c r="AJ100" s="1">
        <f t="shared" si="84"/>
        <v>-0.40931551969300684</v>
      </c>
      <c r="AK100" s="1">
        <f t="shared" si="85"/>
        <v>-0.60091072300825121</v>
      </c>
      <c r="AL100" s="1">
        <f t="shared" si="86"/>
        <v>-1.7139385462093544</v>
      </c>
      <c r="AM100" s="1">
        <f t="shared" si="87"/>
        <v>-1.1544609923725861</v>
      </c>
      <c r="AN100" s="1">
        <f t="shared" si="89"/>
        <v>5.2458387811209271</v>
      </c>
      <c r="AO100" s="1">
        <f t="shared" si="89"/>
        <v>5.2464025880236296</v>
      </c>
      <c r="AP100" s="1">
        <f t="shared" si="89"/>
        <v>5.2482242865545503</v>
      </c>
      <c r="AQ100" s="1">
        <f t="shared" si="89"/>
        <v>5.2540725198312632</v>
      </c>
      <c r="AR100" s="1">
        <f t="shared" si="89"/>
        <v>5.2724754985839297</v>
      </c>
      <c r="AS100" s="1">
        <f t="shared" si="89"/>
        <v>5.3271744227514422</v>
      </c>
      <c r="AT100" s="1">
        <f t="shared" si="89"/>
        <v>5.4695317222649633</v>
      </c>
      <c r="AU100" s="1">
        <f t="shared" si="88"/>
        <v>5.7684301066510066</v>
      </c>
      <c r="AW100" s="1">
        <v>7600</v>
      </c>
      <c r="AX100" s="1">
        <f t="shared" si="57"/>
        <v>-0.1642676355243726</v>
      </c>
      <c r="AY100" s="1">
        <f t="shared" si="58"/>
        <v>-0.13468747233188713</v>
      </c>
      <c r="AZ100" s="1">
        <f t="shared" si="59"/>
        <v>-2.9580163192485475E-2</v>
      </c>
      <c r="BA100" s="1">
        <f t="shared" si="60"/>
        <v>0.39685250272865102</v>
      </c>
      <c r="BB100" s="1">
        <f t="shared" si="61"/>
        <v>-0.92375699548398393</v>
      </c>
      <c r="BC100" s="1">
        <f t="shared" si="62"/>
        <v>3.0271350038341542</v>
      </c>
      <c r="BD100" s="1">
        <f t="shared" si="63"/>
        <v>17.454631488448499</v>
      </c>
      <c r="BE100" s="1">
        <f t="shared" si="68"/>
        <v>9.1940602199708223</v>
      </c>
      <c r="BF100" s="1">
        <f t="shared" si="68"/>
        <v>9.1847046085310264</v>
      </c>
      <c r="BG100" s="1">
        <f t="shared" si="68"/>
        <v>9.2005393989063791</v>
      </c>
      <c r="BH100" s="1">
        <f t="shared" si="66"/>
        <v>9.173702475628092</v>
      </c>
      <c r="BI100" s="1">
        <f t="shared" si="66"/>
        <v>9.2190884253777146</v>
      </c>
      <c r="BJ100" s="1">
        <f t="shared" si="66"/>
        <v>9.1420270714201521</v>
      </c>
      <c r="BK100" s="1">
        <f t="shared" si="66"/>
        <v>9.2721166905695025</v>
      </c>
      <c r="BL100" s="1">
        <f t="shared" si="64"/>
        <v>9.0497029537852711</v>
      </c>
    </row>
    <row r="101" spans="1:64" x14ac:dyDescent="0.2">
      <c r="A101" s="1" t="s">
        <v>128</v>
      </c>
      <c r="B101" s="2"/>
      <c r="C101" s="54">
        <v>47336.552000000003</v>
      </c>
      <c r="D101" s="54"/>
      <c r="E101" s="1">
        <f t="shared" si="72"/>
        <v>1927.9907022198386</v>
      </c>
      <c r="F101" s="1">
        <f t="shared" si="73"/>
        <v>1928</v>
      </c>
      <c r="G101" s="1">
        <f t="shared" si="92"/>
        <v>-2.2430400000303052E-2</v>
      </c>
      <c r="I101" s="1">
        <f t="shared" si="90"/>
        <v>-2.2430400000303052E-2</v>
      </c>
      <c r="Q101" s="93">
        <f t="shared" si="74"/>
        <v>32318.052000000003</v>
      </c>
      <c r="S101" s="2">
        <f t="shared" si="91"/>
        <v>0.1</v>
      </c>
      <c r="Z101" s="1">
        <f t="shared" si="75"/>
        <v>1928</v>
      </c>
      <c r="AA101" s="1">
        <f t="shared" si="76"/>
        <v>1.8291948159301213E-3</v>
      </c>
      <c r="AB101" s="1">
        <f t="shared" si="77"/>
        <v>-3.5286773615136394E-2</v>
      </c>
      <c r="AC101" s="1">
        <f t="shared" si="78"/>
        <v>-2.2430400000303052E-2</v>
      </c>
      <c r="AD101" s="1">
        <f t="shared" si="79"/>
        <v>-2.4259594816233174E-2</v>
      </c>
      <c r="AE101" s="1">
        <f t="shared" si="80"/>
        <v>5.8852794064780751E-5</v>
      </c>
      <c r="AF101" s="1">
        <f t="shared" si="81"/>
        <v>-2.2430400000303052E-2</v>
      </c>
      <c r="AG101" s="2"/>
      <c r="AH101" s="1">
        <f t="shared" si="82"/>
        <v>1.2856373614833341E-2</v>
      </c>
      <c r="AI101" s="1">
        <f t="shared" si="83"/>
        <v>0.97904504965943662</v>
      </c>
      <c r="AJ101" s="1">
        <f t="shared" si="84"/>
        <v>-0.30799389919501319</v>
      </c>
      <c r="AK101" s="1">
        <f t="shared" si="85"/>
        <v>-0.6067582200740046</v>
      </c>
      <c r="AL101" s="1">
        <f t="shared" si="86"/>
        <v>-1.6053185209890526</v>
      </c>
      <c r="AM101" s="1">
        <f t="shared" si="87"/>
        <v>-1.0351321020382223</v>
      </c>
      <c r="AN101" s="1">
        <f t="shared" ref="AN101:AT110" si="93">$AU101+$AB$7*SIN(AO101)</f>
        <v>5.3370968529939198</v>
      </c>
      <c r="AO101" s="1">
        <f t="shared" si="93"/>
        <v>5.3381341722046241</v>
      </c>
      <c r="AP101" s="1">
        <f t="shared" si="93"/>
        <v>5.3410454809456391</v>
      </c>
      <c r="AQ101" s="1">
        <f t="shared" si="93"/>
        <v>5.3491547671559845</v>
      </c>
      <c r="AR101" s="1">
        <f t="shared" si="93"/>
        <v>5.3712892093044262</v>
      </c>
      <c r="AS101" s="1">
        <f t="shared" si="93"/>
        <v>5.428738266430801</v>
      </c>
      <c r="AT101" s="1">
        <f t="shared" si="93"/>
        <v>5.5629222808396666</v>
      </c>
      <c r="AU101" s="1">
        <f t="shared" si="88"/>
        <v>5.8291839039590823</v>
      </c>
      <c r="AW101" s="1">
        <v>7800</v>
      </c>
      <c r="AX101" s="1">
        <f t="shared" si="57"/>
        <v>-0.17003121412120731</v>
      </c>
      <c r="AY101" s="1">
        <f t="shared" si="58"/>
        <v>-0.13950811783555941</v>
      </c>
      <c r="AZ101" s="1">
        <f t="shared" si="59"/>
        <v>-3.0523096285647894E-2</v>
      </c>
      <c r="BA101" s="1">
        <f t="shared" si="60"/>
        <v>0.3947918346910847</v>
      </c>
      <c r="BB101" s="1">
        <f t="shared" si="61"/>
        <v>-0.93661989835571158</v>
      </c>
      <c r="BC101" s="1">
        <f t="shared" si="62"/>
        <v>3.0622123856157839</v>
      </c>
      <c r="BD101" s="1">
        <f t="shared" si="63"/>
        <v>25.181946801368799</v>
      </c>
      <c r="BE101" s="1">
        <f t="shared" si="68"/>
        <v>9.2644889979312239</v>
      </c>
      <c r="BF101" s="1">
        <f t="shared" si="68"/>
        <v>9.2572615845813981</v>
      </c>
      <c r="BG101" s="1">
        <f t="shared" si="68"/>
        <v>9.2693230057082019</v>
      </c>
      <c r="BH101" s="1">
        <f t="shared" si="66"/>
        <v>9.2491807422669972</v>
      </c>
      <c r="BI101" s="1">
        <f t="shared" si="66"/>
        <v>9.2827818061253993</v>
      </c>
      <c r="BJ101" s="1">
        <f t="shared" si="66"/>
        <v>9.2266191822984744</v>
      </c>
      <c r="BK101" s="1">
        <f t="shared" si="66"/>
        <v>9.3202297654303123</v>
      </c>
      <c r="BL101" s="1">
        <f t="shared" si="64"/>
        <v>9.163261453426534</v>
      </c>
    </row>
    <row r="102" spans="1:64" x14ac:dyDescent="0.2">
      <c r="A102" s="1" t="s">
        <v>129</v>
      </c>
      <c r="B102" s="2"/>
      <c r="C102" s="54">
        <v>47353.459000000003</v>
      </c>
      <c r="D102" s="54"/>
      <c r="E102" s="1">
        <f t="shared" si="72"/>
        <v>1934.9989396657377</v>
      </c>
      <c r="F102" s="1">
        <f t="shared" si="73"/>
        <v>1935</v>
      </c>
      <c r="G102" s="1">
        <f t="shared" si="92"/>
        <v>-2.5580000001355074E-3</v>
      </c>
      <c r="I102" s="1">
        <f t="shared" si="90"/>
        <v>-2.5580000001355074E-3</v>
      </c>
      <c r="Q102" s="93">
        <f t="shared" si="74"/>
        <v>32334.959000000003</v>
      </c>
      <c r="S102" s="2">
        <f t="shared" si="91"/>
        <v>0.1</v>
      </c>
      <c r="Z102" s="1">
        <f t="shared" si="75"/>
        <v>1935</v>
      </c>
      <c r="AA102" s="1">
        <f t="shared" si="76"/>
        <v>1.8798552607804733E-3</v>
      </c>
      <c r="AB102" s="1">
        <f t="shared" si="77"/>
        <v>-1.5602105750774241E-2</v>
      </c>
      <c r="AC102" s="1">
        <f t="shared" si="78"/>
        <v>-2.5580000001355074E-3</v>
      </c>
      <c r="AD102" s="1">
        <f t="shared" si="79"/>
        <v>-4.4378552609159808E-3</v>
      </c>
      <c r="AE102" s="1">
        <f t="shared" si="80"/>
        <v>1.969455931683965E-6</v>
      </c>
      <c r="AF102" s="1">
        <f t="shared" si="81"/>
        <v>-2.5580000001355074E-3</v>
      </c>
      <c r="AG102" s="2"/>
      <c r="AH102" s="1">
        <f t="shared" si="82"/>
        <v>1.3044105750638734E-2</v>
      </c>
      <c r="AI102" s="1">
        <f t="shared" si="83"/>
        <v>0.98369423619088059</v>
      </c>
      <c r="AJ102" s="1">
        <f t="shared" si="84"/>
        <v>-0.30069596546247962</v>
      </c>
      <c r="AK102" s="1">
        <f t="shared" si="85"/>
        <v>-0.60690095537719413</v>
      </c>
      <c r="AL102" s="1">
        <f t="shared" si="86"/>
        <v>-1.5976571216698088</v>
      </c>
      <c r="AM102" s="1">
        <f t="shared" si="87"/>
        <v>-1.0272281164152499</v>
      </c>
      <c r="AN102" s="1">
        <f t="shared" si="93"/>
        <v>5.3433002626430053</v>
      </c>
      <c r="AO102" s="1">
        <f t="shared" si="93"/>
        <v>5.3443753103737865</v>
      </c>
      <c r="AP102" s="1">
        <f t="shared" si="93"/>
        <v>5.3473666443326451</v>
      </c>
      <c r="AQ102" s="1">
        <f t="shared" si="93"/>
        <v>5.3556269484761971</v>
      </c>
      <c r="AR102" s="1">
        <f t="shared" si="93"/>
        <v>5.3779797034025867</v>
      </c>
      <c r="AS102" s="1">
        <f t="shared" si="93"/>
        <v>5.4355246165208806</v>
      </c>
      <c r="AT102" s="1">
        <f t="shared" si="93"/>
        <v>5.5690675117708919</v>
      </c>
      <c r="AU102" s="1">
        <f t="shared" si="88"/>
        <v>5.8331584514465264</v>
      </c>
    </row>
    <row r="103" spans="1:64" x14ac:dyDescent="0.2">
      <c r="A103" s="1" t="s">
        <v>129</v>
      </c>
      <c r="B103" s="2"/>
      <c r="C103" s="54">
        <v>47353.468000000001</v>
      </c>
      <c r="D103" s="54"/>
      <c r="E103" s="1">
        <f t="shared" si="72"/>
        <v>1935.0026703179528</v>
      </c>
      <c r="F103" s="1">
        <f t="shared" si="73"/>
        <v>1935</v>
      </c>
      <c r="G103" s="1">
        <f t="shared" si="92"/>
        <v>6.4419999980600551E-3</v>
      </c>
      <c r="I103" s="1">
        <f t="shared" si="90"/>
        <v>6.4419999980600551E-3</v>
      </c>
      <c r="Q103" s="93">
        <f t="shared" si="74"/>
        <v>32334.968000000001</v>
      </c>
      <c r="S103" s="2">
        <f t="shared" si="91"/>
        <v>0.1</v>
      </c>
      <c r="Z103" s="1">
        <f t="shared" si="75"/>
        <v>1935</v>
      </c>
      <c r="AA103" s="1">
        <f t="shared" si="76"/>
        <v>1.8798552607804733E-3</v>
      </c>
      <c r="AB103" s="1">
        <f t="shared" si="77"/>
        <v>-6.6021057525786787E-3</v>
      </c>
      <c r="AC103" s="1">
        <f t="shared" si="78"/>
        <v>6.4419999980600551E-3</v>
      </c>
      <c r="AD103" s="1">
        <f t="shared" si="79"/>
        <v>4.5621447372795818E-3</v>
      </c>
      <c r="AE103" s="1">
        <f t="shared" si="80"/>
        <v>2.0813164603887783E-6</v>
      </c>
      <c r="AF103" s="1">
        <f t="shared" si="81"/>
        <v>6.4419999980600551E-3</v>
      </c>
      <c r="AG103" s="2"/>
      <c r="AH103" s="1">
        <f t="shared" si="82"/>
        <v>1.3044105750638734E-2</v>
      </c>
      <c r="AI103" s="1">
        <f t="shared" si="83"/>
        <v>0.98369423619088059</v>
      </c>
      <c r="AJ103" s="1">
        <f t="shared" si="84"/>
        <v>-0.30069596546247962</v>
      </c>
      <c r="AK103" s="1">
        <f t="shared" si="85"/>
        <v>-0.60690095537719413</v>
      </c>
      <c r="AL103" s="1">
        <f t="shared" si="86"/>
        <v>-1.5976571216698088</v>
      </c>
      <c r="AM103" s="1">
        <f t="shared" si="87"/>
        <v>-1.0272281164152499</v>
      </c>
      <c r="AN103" s="1">
        <f t="shared" si="93"/>
        <v>5.3433002626430053</v>
      </c>
      <c r="AO103" s="1">
        <f t="shared" si="93"/>
        <v>5.3443753103737865</v>
      </c>
      <c r="AP103" s="1">
        <f t="shared" si="93"/>
        <v>5.3473666443326451</v>
      </c>
      <c r="AQ103" s="1">
        <f t="shared" si="93"/>
        <v>5.3556269484761971</v>
      </c>
      <c r="AR103" s="1">
        <f t="shared" si="93"/>
        <v>5.3779797034025867</v>
      </c>
      <c r="AS103" s="1">
        <f t="shared" si="93"/>
        <v>5.4355246165208806</v>
      </c>
      <c r="AT103" s="1">
        <f t="shared" si="93"/>
        <v>5.5690675117708919</v>
      </c>
      <c r="AU103" s="1">
        <f t="shared" si="88"/>
        <v>5.8331584514465264</v>
      </c>
    </row>
    <row r="104" spans="1:64" x14ac:dyDescent="0.2">
      <c r="A104" s="1" t="s">
        <v>130</v>
      </c>
      <c r="B104" s="2"/>
      <c r="C104" s="54">
        <v>47452.375</v>
      </c>
      <c r="D104" s="54"/>
      <c r="E104" s="1">
        <f t="shared" si="72"/>
        <v>1976.0012946192221</v>
      </c>
      <c r="F104" s="1">
        <f t="shared" si="73"/>
        <v>1976</v>
      </c>
      <c r="G104" s="1">
        <f t="shared" si="92"/>
        <v>3.1231999964802526E-3</v>
      </c>
      <c r="I104" s="1">
        <f t="shared" si="90"/>
        <v>3.1231999964802526E-3</v>
      </c>
      <c r="Q104" s="93">
        <f t="shared" si="74"/>
        <v>32433.875</v>
      </c>
      <c r="S104" s="2">
        <f t="shared" si="91"/>
        <v>0.1</v>
      </c>
      <c r="Z104" s="1">
        <f t="shared" si="75"/>
        <v>1976</v>
      </c>
      <c r="AA104" s="1">
        <f t="shared" si="76"/>
        <v>2.1839145780225E-3</v>
      </c>
      <c r="AB104" s="1">
        <f t="shared" si="77"/>
        <v>-1.1028584841518668E-2</v>
      </c>
      <c r="AC104" s="1">
        <f t="shared" si="78"/>
        <v>3.1231999964802526E-3</v>
      </c>
      <c r="AD104" s="1">
        <f t="shared" si="79"/>
        <v>9.392854184577526E-4</v>
      </c>
      <c r="AE104" s="1">
        <f t="shared" si="80"/>
        <v>8.8225709732735541E-8</v>
      </c>
      <c r="AF104" s="1">
        <f t="shared" si="81"/>
        <v>3.1231999964802526E-3</v>
      </c>
      <c r="AG104" s="2"/>
      <c r="AH104" s="1">
        <f t="shared" si="82"/>
        <v>1.4151784837998921E-2</v>
      </c>
      <c r="AI104" s="1">
        <f t="shared" si="83"/>
        <v>1.0118614485401238</v>
      </c>
      <c r="AJ104" s="1">
        <f t="shared" si="84"/>
        <v>-0.25613629495400642</v>
      </c>
      <c r="AK104" s="1">
        <f t="shared" si="85"/>
        <v>-0.60700408038964593</v>
      </c>
      <c r="AL104" s="1">
        <f t="shared" si="86"/>
        <v>-1.5512578434365167</v>
      </c>
      <c r="AM104" s="1">
        <f t="shared" si="87"/>
        <v>-0.98064993650682075</v>
      </c>
      <c r="AN104" s="1">
        <f t="shared" si="93"/>
        <v>5.3802541830524504</v>
      </c>
      <c r="AO104" s="1">
        <f t="shared" si="93"/>
        <v>5.3815663500739133</v>
      </c>
      <c r="AP104" s="1">
        <f t="shared" si="93"/>
        <v>5.3850427649475643</v>
      </c>
      <c r="AQ104" s="1">
        <f t="shared" si="93"/>
        <v>5.3941806705631503</v>
      </c>
      <c r="AR104" s="1">
        <f t="shared" si="93"/>
        <v>5.4177251902706249</v>
      </c>
      <c r="AS104" s="1">
        <f t="shared" si="93"/>
        <v>5.4756103805389937</v>
      </c>
      <c r="AT104" s="1">
        <f t="shared" si="93"/>
        <v>5.6051436656454223</v>
      </c>
      <c r="AU104" s="1">
        <f t="shared" si="88"/>
        <v>5.8564379438729848</v>
      </c>
    </row>
    <row r="105" spans="1:64" x14ac:dyDescent="0.2">
      <c r="A105" s="1" t="s">
        <v>131</v>
      </c>
      <c r="B105" s="2"/>
      <c r="C105" s="54">
        <v>47768.415999999997</v>
      </c>
      <c r="D105" s="54"/>
      <c r="E105" s="1">
        <f t="shared" si="72"/>
        <v>2107.0056342796852</v>
      </c>
      <c r="F105" s="1">
        <f t="shared" si="73"/>
        <v>2107</v>
      </c>
      <c r="G105" s="1">
        <f t="shared" si="92"/>
        <v>1.3592399998742621E-2</v>
      </c>
      <c r="I105" s="1">
        <f t="shared" si="90"/>
        <v>1.3592399998742621E-2</v>
      </c>
      <c r="Q105" s="93">
        <f t="shared" si="74"/>
        <v>32749.915999999997</v>
      </c>
      <c r="S105" s="2">
        <f t="shared" si="91"/>
        <v>0.1</v>
      </c>
      <c r="Z105" s="1">
        <f t="shared" si="75"/>
        <v>2107</v>
      </c>
      <c r="AA105" s="1">
        <f t="shared" si="76"/>
        <v>3.2240097946522172E-3</v>
      </c>
      <c r="AB105" s="1">
        <f t="shared" si="77"/>
        <v>-4.1759739190598312E-3</v>
      </c>
      <c r="AC105" s="1">
        <f t="shared" si="78"/>
        <v>1.3592399998742621E-2</v>
      </c>
      <c r="AD105" s="1">
        <f t="shared" si="79"/>
        <v>1.0368390204090404E-2</v>
      </c>
      <c r="AE105" s="1">
        <f t="shared" si="80"/>
        <v>1.0750351542427786E-5</v>
      </c>
      <c r="AF105" s="1">
        <f t="shared" si="81"/>
        <v>1.3592399998742621E-2</v>
      </c>
      <c r="AG105" s="2"/>
      <c r="AH105" s="1">
        <f t="shared" si="82"/>
        <v>1.7768373917802453E-2</v>
      </c>
      <c r="AI105" s="1">
        <f t="shared" si="83"/>
        <v>1.113246950609281</v>
      </c>
      <c r="AJ105" s="1">
        <f t="shared" si="84"/>
        <v>-9.0805840664156035E-2</v>
      </c>
      <c r="AK105" s="1">
        <f t="shared" si="85"/>
        <v>-0.59646439604459944</v>
      </c>
      <c r="AL105" s="1">
        <f t="shared" si="86"/>
        <v>-1.3831659127994114</v>
      </c>
      <c r="AM105" s="1">
        <f t="shared" si="87"/>
        <v>-0.82800082301543099</v>
      </c>
      <c r="AN105" s="1">
        <f t="shared" si="93"/>
        <v>5.5060365129059914</v>
      </c>
      <c r="AO105" s="1">
        <f t="shared" si="93"/>
        <v>5.5082529687368487</v>
      </c>
      <c r="AP105" s="1">
        <f t="shared" si="93"/>
        <v>5.5133500422751451</v>
      </c>
      <c r="AQ105" s="1">
        <f t="shared" si="93"/>
        <v>5.5249772603046576</v>
      </c>
      <c r="AR105" s="1">
        <f t="shared" si="93"/>
        <v>5.5510355547637102</v>
      </c>
      <c r="AS105" s="1">
        <f t="shared" si="93"/>
        <v>5.6073504586966836</v>
      </c>
      <c r="AT105" s="1">
        <f t="shared" si="93"/>
        <v>5.7212895722910098</v>
      </c>
      <c r="AU105" s="1">
        <f t="shared" si="88"/>
        <v>5.9308187611380117</v>
      </c>
    </row>
    <row r="106" spans="1:64" x14ac:dyDescent="0.2">
      <c r="A106" s="1" t="s">
        <v>132</v>
      </c>
      <c r="B106" s="2"/>
      <c r="C106" s="54">
        <v>47826.298999999999</v>
      </c>
      <c r="D106" s="54"/>
      <c r="E106" s="1">
        <f t="shared" si="72"/>
        <v>2130.9991167473613</v>
      </c>
      <c r="F106" s="1">
        <f t="shared" si="73"/>
        <v>2131</v>
      </c>
      <c r="G106" s="1">
        <f t="shared" si="92"/>
        <v>-2.1307999995769933E-3</v>
      </c>
      <c r="I106" s="1">
        <f t="shared" si="90"/>
        <v>-2.1307999995769933E-3</v>
      </c>
      <c r="Q106" s="93">
        <f t="shared" si="74"/>
        <v>32807.798999999999</v>
      </c>
      <c r="S106" s="2">
        <f t="shared" si="91"/>
        <v>0.1</v>
      </c>
      <c r="Z106" s="1">
        <f t="shared" si="75"/>
        <v>2131</v>
      </c>
      <c r="AA106" s="1">
        <f t="shared" si="76"/>
        <v>3.4220402827348922E-3</v>
      </c>
      <c r="AB106" s="1">
        <f t="shared" si="77"/>
        <v>-2.0570691750280902E-2</v>
      </c>
      <c r="AC106" s="1">
        <f t="shared" si="78"/>
        <v>-2.1307999995769933E-3</v>
      </c>
      <c r="AD106" s="1">
        <f t="shared" si="79"/>
        <v>-5.5528402823118855E-3</v>
      </c>
      <c r="AE106" s="1">
        <f t="shared" si="80"/>
        <v>3.0834035200865541E-6</v>
      </c>
      <c r="AF106" s="1">
        <f t="shared" si="81"/>
        <v>-2.1307999995769933E-3</v>
      </c>
      <c r="AG106" s="2"/>
      <c r="AH106" s="1">
        <f t="shared" si="82"/>
        <v>1.8439891750703909E-2</v>
      </c>
      <c r="AI106" s="1">
        <f t="shared" si="83"/>
        <v>1.1337760823747409</v>
      </c>
      <c r="AJ106" s="1">
        <f t="shared" si="84"/>
        <v>-5.6363082494104801E-2</v>
      </c>
      <c r="AK106" s="1">
        <f t="shared" si="85"/>
        <v>-0.5921981149544604</v>
      </c>
      <c r="AL106" s="1">
        <f t="shared" si="86"/>
        <v>-1.3486277814154835</v>
      </c>
      <c r="AM106" s="1">
        <f t="shared" si="87"/>
        <v>-0.79929987466317787</v>
      </c>
      <c r="AN106" s="1">
        <f t="shared" si="93"/>
        <v>5.5304642240552084</v>
      </c>
      <c r="AO106" s="1">
        <f t="shared" si="93"/>
        <v>5.5328587112062531</v>
      </c>
      <c r="AP106" s="1">
        <f t="shared" si="93"/>
        <v>5.5382371773851764</v>
      </c>
      <c r="AQ106" s="1">
        <f t="shared" si="93"/>
        <v>5.5502222534297427</v>
      </c>
      <c r="AR106" s="1">
        <f t="shared" si="93"/>
        <v>5.5764771622122558</v>
      </c>
      <c r="AS106" s="1">
        <f t="shared" si="93"/>
        <v>5.6320512556017599</v>
      </c>
      <c r="AT106" s="1">
        <f t="shared" si="93"/>
        <v>5.7427007225983697</v>
      </c>
      <c r="AU106" s="1">
        <f t="shared" si="88"/>
        <v>5.9444457810949629</v>
      </c>
    </row>
    <row r="107" spans="1:64" x14ac:dyDescent="0.2">
      <c r="A107" s="1" t="s">
        <v>133</v>
      </c>
      <c r="B107" s="2"/>
      <c r="C107" s="54">
        <v>48084.440999999999</v>
      </c>
      <c r="D107" s="54"/>
      <c r="E107" s="1">
        <f t="shared" si="72"/>
        <v>2238.0033416695442</v>
      </c>
      <c r="F107" s="1">
        <f t="shared" si="73"/>
        <v>2238</v>
      </c>
      <c r="G107" s="1">
        <f t="shared" si="92"/>
        <v>8.0615999977453612E-3</v>
      </c>
      <c r="I107" s="1">
        <f t="shared" si="90"/>
        <v>8.0615999977453612E-3</v>
      </c>
      <c r="Q107" s="93">
        <f t="shared" si="74"/>
        <v>33065.940999999999</v>
      </c>
      <c r="S107" s="2">
        <f t="shared" si="91"/>
        <v>0.1</v>
      </c>
      <c r="Z107" s="1">
        <f t="shared" si="75"/>
        <v>2238</v>
      </c>
      <c r="AA107" s="1">
        <f t="shared" si="76"/>
        <v>4.3032532900908402E-3</v>
      </c>
      <c r="AB107" s="1">
        <f t="shared" si="77"/>
        <v>-1.3375962686527937E-2</v>
      </c>
      <c r="AC107" s="1">
        <f t="shared" si="78"/>
        <v>8.0615999977453612E-3</v>
      </c>
      <c r="AD107" s="1">
        <f t="shared" si="79"/>
        <v>3.758346707654521E-3</v>
      </c>
      <c r="AE107" s="1">
        <f t="shared" si="80"/>
        <v>1.4125169974937577E-6</v>
      </c>
      <c r="AF107" s="1">
        <f t="shared" si="81"/>
        <v>8.0615999977453612E-3</v>
      </c>
      <c r="AG107" s="2"/>
      <c r="AH107" s="1">
        <f t="shared" si="82"/>
        <v>2.1437562684273298E-2</v>
      </c>
      <c r="AI107" s="1">
        <f t="shared" si="83"/>
        <v>1.2323891362968176</v>
      </c>
      <c r="AJ107" s="1">
        <f t="shared" si="84"/>
        <v>0.11398624194492916</v>
      </c>
      <c r="AK107" s="1">
        <f t="shared" si="85"/>
        <v>-0.5608831758061289</v>
      </c>
      <c r="AL107" s="1">
        <f t="shared" si="86"/>
        <v>-1.1780002828265788</v>
      </c>
      <c r="AM107" s="1">
        <f t="shared" si="87"/>
        <v>-0.66810851403808336</v>
      </c>
      <c r="AN107" s="1">
        <f t="shared" si="93"/>
        <v>5.6450884452034833</v>
      </c>
      <c r="AO107" s="1">
        <f t="shared" si="93"/>
        <v>5.6482237219307043</v>
      </c>
      <c r="AP107" s="1">
        <f t="shared" si="93"/>
        <v>5.6546230578314773</v>
      </c>
      <c r="AQ107" s="1">
        <f t="shared" si="93"/>
        <v>5.6675933363755897</v>
      </c>
      <c r="AR107" s="1">
        <f t="shared" si="93"/>
        <v>5.6935255009931041</v>
      </c>
      <c r="AS107" s="1">
        <f t="shared" si="93"/>
        <v>5.7440840803463038</v>
      </c>
      <c r="AT107" s="1">
        <f t="shared" si="93"/>
        <v>5.8385941660748175</v>
      </c>
      <c r="AU107" s="1">
        <f t="shared" si="88"/>
        <v>6.0051995784030376</v>
      </c>
    </row>
    <row r="108" spans="1:64" x14ac:dyDescent="0.2">
      <c r="A108" s="1" t="s">
        <v>133</v>
      </c>
      <c r="B108" s="2"/>
      <c r="C108" s="54">
        <v>48113.375</v>
      </c>
      <c r="D108" s="54"/>
      <c r="E108" s="1">
        <f t="shared" si="72"/>
        <v>2249.9969740265356</v>
      </c>
      <c r="F108" s="1">
        <f t="shared" si="73"/>
        <v>2250</v>
      </c>
      <c r="G108" s="1">
        <f t="shared" si="92"/>
        <v>-7.299999997485429E-3</v>
      </c>
      <c r="I108" s="1">
        <f t="shared" si="90"/>
        <v>-7.299999997485429E-3</v>
      </c>
      <c r="Q108" s="93">
        <f t="shared" si="74"/>
        <v>33094.875</v>
      </c>
      <c r="S108" s="2">
        <f t="shared" si="91"/>
        <v>0.1</v>
      </c>
      <c r="Z108" s="1">
        <f t="shared" si="75"/>
        <v>2250</v>
      </c>
      <c r="AA108" s="1">
        <f t="shared" si="76"/>
        <v>4.3995939656032955E-3</v>
      </c>
      <c r="AB108" s="1">
        <f t="shared" si="77"/>
        <v>-2.9071822783528694E-2</v>
      </c>
      <c r="AC108" s="1">
        <f t="shared" si="78"/>
        <v>-7.299999997485429E-3</v>
      </c>
      <c r="AD108" s="1">
        <f t="shared" si="79"/>
        <v>-1.1699593963088725E-2</v>
      </c>
      <c r="AE108" s="1">
        <f t="shared" si="80"/>
        <v>1.3688049890114214E-5</v>
      </c>
      <c r="AF108" s="1">
        <f t="shared" si="81"/>
        <v>-7.299999997485429E-3</v>
      </c>
      <c r="AG108" s="2"/>
      <c r="AH108" s="1">
        <f t="shared" si="82"/>
        <v>2.1771822786043265E-2</v>
      </c>
      <c r="AI108" s="1">
        <f t="shared" si="83"/>
        <v>1.244101122321472</v>
      </c>
      <c r="AJ108" s="1">
        <f t="shared" si="84"/>
        <v>0.13479693801114373</v>
      </c>
      <c r="AK108" s="1">
        <f t="shared" si="85"/>
        <v>-0.55588604016700005</v>
      </c>
      <c r="AL108" s="1">
        <f t="shared" si="86"/>
        <v>-1.1570262865813483</v>
      </c>
      <c r="AM108" s="1">
        <f t="shared" si="87"/>
        <v>-0.65304543176346164</v>
      </c>
      <c r="AN108" s="1">
        <f t="shared" si="93"/>
        <v>5.6585479431832066</v>
      </c>
      <c r="AO108" s="1">
        <f t="shared" si="93"/>
        <v>5.6617535495326097</v>
      </c>
      <c r="AP108" s="1">
        <f t="shared" si="93"/>
        <v>5.6682326907844853</v>
      </c>
      <c r="AQ108" s="1">
        <f t="shared" si="93"/>
        <v>5.6812388408156975</v>
      </c>
      <c r="AR108" s="1">
        <f t="shared" si="93"/>
        <v>5.7070046751712828</v>
      </c>
      <c r="AS108" s="1">
        <f t="shared" si="93"/>
        <v>5.756829514540839</v>
      </c>
      <c r="AT108" s="1">
        <f t="shared" si="93"/>
        <v>5.8493893262461061</v>
      </c>
      <c r="AU108" s="1">
        <f t="shared" si="88"/>
        <v>6.0120130883815133</v>
      </c>
    </row>
    <row r="109" spans="1:64" x14ac:dyDescent="0.2">
      <c r="A109" s="1" t="s">
        <v>133</v>
      </c>
      <c r="B109" s="2"/>
      <c r="C109" s="54">
        <v>48125.442000000003</v>
      </c>
      <c r="D109" s="54"/>
      <c r="E109" s="1">
        <f t="shared" si="72"/>
        <v>2254.9989496141438</v>
      </c>
      <c r="F109" s="1">
        <f t="shared" si="73"/>
        <v>2255</v>
      </c>
      <c r="G109" s="1">
        <f t="shared" si="92"/>
        <v>-2.5339999992866069E-3</v>
      </c>
      <c r="I109" s="1">
        <f t="shared" si="90"/>
        <v>-2.5339999992866069E-3</v>
      </c>
      <c r="Q109" s="93">
        <f t="shared" si="74"/>
        <v>33106.942000000003</v>
      </c>
      <c r="S109" s="2">
        <f t="shared" si="91"/>
        <v>0.1</v>
      </c>
      <c r="Z109" s="1">
        <f t="shared" si="75"/>
        <v>2255</v>
      </c>
      <c r="AA109" s="1">
        <f t="shared" si="76"/>
        <v>4.4394471096246627E-3</v>
      </c>
      <c r="AB109" s="1">
        <f t="shared" si="77"/>
        <v>-2.4444842336650903E-2</v>
      </c>
      <c r="AC109" s="1">
        <f t="shared" si="78"/>
        <v>-2.5339999992866069E-3</v>
      </c>
      <c r="AD109" s="1">
        <f t="shared" si="79"/>
        <v>-6.9734471089112696E-3</v>
      </c>
      <c r="AE109" s="1">
        <f t="shared" si="80"/>
        <v>4.8628964580782948E-6</v>
      </c>
      <c r="AF109" s="1">
        <f t="shared" si="81"/>
        <v>-2.5339999992866069E-3</v>
      </c>
      <c r="AG109" s="2"/>
      <c r="AH109" s="1">
        <f t="shared" si="82"/>
        <v>2.1910842337364296E-2</v>
      </c>
      <c r="AI109" s="1">
        <f t="shared" si="83"/>
        <v>1.2490142110192979</v>
      </c>
      <c r="AJ109" s="1">
        <f t="shared" si="84"/>
        <v>0.14356635064135054</v>
      </c>
      <c r="AK109" s="1">
        <f t="shared" si="85"/>
        <v>-0.55370260093446044</v>
      </c>
      <c r="AL109" s="1">
        <f t="shared" si="86"/>
        <v>-1.1481706505234037</v>
      </c>
      <c r="AM109" s="1">
        <f t="shared" si="87"/>
        <v>-0.64674745939418288</v>
      </c>
      <c r="AN109" s="1">
        <f t="shared" si="93"/>
        <v>5.664192911597449</v>
      </c>
      <c r="AO109" s="1">
        <f t="shared" si="93"/>
        <v>5.6674266463645138</v>
      </c>
      <c r="AP109" s="1">
        <f t="shared" si="93"/>
        <v>5.6739364108196275</v>
      </c>
      <c r="AQ109" s="1">
        <f t="shared" si="93"/>
        <v>5.6869524844070023</v>
      </c>
      <c r="AR109" s="1">
        <f t="shared" si="93"/>
        <v>5.7126409765013788</v>
      </c>
      <c r="AS109" s="1">
        <f t="shared" si="93"/>
        <v>5.7621501645349387</v>
      </c>
      <c r="AT109" s="1">
        <f t="shared" si="93"/>
        <v>5.8538895484523019</v>
      </c>
      <c r="AU109" s="1">
        <f t="shared" si="88"/>
        <v>6.0148520508725447</v>
      </c>
    </row>
    <row r="110" spans="1:64" x14ac:dyDescent="0.2">
      <c r="A110" s="55" t="s">
        <v>104</v>
      </c>
      <c r="B110" s="56" t="s">
        <v>98</v>
      </c>
      <c r="C110" s="57">
        <v>48161.631999999998</v>
      </c>
      <c r="D110" s="54"/>
      <c r="E110" s="1">
        <f t="shared" si="72"/>
        <v>2270.00031669092</v>
      </c>
      <c r="F110" s="1">
        <f t="shared" si="73"/>
        <v>2270</v>
      </c>
      <c r="G110" s="1">
        <f t="shared" si="92"/>
        <v>7.6399999670684338E-4</v>
      </c>
      <c r="I110" s="1">
        <f t="shared" si="90"/>
        <v>7.6399999670684338E-4</v>
      </c>
      <c r="O110" s="1">
        <f ca="1">+C$11+C$12*$F110</f>
        <v>9.6423450644861464E-2</v>
      </c>
      <c r="Q110" s="93">
        <f t="shared" si="74"/>
        <v>33143.131999999998</v>
      </c>
      <c r="S110" s="2">
        <f t="shared" si="91"/>
        <v>0.1</v>
      </c>
      <c r="Z110" s="1">
        <f t="shared" si="75"/>
        <v>2270</v>
      </c>
      <c r="AA110" s="1">
        <f t="shared" si="76"/>
        <v>4.557839799683619E-3</v>
      </c>
      <c r="AB110" s="1">
        <f t="shared" si="77"/>
        <v>-2.1562851828000201E-2</v>
      </c>
      <c r="AC110" s="1">
        <f t="shared" si="78"/>
        <v>7.6399999670684338E-4</v>
      </c>
      <c r="AD110" s="1">
        <f t="shared" si="79"/>
        <v>-3.7938398029767756E-3</v>
      </c>
      <c r="AE110" s="1">
        <f t="shared" si="80"/>
        <v>1.4393220450650862E-6</v>
      </c>
      <c r="AF110" s="1">
        <f t="shared" si="81"/>
        <v>7.6399999670684338E-4</v>
      </c>
      <c r="AG110" s="2"/>
      <c r="AH110" s="1">
        <f t="shared" si="82"/>
        <v>2.2326851824707044E-2</v>
      </c>
      <c r="AI110" s="1">
        <f t="shared" si="83"/>
        <v>1.2638628117982476</v>
      </c>
      <c r="AJ110" s="1">
        <f t="shared" si="84"/>
        <v>0.17021522964455546</v>
      </c>
      <c r="AK110" s="1">
        <f t="shared" si="85"/>
        <v>-0.54678246508193029</v>
      </c>
      <c r="AL110" s="1">
        <f t="shared" si="86"/>
        <v>-1.1211867317984094</v>
      </c>
      <c r="AM110" s="1">
        <f t="shared" si="87"/>
        <v>-0.62777644046052195</v>
      </c>
      <c r="AN110" s="1">
        <f t="shared" si="93"/>
        <v>5.6812583553642648</v>
      </c>
      <c r="AO110" s="1">
        <f t="shared" si="93"/>
        <v>5.684571927092783</v>
      </c>
      <c r="AP110" s="1">
        <f t="shared" si="93"/>
        <v>5.6911637840533373</v>
      </c>
      <c r="AQ110" s="1">
        <f t="shared" si="93"/>
        <v>5.7041914422382645</v>
      </c>
      <c r="AR110" s="1">
        <f t="shared" si="93"/>
        <v>5.7296193836007099</v>
      </c>
      <c r="AS110" s="1">
        <f t="shared" si="93"/>
        <v>5.7781469125389826</v>
      </c>
      <c r="AT110" s="1">
        <f t="shared" si="93"/>
        <v>5.8673979453210894</v>
      </c>
      <c r="AU110" s="1">
        <f t="shared" si="88"/>
        <v>6.0233689383456399</v>
      </c>
    </row>
    <row r="111" spans="1:64" x14ac:dyDescent="0.2">
      <c r="A111" s="1" t="s">
        <v>134</v>
      </c>
      <c r="B111" s="2"/>
      <c r="C111" s="54">
        <v>48441.476000000002</v>
      </c>
      <c r="D111" s="54">
        <v>5.0000000000000001E-3</v>
      </c>
      <c r="E111" s="1">
        <f t="shared" si="72"/>
        <v>2386.0003876562178</v>
      </c>
      <c r="F111" s="1">
        <f t="shared" si="73"/>
        <v>2386</v>
      </c>
      <c r="G111" s="1">
        <f t="shared" si="92"/>
        <v>9.3519999791169539E-4</v>
      </c>
      <c r="I111" s="1">
        <f t="shared" si="90"/>
        <v>9.3519999791169539E-4</v>
      </c>
      <c r="Q111" s="93">
        <f t="shared" si="74"/>
        <v>33422.976000000002</v>
      </c>
      <c r="S111" s="2">
        <f t="shared" si="91"/>
        <v>0.1</v>
      </c>
      <c r="Z111" s="1">
        <f t="shared" si="75"/>
        <v>2386</v>
      </c>
      <c r="AA111" s="1">
        <f t="shared" si="76"/>
        <v>5.3780346668142222E-3</v>
      </c>
      <c r="AB111" s="1">
        <f t="shared" si="77"/>
        <v>-2.4519372178079306E-2</v>
      </c>
      <c r="AC111" s="1">
        <f t="shared" si="78"/>
        <v>9.3519999791169539E-4</v>
      </c>
      <c r="AD111" s="1">
        <f t="shared" si="79"/>
        <v>-4.4428346689025268E-3</v>
      </c>
      <c r="AE111" s="1">
        <f t="shared" si="80"/>
        <v>1.9738779895202226E-6</v>
      </c>
      <c r="AF111" s="1">
        <f t="shared" si="81"/>
        <v>9.3519999791169539E-4</v>
      </c>
      <c r="AG111" s="2"/>
      <c r="AH111" s="1">
        <f t="shared" si="82"/>
        <v>2.5454572175991001E-2</v>
      </c>
      <c r="AI111" s="1">
        <f t="shared" si="83"/>
        <v>1.3819723453888253</v>
      </c>
      <c r="AJ111" s="1">
        <f t="shared" si="84"/>
        <v>0.39117100582695147</v>
      </c>
      <c r="AK111" s="1">
        <f t="shared" si="85"/>
        <v>-0.47190229383772836</v>
      </c>
      <c r="AL111" s="1">
        <f t="shared" si="86"/>
        <v>-0.89033117207045431</v>
      </c>
      <c r="AM111" s="1">
        <f t="shared" si="87"/>
        <v>-0.47710642432733535</v>
      </c>
      <c r="AN111" s="1">
        <f t="shared" ref="AN111:AT120" si="94">$AU111+$AB$7*SIN(AO111)</f>
        <v>5.8198629724964031</v>
      </c>
      <c r="AO111" s="1">
        <f t="shared" si="94"/>
        <v>5.8234791435172228</v>
      </c>
      <c r="AP111" s="1">
        <f t="shared" si="94"/>
        <v>5.8301145604424676</v>
      </c>
      <c r="AQ111" s="1">
        <f t="shared" si="94"/>
        <v>5.8422348614869408</v>
      </c>
      <c r="AR111" s="1">
        <f t="shared" si="94"/>
        <v>5.8641979751074409</v>
      </c>
      <c r="AS111" s="1">
        <f t="shared" si="94"/>
        <v>5.9034661091225225</v>
      </c>
      <c r="AT111" s="1">
        <f t="shared" si="94"/>
        <v>5.97221734291562</v>
      </c>
      <c r="AU111" s="1">
        <f t="shared" si="88"/>
        <v>6.0892328681375716</v>
      </c>
    </row>
    <row r="112" spans="1:64" x14ac:dyDescent="0.2">
      <c r="A112" s="1" t="s">
        <v>134</v>
      </c>
      <c r="B112" s="2"/>
      <c r="C112" s="54">
        <v>48499.381999999998</v>
      </c>
      <c r="D112" s="54">
        <v>6.0000000000000001E-3</v>
      </c>
      <c r="E112" s="1">
        <f t="shared" si="72"/>
        <v>2410.0034040128871</v>
      </c>
      <c r="F112" s="1">
        <f t="shared" si="73"/>
        <v>2410</v>
      </c>
      <c r="G112" s="1">
        <f t="shared" si="92"/>
        <v>8.2120000006398186E-3</v>
      </c>
      <c r="I112" s="1">
        <f t="shared" si="90"/>
        <v>8.2120000006398186E-3</v>
      </c>
      <c r="Q112" s="93">
        <f t="shared" si="74"/>
        <v>33480.881999999998</v>
      </c>
      <c r="S112" s="2">
        <f t="shared" si="91"/>
        <v>0.1</v>
      </c>
      <c r="Z112" s="1">
        <f t="shared" si="75"/>
        <v>2410</v>
      </c>
      <c r="AA112" s="1">
        <f t="shared" si="76"/>
        <v>5.5163059881908269E-3</v>
      </c>
      <c r="AB112" s="1">
        <f t="shared" si="77"/>
        <v>-1.7859579406724585E-2</v>
      </c>
      <c r="AC112" s="1">
        <f t="shared" si="78"/>
        <v>8.2120000006398186E-3</v>
      </c>
      <c r="AD112" s="1">
        <f t="shared" si="79"/>
        <v>2.6956940124489917E-3</v>
      </c>
      <c r="AE112" s="1">
        <f t="shared" si="80"/>
        <v>7.266766208753345E-7</v>
      </c>
      <c r="AF112" s="1">
        <f t="shared" si="81"/>
        <v>8.2120000006398186E-3</v>
      </c>
      <c r="AG112" s="2"/>
      <c r="AH112" s="1">
        <f t="shared" si="82"/>
        <v>2.6071579407364404E-2</v>
      </c>
      <c r="AI112" s="1">
        <f t="shared" si="83"/>
        <v>1.4063670137391602</v>
      </c>
      <c r="AJ112" s="1">
        <f t="shared" si="84"/>
        <v>0.43924013853931149</v>
      </c>
      <c r="AK112" s="1">
        <f t="shared" si="85"/>
        <v>-0.45106595716798104</v>
      </c>
      <c r="AL112" s="1">
        <f t="shared" si="86"/>
        <v>-0.83748213818669925</v>
      </c>
      <c r="AM112" s="1">
        <f t="shared" si="87"/>
        <v>-0.44506339816659879</v>
      </c>
      <c r="AN112" s="1">
        <f t="shared" si="94"/>
        <v>5.8499831858944402</v>
      </c>
      <c r="AO112" s="1">
        <f t="shared" si="94"/>
        <v>5.8535728469252755</v>
      </c>
      <c r="AP112" s="1">
        <f t="shared" si="94"/>
        <v>5.8600668385745003</v>
      </c>
      <c r="AQ112" s="1">
        <f t="shared" si="94"/>
        <v>5.8717671858616107</v>
      </c>
      <c r="AR112" s="1">
        <f t="shared" si="94"/>
        <v>5.8926995750187716</v>
      </c>
      <c r="AS112" s="1">
        <f t="shared" si="94"/>
        <v>5.9297109454731443</v>
      </c>
      <c r="AT112" s="1">
        <f t="shared" si="94"/>
        <v>5.9939730896930774</v>
      </c>
      <c r="AU112" s="1">
        <f t="shared" si="88"/>
        <v>6.1028598880945228</v>
      </c>
    </row>
    <row r="113" spans="1:47" x14ac:dyDescent="0.2">
      <c r="A113" s="1" t="s">
        <v>134</v>
      </c>
      <c r="B113" s="2"/>
      <c r="C113" s="54">
        <v>48499.383000000002</v>
      </c>
      <c r="D113" s="54">
        <v>3.0000000000000001E-3</v>
      </c>
      <c r="E113" s="1">
        <f t="shared" si="72"/>
        <v>2410.0038185298017</v>
      </c>
      <c r="F113" s="1">
        <f t="shared" si="73"/>
        <v>2410</v>
      </c>
      <c r="G113" s="1">
        <f t="shared" si="92"/>
        <v>9.2120000044815242E-3</v>
      </c>
      <c r="I113" s="1">
        <f t="shared" si="90"/>
        <v>9.2120000044815242E-3</v>
      </c>
      <c r="Q113" s="93">
        <f t="shared" si="74"/>
        <v>33480.883000000002</v>
      </c>
      <c r="S113" s="2">
        <f t="shared" si="91"/>
        <v>0.1</v>
      </c>
      <c r="Z113" s="1">
        <f t="shared" si="75"/>
        <v>2410</v>
      </c>
      <c r="AA113" s="1">
        <f t="shared" si="76"/>
        <v>5.5163059881908269E-3</v>
      </c>
      <c r="AB113" s="1">
        <f t="shared" si="77"/>
        <v>-1.6859579402882879E-2</v>
      </c>
      <c r="AC113" s="1">
        <f t="shared" si="78"/>
        <v>9.2120000044815242E-3</v>
      </c>
      <c r="AD113" s="1">
        <f t="shared" si="79"/>
        <v>3.6956940162906973E-3</v>
      </c>
      <c r="AE113" s="1">
        <f t="shared" si="80"/>
        <v>1.3658154262046867E-6</v>
      </c>
      <c r="AF113" s="1">
        <f t="shared" si="81"/>
        <v>9.2120000044815242E-3</v>
      </c>
      <c r="AG113" s="2"/>
      <c r="AH113" s="1">
        <f t="shared" si="82"/>
        <v>2.6071579407364404E-2</v>
      </c>
      <c r="AI113" s="1">
        <f t="shared" si="83"/>
        <v>1.4063670137391602</v>
      </c>
      <c r="AJ113" s="1">
        <f t="shared" si="84"/>
        <v>0.43924013853931149</v>
      </c>
      <c r="AK113" s="1">
        <f t="shared" si="85"/>
        <v>-0.45106595716798104</v>
      </c>
      <c r="AL113" s="1">
        <f t="shared" si="86"/>
        <v>-0.83748213818669925</v>
      </c>
      <c r="AM113" s="1">
        <f t="shared" si="87"/>
        <v>-0.44506339816659879</v>
      </c>
      <c r="AN113" s="1">
        <f t="shared" si="94"/>
        <v>5.8499831858944402</v>
      </c>
      <c r="AO113" s="1">
        <f t="shared" si="94"/>
        <v>5.8535728469252755</v>
      </c>
      <c r="AP113" s="1">
        <f t="shared" si="94"/>
        <v>5.8600668385745003</v>
      </c>
      <c r="AQ113" s="1">
        <f t="shared" si="94"/>
        <v>5.8717671858616107</v>
      </c>
      <c r="AR113" s="1">
        <f t="shared" si="94"/>
        <v>5.8926995750187716</v>
      </c>
      <c r="AS113" s="1">
        <f t="shared" si="94"/>
        <v>5.9297109454731443</v>
      </c>
      <c r="AT113" s="1">
        <f t="shared" si="94"/>
        <v>5.9939730896930774</v>
      </c>
      <c r="AU113" s="1">
        <f t="shared" si="88"/>
        <v>6.1028598880945228</v>
      </c>
    </row>
    <row r="114" spans="1:47" x14ac:dyDescent="0.2">
      <c r="A114" s="1" t="s">
        <v>135</v>
      </c>
      <c r="B114" s="2"/>
      <c r="C114" s="54">
        <v>48540.398999999998</v>
      </c>
      <c r="D114" s="54">
        <v>5.0000000000000001E-3</v>
      </c>
      <c r="E114" s="1">
        <f t="shared" si="72"/>
        <v>2427.0056442280911</v>
      </c>
      <c r="F114" s="1">
        <f t="shared" si="73"/>
        <v>2427</v>
      </c>
      <c r="G114" s="1">
        <f t="shared" si="92"/>
        <v>1.3616399999591522E-2</v>
      </c>
      <c r="I114" s="1">
        <f t="shared" si="90"/>
        <v>1.3616399999591522E-2</v>
      </c>
      <c r="Q114" s="93">
        <f t="shared" si="74"/>
        <v>33521.898999999998</v>
      </c>
      <c r="S114" s="2">
        <f t="shared" si="91"/>
        <v>0.1</v>
      </c>
      <c r="Z114" s="1">
        <f t="shared" si="75"/>
        <v>2427</v>
      </c>
      <c r="AA114" s="1">
        <f t="shared" si="76"/>
        <v>5.6053110927570156E-3</v>
      </c>
      <c r="AB114" s="1">
        <f t="shared" si="77"/>
        <v>-1.2883562282064189E-2</v>
      </c>
      <c r="AC114" s="1">
        <f t="shared" si="78"/>
        <v>1.3616399999591522E-2</v>
      </c>
      <c r="AD114" s="1">
        <f t="shared" si="79"/>
        <v>8.0110889068345063E-3</v>
      </c>
      <c r="AE114" s="1">
        <f t="shared" si="80"/>
        <v>6.4177545473206894E-6</v>
      </c>
      <c r="AF114" s="1">
        <f t="shared" si="81"/>
        <v>1.3616399999591522E-2</v>
      </c>
      <c r="AG114" s="2"/>
      <c r="AH114" s="1">
        <f t="shared" si="82"/>
        <v>2.6499962281655711E-2</v>
      </c>
      <c r="AI114" s="1">
        <f t="shared" si="83"/>
        <v>1.4234287218782353</v>
      </c>
      <c r="AJ114" s="1">
        <f t="shared" si="84"/>
        <v>0.47349554304837294</v>
      </c>
      <c r="AK114" s="1">
        <f t="shared" si="85"/>
        <v>-0.43508937594443031</v>
      </c>
      <c r="AL114" s="1">
        <f t="shared" si="86"/>
        <v>-0.79897963259018923</v>
      </c>
      <c r="AM114" s="1">
        <f t="shared" si="87"/>
        <v>-0.42219196724039787</v>
      </c>
      <c r="AN114" s="1">
        <f t="shared" si="94"/>
        <v>5.8716057681761402</v>
      </c>
      <c r="AO114" s="1">
        <f t="shared" si="94"/>
        <v>5.8751548009910719</v>
      </c>
      <c r="AP114" s="1">
        <f t="shared" si="94"/>
        <v>5.8815146166204597</v>
      </c>
      <c r="AQ114" s="1">
        <f t="shared" si="94"/>
        <v>5.8928687090473586</v>
      </c>
      <c r="AR114" s="1">
        <f t="shared" si="94"/>
        <v>5.9130091557125715</v>
      </c>
      <c r="AS114" s="1">
        <f t="shared" si="94"/>
        <v>5.948358176078167</v>
      </c>
      <c r="AT114" s="1">
        <f t="shared" si="94"/>
        <v>6.0093957327655936</v>
      </c>
      <c r="AU114" s="1">
        <f t="shared" si="88"/>
        <v>6.1125123605640308</v>
      </c>
    </row>
    <row r="115" spans="1:47" x14ac:dyDescent="0.2">
      <c r="A115" s="1" t="s">
        <v>135</v>
      </c>
      <c r="B115" s="2"/>
      <c r="C115" s="54">
        <v>48598.279000000002</v>
      </c>
      <c r="D115" s="54">
        <v>4.0000000000000001E-3</v>
      </c>
      <c r="E115" s="1">
        <f t="shared" si="72"/>
        <v>2450.9978831450298</v>
      </c>
      <c r="F115" s="1">
        <f t="shared" si="73"/>
        <v>2451</v>
      </c>
      <c r="G115" s="1">
        <f t="shared" si="92"/>
        <v>-5.1067999957012944E-3</v>
      </c>
      <c r="I115" s="1">
        <f t="shared" si="90"/>
        <v>-5.1067999957012944E-3</v>
      </c>
      <c r="Q115" s="93">
        <f t="shared" si="74"/>
        <v>33579.779000000002</v>
      </c>
      <c r="S115" s="2">
        <f t="shared" si="91"/>
        <v>0.1</v>
      </c>
      <c r="Z115" s="1">
        <f t="shared" si="75"/>
        <v>2451</v>
      </c>
      <c r="AA115" s="1">
        <f t="shared" si="76"/>
        <v>5.7168093617420944E-3</v>
      </c>
      <c r="AB115" s="1">
        <f t="shared" si="77"/>
        <v>-3.2197767750863249E-2</v>
      </c>
      <c r="AC115" s="1">
        <f t="shared" si="78"/>
        <v>-5.1067999957012944E-3</v>
      </c>
      <c r="AD115" s="1">
        <f t="shared" si="79"/>
        <v>-1.0823609357443389E-2</v>
      </c>
      <c r="AE115" s="1">
        <f t="shared" si="80"/>
        <v>1.1715051952253609E-5</v>
      </c>
      <c r="AF115" s="1">
        <f t="shared" si="81"/>
        <v>-5.1067999957012944E-3</v>
      </c>
      <c r="AG115" s="2"/>
      <c r="AH115" s="1">
        <f t="shared" si="82"/>
        <v>2.7090967755161954E-2</v>
      </c>
      <c r="AI115" s="1">
        <f t="shared" si="83"/>
        <v>1.4470561566572697</v>
      </c>
      <c r="AJ115" s="1">
        <f t="shared" si="84"/>
        <v>0.52192527877936379</v>
      </c>
      <c r="AK115" s="1">
        <f t="shared" si="85"/>
        <v>-0.41077419632442885</v>
      </c>
      <c r="AL115" s="1">
        <f t="shared" si="86"/>
        <v>-0.74312832667110496</v>
      </c>
      <c r="AM115" s="1">
        <f t="shared" si="87"/>
        <v>-0.38966372817128808</v>
      </c>
      <c r="AN115" s="1">
        <f t="shared" si="94"/>
        <v>5.9025256452526254</v>
      </c>
      <c r="AO115" s="1">
        <f t="shared" si="94"/>
        <v>5.9059851916257236</v>
      </c>
      <c r="AP115" s="1">
        <f t="shared" si="94"/>
        <v>5.9121069815632312</v>
      </c>
      <c r="AQ115" s="1">
        <f t="shared" si="94"/>
        <v>5.9229042652502386</v>
      </c>
      <c r="AR115" s="1">
        <f t="shared" si="94"/>
        <v>5.941842410064214</v>
      </c>
      <c r="AS115" s="1">
        <f t="shared" si="94"/>
        <v>5.974759188997063</v>
      </c>
      <c r="AT115" s="1">
        <f t="shared" si="94"/>
        <v>6.0311851058500654</v>
      </c>
      <c r="AU115" s="1">
        <f t="shared" si="88"/>
        <v>6.1261393805209821</v>
      </c>
    </row>
    <row r="116" spans="1:47" x14ac:dyDescent="0.2">
      <c r="A116" s="1" t="s">
        <v>136</v>
      </c>
      <c r="B116" s="2"/>
      <c r="C116" s="54">
        <v>48598.292999999998</v>
      </c>
      <c r="D116" s="54">
        <v>6.0000000000000001E-3</v>
      </c>
      <c r="E116" s="1">
        <f t="shared" si="72"/>
        <v>2451.0036863818082</v>
      </c>
      <c r="F116" s="1">
        <f t="shared" si="73"/>
        <v>2451</v>
      </c>
      <c r="G116" s="1">
        <f t="shared" si="92"/>
        <v>8.8931999998749234E-3</v>
      </c>
      <c r="I116" s="1">
        <f t="shared" si="90"/>
        <v>8.8931999998749234E-3</v>
      </c>
      <c r="Q116" s="93">
        <f t="shared" si="74"/>
        <v>33579.792999999998</v>
      </c>
      <c r="S116" s="2">
        <f t="shared" si="91"/>
        <v>0.1</v>
      </c>
      <c r="Z116" s="1">
        <f t="shared" si="75"/>
        <v>2451</v>
      </c>
      <c r="AA116" s="1">
        <f t="shared" si="76"/>
        <v>5.7168093617420944E-3</v>
      </c>
      <c r="AB116" s="1">
        <f t="shared" si="77"/>
        <v>-1.8197767755287031E-2</v>
      </c>
      <c r="AC116" s="1">
        <f t="shared" si="78"/>
        <v>8.8931999998749234E-3</v>
      </c>
      <c r="AD116" s="1">
        <f t="shared" si="79"/>
        <v>3.176390638132829E-3</v>
      </c>
      <c r="AE116" s="1">
        <f t="shared" si="80"/>
        <v>1.008945748601788E-6</v>
      </c>
      <c r="AF116" s="1">
        <f t="shared" si="81"/>
        <v>8.8931999998749234E-3</v>
      </c>
      <c r="AG116" s="2"/>
      <c r="AH116" s="1">
        <f t="shared" si="82"/>
        <v>2.7090967755161954E-2</v>
      </c>
      <c r="AI116" s="1">
        <f t="shared" si="83"/>
        <v>1.4470561566572697</v>
      </c>
      <c r="AJ116" s="1">
        <f t="shared" si="84"/>
        <v>0.52192527877936379</v>
      </c>
      <c r="AK116" s="1">
        <f t="shared" si="85"/>
        <v>-0.41077419632442885</v>
      </c>
      <c r="AL116" s="1">
        <f t="shared" si="86"/>
        <v>-0.74312832667110496</v>
      </c>
      <c r="AM116" s="1">
        <f t="shared" si="87"/>
        <v>-0.38966372817128808</v>
      </c>
      <c r="AN116" s="1">
        <f t="shared" si="94"/>
        <v>5.9025256452526254</v>
      </c>
      <c r="AO116" s="1">
        <f t="shared" si="94"/>
        <v>5.9059851916257236</v>
      </c>
      <c r="AP116" s="1">
        <f t="shared" si="94"/>
        <v>5.9121069815632312</v>
      </c>
      <c r="AQ116" s="1">
        <f t="shared" si="94"/>
        <v>5.9229042652502386</v>
      </c>
      <c r="AR116" s="1">
        <f t="shared" si="94"/>
        <v>5.941842410064214</v>
      </c>
      <c r="AS116" s="1">
        <f t="shared" si="94"/>
        <v>5.974759188997063</v>
      </c>
      <c r="AT116" s="1">
        <f t="shared" si="94"/>
        <v>6.0311851058500654</v>
      </c>
      <c r="AU116" s="1">
        <f t="shared" si="88"/>
        <v>6.1261393805209821</v>
      </c>
    </row>
    <row r="117" spans="1:47" x14ac:dyDescent="0.2">
      <c r="A117" s="1" t="s">
        <v>137</v>
      </c>
      <c r="B117" s="2"/>
      <c r="C117" s="54">
        <v>48827.472000000002</v>
      </c>
      <c r="D117" s="54">
        <v>5.0000000000000001E-3</v>
      </c>
      <c r="E117" s="1">
        <f t="shared" ref="E117:E148" si="95">+(C117-C$7)/C$8</f>
        <v>2546.002257956528</v>
      </c>
      <c r="F117" s="1">
        <f t="shared" ref="F117:F148" si="96">ROUND(2*E117,0)/2</f>
        <v>2546</v>
      </c>
      <c r="G117" s="1">
        <f t="shared" si="92"/>
        <v>5.4471999974339269E-3</v>
      </c>
      <c r="I117" s="1">
        <f t="shared" si="90"/>
        <v>5.4471999974339269E-3</v>
      </c>
      <c r="O117" s="1">
        <f t="shared" ref="O117:O148" ca="1" si="97">+C$11+C$12*$F117</f>
        <v>7.9425923718827202E-2</v>
      </c>
      <c r="Q117" s="93">
        <f t="shared" ref="Q117:Q148" si="98">+C117-15018.5</f>
        <v>33808.972000000002</v>
      </c>
      <c r="S117" s="2">
        <f t="shared" si="91"/>
        <v>0.1</v>
      </c>
      <c r="Z117" s="1">
        <f t="shared" ref="Z117:Z148" si="99">F117</f>
        <v>2546</v>
      </c>
      <c r="AA117" s="1">
        <f t="shared" ref="AA117:AA148" si="100">AB$3+AB$4*Z117+AB$5*Z117^2+AH117</f>
        <v>5.9571462142499025E-3</v>
      </c>
      <c r="AB117" s="1">
        <f t="shared" ref="AB117:AB148" si="101">IF(S117&lt;&gt;0,G117-AH117,-9999)</f>
        <v>-2.3786584593883119E-2</v>
      </c>
      <c r="AC117" s="1">
        <f t="shared" ref="AC117:AC148" si="102">+G117-P117</f>
        <v>5.4471999974339269E-3</v>
      </c>
      <c r="AD117" s="1">
        <f t="shared" ref="AD117:AD148" si="103">IF(S117&lt;&gt;0,G117-AA117,-9999)</f>
        <v>-5.099462168159756E-4</v>
      </c>
      <c r="AE117" s="1">
        <f t="shared" ref="AE117:AE148" si="104">+(G117-AA117)^2*S117</f>
        <v>2.6004514404492601E-8</v>
      </c>
      <c r="AF117" s="1">
        <f t="shared" ref="AF117:AF148" si="105">IF(S117&lt;&gt;0,G117-P117,-9999)</f>
        <v>5.4471999974339269E-3</v>
      </c>
      <c r="AG117" s="2"/>
      <c r="AH117" s="1">
        <f t="shared" ref="AH117:AH148" si="106">$AB$6*($AB$11/AI117*AJ117+$AB$12)</f>
        <v>2.9233784591317046E-2</v>
      </c>
      <c r="AI117" s="1">
        <f t="shared" ref="AI117:AI148" si="107">1+$AB$7*COS(AL117)</f>
        <v>1.5311205214600285</v>
      </c>
      <c r="AJ117" s="1">
        <f t="shared" ref="AJ117:AJ148" si="108">SIN(AL117+RADIANS($AB$9))</f>
        <v>0.70788692797988728</v>
      </c>
      <c r="AK117" s="1">
        <f t="shared" ref="AK117:AK148" si="109">$AB$7*SIN(AL117)</f>
        <v>-0.29411841026222268</v>
      </c>
      <c r="AL117" s="1">
        <f t="shared" ref="AL117:AL148" si="110">2*ATAN(AM117)</f>
        <v>-0.50573274673421398</v>
      </c>
      <c r="AM117" s="1">
        <f t="shared" ref="AM117:AM148" si="111">SQRT((1+$AB$7)/(1-$AB$7))*TAN(AN117/2)</f>
        <v>-0.25839742539688415</v>
      </c>
      <c r="AN117" s="1">
        <f t="shared" si="94"/>
        <v>6.0290426135126713</v>
      </c>
      <c r="AO117" s="1">
        <f t="shared" si="94"/>
        <v>6.0317686838119018</v>
      </c>
      <c r="AP117" s="1">
        <f t="shared" si="94"/>
        <v>6.0364018597331786</v>
      </c>
      <c r="AQ117" s="1">
        <f t="shared" si="94"/>
        <v>6.0442639866670449</v>
      </c>
      <c r="AR117" s="1">
        <f t="shared" si="94"/>
        <v>6.0575712984730048</v>
      </c>
      <c r="AS117" s="1">
        <f t="shared" si="94"/>
        <v>6.080004115198661</v>
      </c>
      <c r="AT117" s="1">
        <f t="shared" si="94"/>
        <v>6.1175930270923509</v>
      </c>
      <c r="AU117" s="1">
        <f t="shared" ref="AU117:AU148" si="112">RADIANS($AB$9)+$AB$18*(F117-AB$15)</f>
        <v>6.1800796678505812</v>
      </c>
    </row>
    <row r="118" spans="1:47" x14ac:dyDescent="0.2">
      <c r="A118" s="55" t="s">
        <v>104</v>
      </c>
      <c r="B118" s="56" t="s">
        <v>98</v>
      </c>
      <c r="C118" s="57">
        <v>48887.78</v>
      </c>
      <c r="D118" s="54"/>
      <c r="E118" s="1">
        <f t="shared" si="95"/>
        <v>2571.0009439379132</v>
      </c>
      <c r="F118" s="1">
        <f t="shared" si="96"/>
        <v>2571</v>
      </c>
      <c r="G118" s="1">
        <f t="shared" si="92"/>
        <v>2.2772000011173077E-3</v>
      </c>
      <c r="I118" s="1">
        <f t="shared" si="90"/>
        <v>2.2772000011173077E-3</v>
      </c>
      <c r="O118" s="1">
        <f t="shared" ca="1" si="97"/>
        <v>7.7886292656686423E-2</v>
      </c>
      <c r="Q118" s="93">
        <f t="shared" si="98"/>
        <v>33869.279999999999</v>
      </c>
      <c r="S118" s="2">
        <f t="shared" si="91"/>
        <v>0.1</v>
      </c>
      <c r="Z118" s="1">
        <f t="shared" si="99"/>
        <v>2571</v>
      </c>
      <c r="AA118" s="1">
        <f t="shared" si="100"/>
        <v>5.9562123007860894E-3</v>
      </c>
      <c r="AB118" s="1">
        <f t="shared" si="101"/>
        <v>-2.7457479057859648E-2</v>
      </c>
      <c r="AC118" s="1">
        <f t="shared" si="102"/>
        <v>2.2772000011173077E-3</v>
      </c>
      <c r="AD118" s="1">
        <f t="shared" si="103"/>
        <v>-3.6790122996687817E-3</v>
      </c>
      <c r="AE118" s="1">
        <f t="shared" si="104"/>
        <v>1.353513150111418E-6</v>
      </c>
      <c r="AF118" s="1">
        <f t="shared" si="105"/>
        <v>2.2772000011173077E-3</v>
      </c>
      <c r="AG118" s="2"/>
      <c r="AH118" s="1">
        <f t="shared" si="106"/>
        <v>2.9734679058976955E-2</v>
      </c>
      <c r="AI118" s="1">
        <f t="shared" si="107"/>
        <v>1.549462102886759</v>
      </c>
      <c r="AJ118" s="1">
        <f t="shared" si="108"/>
        <v>0.75318460916673979</v>
      </c>
      <c r="AK118" s="1">
        <f t="shared" si="109"/>
        <v>-0.25823641312256945</v>
      </c>
      <c r="AL118" s="1">
        <f t="shared" si="110"/>
        <v>-0.4393448248208785</v>
      </c>
      <c r="AM118" s="1">
        <f t="shared" si="111"/>
        <v>-0.22327547788346008</v>
      </c>
      <c r="AN118" s="1">
        <f t="shared" si="94"/>
        <v>6.063287008671538</v>
      </c>
      <c r="AO118" s="1">
        <f t="shared" si="94"/>
        <v>6.0657231925694921</v>
      </c>
      <c r="AP118" s="1">
        <f t="shared" si="94"/>
        <v>6.0698308153348606</v>
      </c>
      <c r="AQ118" s="1">
        <f t="shared" si="94"/>
        <v>6.0767484029870351</v>
      </c>
      <c r="AR118" s="1">
        <f t="shared" si="94"/>
        <v>6.0883757860016683</v>
      </c>
      <c r="AS118" s="1">
        <f t="shared" si="94"/>
        <v>6.1078605183009484</v>
      </c>
      <c r="AT118" s="1">
        <f t="shared" si="94"/>
        <v>6.1403660336747681</v>
      </c>
      <c r="AU118" s="1">
        <f t="shared" si="112"/>
        <v>6.1942744803057392</v>
      </c>
    </row>
    <row r="119" spans="1:47" x14ac:dyDescent="0.2">
      <c r="A119" s="1" t="s">
        <v>138</v>
      </c>
      <c r="B119" s="2"/>
      <c r="C119" s="54">
        <v>49213.464999999997</v>
      </c>
      <c r="D119" s="54">
        <v>8.9999999999999993E-3</v>
      </c>
      <c r="E119" s="1">
        <f t="shared" si="95"/>
        <v>2706.0028847060985</v>
      </c>
      <c r="F119" s="1">
        <f t="shared" si="96"/>
        <v>2706</v>
      </c>
      <c r="G119" s="1">
        <f t="shared" si="92"/>
        <v>6.9591999927069992E-3</v>
      </c>
      <c r="I119" s="1">
        <f t="shared" si="90"/>
        <v>6.9591999927069992E-3</v>
      </c>
      <c r="O119" s="1">
        <f t="shared" ca="1" si="97"/>
        <v>6.9572284921126187E-2</v>
      </c>
      <c r="Q119" s="93">
        <f t="shared" si="98"/>
        <v>34194.964999999997</v>
      </c>
      <c r="S119" s="2">
        <f t="shared" si="91"/>
        <v>0.1</v>
      </c>
      <c r="Z119" s="1">
        <f t="shared" si="99"/>
        <v>2706</v>
      </c>
      <c r="AA119" s="1">
        <f t="shared" si="100"/>
        <v>5.3636342311069729E-3</v>
      </c>
      <c r="AB119" s="1">
        <f t="shared" si="101"/>
        <v>-2.4901239682365427E-2</v>
      </c>
      <c r="AC119" s="1">
        <f t="shared" si="102"/>
        <v>6.9591999927069992E-3</v>
      </c>
      <c r="AD119" s="1">
        <f t="shared" si="103"/>
        <v>1.5955657616000263E-3</v>
      </c>
      <c r="AE119" s="1">
        <f t="shared" si="104"/>
        <v>2.5458300995902717E-7</v>
      </c>
      <c r="AF119" s="1">
        <f t="shared" si="105"/>
        <v>6.9591999927069992E-3</v>
      </c>
      <c r="AG119" s="2"/>
      <c r="AH119" s="1">
        <f t="shared" si="106"/>
        <v>3.1860439675072426E-2</v>
      </c>
      <c r="AI119" s="1">
        <f t="shared" si="107"/>
        <v>1.6059566104080178</v>
      </c>
      <c r="AJ119" s="1">
        <f t="shared" si="108"/>
        <v>0.94259533211905666</v>
      </c>
      <c r="AK119" s="1">
        <f t="shared" si="109"/>
        <v>-3.7566392879481637E-2</v>
      </c>
      <c r="AL119" s="1">
        <f t="shared" si="110"/>
        <v>-6.1915944670737563E-2</v>
      </c>
      <c r="AM119" s="1">
        <f t="shared" si="111"/>
        <v>-3.0967866127733647E-2</v>
      </c>
      <c r="AN119" s="1">
        <f t="shared" si="94"/>
        <v>6.2525647439099865</v>
      </c>
      <c r="AO119" s="1">
        <f t="shared" si="94"/>
        <v>6.2529367151177704</v>
      </c>
      <c r="AP119" s="1">
        <f t="shared" si="94"/>
        <v>6.2535496714382122</v>
      </c>
      <c r="AQ119" s="1">
        <f t="shared" si="94"/>
        <v>6.2545597131969872</v>
      </c>
      <c r="AR119" s="1">
        <f t="shared" si="94"/>
        <v>6.2562240170930838</v>
      </c>
      <c r="AS119" s="1">
        <f t="shared" si="94"/>
        <v>6.258966225574528</v>
      </c>
      <c r="AT119" s="1">
        <f t="shared" si="94"/>
        <v>6.2634840677382266</v>
      </c>
      <c r="AU119" s="1">
        <f t="shared" si="112"/>
        <v>6.2709264675635907</v>
      </c>
    </row>
    <row r="120" spans="1:47" x14ac:dyDescent="0.2">
      <c r="A120" s="55" t="s">
        <v>104</v>
      </c>
      <c r="B120" s="56" t="s">
        <v>98</v>
      </c>
      <c r="C120" s="57">
        <v>49237.593000000001</v>
      </c>
      <c r="D120" s="54"/>
      <c r="E120" s="1">
        <f t="shared" si="95"/>
        <v>2716.0043487798362</v>
      </c>
      <c r="F120" s="1">
        <f t="shared" si="96"/>
        <v>2716</v>
      </c>
      <c r="G120" s="1">
        <f t="shared" si="92"/>
        <v>1.0491200002434198E-2</v>
      </c>
      <c r="I120" s="1">
        <f t="shared" si="90"/>
        <v>1.0491200002434198E-2</v>
      </c>
      <c r="O120" s="1">
        <f t="shared" ca="1" si="97"/>
        <v>6.895643249626987E-2</v>
      </c>
      <c r="Q120" s="93">
        <f t="shared" si="98"/>
        <v>34219.093000000001</v>
      </c>
      <c r="S120" s="2">
        <f t="shared" si="91"/>
        <v>0.1</v>
      </c>
      <c r="Z120" s="1">
        <f t="shared" si="99"/>
        <v>2716</v>
      </c>
      <c r="AA120" s="1">
        <f t="shared" si="100"/>
        <v>5.2758273636951854E-3</v>
      </c>
      <c r="AB120" s="1">
        <f t="shared" si="101"/>
        <v>-2.1483359507421522E-2</v>
      </c>
      <c r="AC120" s="1">
        <f t="shared" si="102"/>
        <v>1.0491200002434198E-2</v>
      </c>
      <c r="AD120" s="1">
        <f t="shared" si="103"/>
        <v>5.2153726387390124E-3</v>
      </c>
      <c r="AE120" s="1">
        <f t="shared" si="104"/>
        <v>2.7200111760907529E-6</v>
      </c>
      <c r="AF120" s="1">
        <f t="shared" si="105"/>
        <v>1.0491200002434198E-2</v>
      </c>
      <c r="AG120" s="2"/>
      <c r="AH120" s="1">
        <f t="shared" si="106"/>
        <v>3.197455950985572E-2</v>
      </c>
      <c r="AI120" s="1">
        <f t="shared" si="107"/>
        <v>1.6067844144277084</v>
      </c>
      <c r="AJ120" s="1">
        <f t="shared" si="108"/>
        <v>0.95177979437238425</v>
      </c>
      <c r="AK120" s="1">
        <f t="shared" si="109"/>
        <v>-2.0182219371838218E-2</v>
      </c>
      <c r="AL120" s="1">
        <f t="shared" si="110"/>
        <v>-3.3248681682408687E-2</v>
      </c>
      <c r="AM120" s="1">
        <f t="shared" si="111"/>
        <v>-1.6625872493060277E-2</v>
      </c>
      <c r="AN120" s="1">
        <f t="shared" si="94"/>
        <v>6.266744978595848</v>
      </c>
      <c r="AO120" s="1">
        <f t="shared" si="94"/>
        <v>6.2669449461442515</v>
      </c>
      <c r="AP120" s="1">
        <f t="shared" si="94"/>
        <v>6.2672743594451932</v>
      </c>
      <c r="AQ120" s="1">
        <f t="shared" si="94"/>
        <v>6.2678170093610301</v>
      </c>
      <c r="AR120" s="1">
        <f t="shared" si="94"/>
        <v>6.2687109189399139</v>
      </c>
      <c r="AS120" s="1">
        <f t="shared" si="94"/>
        <v>6.2701834352128643</v>
      </c>
      <c r="AT120" s="1">
        <f t="shared" si="94"/>
        <v>6.2726090167459621</v>
      </c>
      <c r="AU120" s="1">
        <f t="shared" si="112"/>
        <v>6.2766043925456536</v>
      </c>
    </row>
    <row r="121" spans="1:47" x14ac:dyDescent="0.2">
      <c r="A121" s="55" t="s">
        <v>104</v>
      </c>
      <c r="B121" s="56" t="s">
        <v>98</v>
      </c>
      <c r="C121" s="57">
        <v>49278.595000000001</v>
      </c>
      <c r="D121" s="54"/>
      <c r="E121" s="1">
        <f t="shared" si="95"/>
        <v>2733.0003712413472</v>
      </c>
      <c r="F121" s="1">
        <f t="shared" si="96"/>
        <v>2733</v>
      </c>
      <c r="G121" s="1">
        <f t="shared" si="92"/>
        <v>8.9560000196797773E-4</v>
      </c>
      <c r="I121" s="1">
        <f t="shared" si="90"/>
        <v>8.9560000196797773E-4</v>
      </c>
      <c r="O121" s="1">
        <f t="shared" ca="1" si="97"/>
        <v>6.7909483374014146E-2</v>
      </c>
      <c r="Q121" s="93">
        <f t="shared" si="98"/>
        <v>34260.095000000001</v>
      </c>
      <c r="S121" s="2">
        <f t="shared" si="91"/>
        <v>0.1</v>
      </c>
      <c r="Z121" s="1">
        <f t="shared" si="99"/>
        <v>2733</v>
      </c>
      <c r="AA121" s="1">
        <f t="shared" si="100"/>
        <v>5.1116623265926031E-3</v>
      </c>
      <c r="AB121" s="1">
        <f t="shared" si="101"/>
        <v>-3.1258249754855562E-2</v>
      </c>
      <c r="AC121" s="1">
        <f t="shared" si="102"/>
        <v>8.9560000196797773E-4</v>
      </c>
      <c r="AD121" s="1">
        <f t="shared" si="103"/>
        <v>-4.2160623246246254E-3</v>
      </c>
      <c r="AE121" s="1">
        <f t="shared" si="104"/>
        <v>1.7775181525119202E-6</v>
      </c>
      <c r="AF121" s="1">
        <f t="shared" si="105"/>
        <v>8.9560000196797773E-4</v>
      </c>
      <c r="AG121" s="2"/>
      <c r="AH121" s="1">
        <f t="shared" si="106"/>
        <v>3.215384975682354E-2</v>
      </c>
      <c r="AI121" s="1">
        <f t="shared" si="107"/>
        <v>1.6070468449820305</v>
      </c>
      <c r="AJ121" s="1">
        <f t="shared" si="108"/>
        <v>0.96560357639966077</v>
      </c>
      <c r="AK121" s="1">
        <f t="shared" si="109"/>
        <v>9.4220787787212892E-3</v>
      </c>
      <c r="AL121" s="1">
        <f t="shared" si="110"/>
        <v>1.5519926265458082E-2</v>
      </c>
      <c r="AM121" s="1">
        <f t="shared" si="111"/>
        <v>7.7601188971195287E-3</v>
      </c>
      <c r="AN121" s="1">
        <f t="shared" ref="AN121:AT130" si="113">$AU121+$AB$7*SIN(AO121)</f>
        <v>6.2908589587213743</v>
      </c>
      <c r="AO121" s="1">
        <f t="shared" si="113"/>
        <v>6.2907655846733848</v>
      </c>
      <c r="AP121" s="1">
        <f t="shared" si="113"/>
        <v>6.2906117819942038</v>
      </c>
      <c r="AQ121" s="1">
        <f t="shared" si="113"/>
        <v>6.2903584436306055</v>
      </c>
      <c r="AR121" s="1">
        <f t="shared" si="113"/>
        <v>6.28994115458456</v>
      </c>
      <c r="AS121" s="1">
        <f t="shared" si="113"/>
        <v>6.289253814916048</v>
      </c>
      <c r="AT121" s="1">
        <f t="shared" si="113"/>
        <v>6.2881216661575996</v>
      </c>
      <c r="AU121" s="1">
        <f t="shared" si="112"/>
        <v>6.2862568650151616</v>
      </c>
    </row>
    <row r="122" spans="1:47" x14ac:dyDescent="0.2">
      <c r="A122" s="1" t="s">
        <v>139</v>
      </c>
      <c r="B122" s="2"/>
      <c r="C122" s="54">
        <v>49587.394999999997</v>
      </c>
      <c r="D122" s="54">
        <v>6.0000000000000001E-3</v>
      </c>
      <c r="E122" s="1">
        <f t="shared" si="95"/>
        <v>2861.0031939357154</v>
      </c>
      <c r="F122" s="1">
        <f t="shared" si="96"/>
        <v>2861</v>
      </c>
      <c r="G122" s="1">
        <f t="shared" si="92"/>
        <v>7.7051999978721142E-3</v>
      </c>
      <c r="I122" s="1">
        <f t="shared" si="90"/>
        <v>7.7051999978721142E-3</v>
      </c>
      <c r="O122" s="1">
        <f t="shared" ca="1" si="97"/>
        <v>6.0026572335853318E-2</v>
      </c>
      <c r="Q122" s="93">
        <f t="shared" si="98"/>
        <v>34568.894999999997</v>
      </c>
      <c r="S122" s="2">
        <f t="shared" si="91"/>
        <v>0.1</v>
      </c>
      <c r="Z122" s="1">
        <f t="shared" si="99"/>
        <v>2861</v>
      </c>
      <c r="AA122" s="1">
        <f t="shared" si="100"/>
        <v>3.2609259508518014E-3</v>
      </c>
      <c r="AB122" s="1">
        <f t="shared" si="101"/>
        <v>-2.5191203636881064E-2</v>
      </c>
      <c r="AC122" s="1">
        <f t="shared" si="102"/>
        <v>7.7051999978721142E-3</v>
      </c>
      <c r="AD122" s="1">
        <f t="shared" si="103"/>
        <v>4.4442740470203128E-3</v>
      </c>
      <c r="AE122" s="1">
        <f t="shared" si="104"/>
        <v>1.9751571805018313E-6</v>
      </c>
      <c r="AF122" s="1">
        <f t="shared" si="105"/>
        <v>7.7051999978721142E-3</v>
      </c>
      <c r="AG122" s="2"/>
      <c r="AH122" s="1">
        <f t="shared" si="106"/>
        <v>3.2896403634753178E-2</v>
      </c>
      <c r="AI122" s="1">
        <f t="shared" si="107"/>
        <v>1.5645833745342874</v>
      </c>
      <c r="AJ122" s="1">
        <f t="shared" si="108"/>
        <v>0.99520252010520471</v>
      </c>
      <c r="AK122" s="1">
        <f t="shared" si="109"/>
        <v>0.22324932423330218</v>
      </c>
      <c r="AL122" s="1">
        <f t="shared" si="110"/>
        <v>0.37655458188721341</v>
      </c>
      <c r="AM122" s="1">
        <f t="shared" si="111"/>
        <v>0.19053400069812429</v>
      </c>
      <c r="AN122" s="1">
        <f t="shared" si="113"/>
        <v>6.4710427807524455</v>
      </c>
      <c r="AO122" s="1">
        <f t="shared" si="113"/>
        <v>6.4689073606303706</v>
      </c>
      <c r="AP122" s="1">
        <f t="shared" si="113"/>
        <v>6.4653297155572051</v>
      </c>
      <c r="AQ122" s="1">
        <f t="shared" si="113"/>
        <v>6.4593410469944157</v>
      </c>
      <c r="AR122" s="1">
        <f t="shared" si="113"/>
        <v>6.4493306876779188</v>
      </c>
      <c r="AS122" s="1">
        <f t="shared" si="113"/>
        <v>6.4326347905436823</v>
      </c>
      <c r="AT122" s="1">
        <f t="shared" si="113"/>
        <v>6.4048790660375632</v>
      </c>
      <c r="AU122" s="1">
        <f t="shared" si="112"/>
        <v>6.3589343047855689</v>
      </c>
    </row>
    <row r="123" spans="1:47" x14ac:dyDescent="0.2">
      <c r="A123" s="1" t="s">
        <v>140</v>
      </c>
      <c r="B123" s="2"/>
      <c r="C123" s="54">
        <v>50002.321000000004</v>
      </c>
      <c r="D123" s="54">
        <v>7.0000000000000001E-3</v>
      </c>
      <c r="E123" s="1">
        <f t="shared" si="95"/>
        <v>3032.9970385253687</v>
      </c>
      <c r="F123" s="1">
        <f t="shared" si="96"/>
        <v>3033</v>
      </c>
      <c r="G123" s="1">
        <f t="shared" si="92"/>
        <v>-7.1443999986513518E-3</v>
      </c>
      <c r="I123" s="1">
        <f t="shared" si="90"/>
        <v>-7.1443999986513518E-3</v>
      </c>
      <c r="O123" s="1">
        <f t="shared" ca="1" si="97"/>
        <v>4.9433910628324723E-2</v>
      </c>
      <c r="Q123" s="93">
        <f t="shared" si="98"/>
        <v>34983.821000000004</v>
      </c>
      <c r="S123" s="2">
        <f t="shared" si="91"/>
        <v>0.1</v>
      </c>
      <c r="Z123" s="1">
        <f t="shared" si="99"/>
        <v>3033</v>
      </c>
      <c r="AA123" s="1">
        <f t="shared" si="100"/>
        <v>-8.4239300456664945E-4</v>
      </c>
      <c r="AB123" s="1">
        <f t="shared" si="101"/>
        <v>-3.9442441422543432E-2</v>
      </c>
      <c r="AC123" s="1">
        <f t="shared" si="102"/>
        <v>-7.1443999986513518E-3</v>
      </c>
      <c r="AD123" s="1">
        <f t="shared" si="103"/>
        <v>-6.3020069940847023E-3</v>
      </c>
      <c r="AE123" s="1">
        <f t="shared" si="104"/>
        <v>3.971529215349251E-6</v>
      </c>
      <c r="AF123" s="1">
        <f t="shared" si="105"/>
        <v>-7.1443999986513518E-3</v>
      </c>
      <c r="AG123" s="2"/>
      <c r="AH123" s="1">
        <f t="shared" si="106"/>
        <v>3.2298041423892081E-2</v>
      </c>
      <c r="AI123" s="1">
        <f t="shared" si="107"/>
        <v>1.4186151796580528</v>
      </c>
      <c r="AJ123" s="1">
        <f t="shared" si="108"/>
        <v>0.86208694723621004</v>
      </c>
      <c r="AK123" s="1">
        <f t="shared" si="109"/>
        <v>0.43972261589666489</v>
      </c>
      <c r="AL123" s="1">
        <f t="shared" si="110"/>
        <v>0.80998426830050996</v>
      </c>
      <c r="AM123" s="1">
        <f t="shared" si="111"/>
        <v>0.42869021278600156</v>
      </c>
      <c r="AN123" s="1">
        <f t="shared" si="113"/>
        <v>6.7009184301385174</v>
      </c>
      <c r="AO123" s="1">
        <f t="shared" si="113"/>
        <v>6.6973559923472639</v>
      </c>
      <c r="AP123" s="1">
        <f t="shared" si="113"/>
        <v>6.6909552497596643</v>
      </c>
      <c r="AQ123" s="1">
        <f t="shared" si="113"/>
        <v>6.6794989120959256</v>
      </c>
      <c r="AR123" s="1">
        <f t="shared" si="113"/>
        <v>6.6591288456430879</v>
      </c>
      <c r="AS123" s="1">
        <f t="shared" si="113"/>
        <v>6.6233033473057086</v>
      </c>
      <c r="AT123" s="1">
        <f t="shared" si="113"/>
        <v>6.5613480158468196</v>
      </c>
      <c r="AU123" s="1">
        <f t="shared" si="112"/>
        <v>6.4565946144770541</v>
      </c>
    </row>
    <row r="124" spans="1:47" x14ac:dyDescent="0.2">
      <c r="A124" s="1" t="s">
        <v>140</v>
      </c>
      <c r="B124" s="2"/>
      <c r="C124" s="54">
        <v>50002.33</v>
      </c>
      <c r="D124" s="54">
        <v>7.0000000000000001E-3</v>
      </c>
      <c r="E124" s="1">
        <f t="shared" si="95"/>
        <v>3033.0007691775841</v>
      </c>
      <c r="F124" s="1">
        <f t="shared" si="96"/>
        <v>3033</v>
      </c>
      <c r="G124" s="1">
        <f t="shared" si="92"/>
        <v>1.8555999995442107E-3</v>
      </c>
      <c r="I124" s="1">
        <f t="shared" si="90"/>
        <v>1.8555999995442107E-3</v>
      </c>
      <c r="O124" s="1">
        <f t="shared" ca="1" si="97"/>
        <v>4.9433910628324723E-2</v>
      </c>
      <c r="Q124" s="93">
        <f t="shared" si="98"/>
        <v>34983.83</v>
      </c>
      <c r="S124" s="2">
        <f t="shared" si="91"/>
        <v>0.1</v>
      </c>
      <c r="Z124" s="1">
        <f t="shared" si="99"/>
        <v>3033</v>
      </c>
      <c r="AA124" s="1">
        <f t="shared" si="100"/>
        <v>-8.4239300456664945E-4</v>
      </c>
      <c r="AB124" s="1">
        <f t="shared" si="101"/>
        <v>-3.044244142434787E-2</v>
      </c>
      <c r="AC124" s="1">
        <f t="shared" si="102"/>
        <v>1.8555999995442107E-3</v>
      </c>
      <c r="AD124" s="1">
        <f t="shared" si="103"/>
        <v>2.6979930041108602E-3</v>
      </c>
      <c r="AE124" s="1">
        <f t="shared" si="104"/>
        <v>7.2791662502311448E-7</v>
      </c>
      <c r="AF124" s="1">
        <f t="shared" si="105"/>
        <v>1.8555999995442107E-3</v>
      </c>
      <c r="AG124" s="2"/>
      <c r="AH124" s="1">
        <f t="shared" si="106"/>
        <v>3.2298041423892081E-2</v>
      </c>
      <c r="AI124" s="1">
        <f t="shared" si="107"/>
        <v>1.4186151796580528</v>
      </c>
      <c r="AJ124" s="1">
        <f t="shared" si="108"/>
        <v>0.86208694723621004</v>
      </c>
      <c r="AK124" s="1">
        <f t="shared" si="109"/>
        <v>0.43972261589666489</v>
      </c>
      <c r="AL124" s="1">
        <f t="shared" si="110"/>
        <v>0.80998426830050996</v>
      </c>
      <c r="AM124" s="1">
        <f t="shared" si="111"/>
        <v>0.42869021278600156</v>
      </c>
      <c r="AN124" s="1">
        <f t="shared" si="113"/>
        <v>6.7009184301385174</v>
      </c>
      <c r="AO124" s="1">
        <f t="shared" si="113"/>
        <v>6.6973559923472639</v>
      </c>
      <c r="AP124" s="1">
        <f t="shared" si="113"/>
        <v>6.6909552497596643</v>
      </c>
      <c r="AQ124" s="1">
        <f t="shared" si="113"/>
        <v>6.6794989120959256</v>
      </c>
      <c r="AR124" s="1">
        <f t="shared" si="113"/>
        <v>6.6591288456430879</v>
      </c>
      <c r="AS124" s="1">
        <f t="shared" si="113"/>
        <v>6.6233033473057086</v>
      </c>
      <c r="AT124" s="1">
        <f t="shared" si="113"/>
        <v>6.5613480158468196</v>
      </c>
      <c r="AU124" s="1">
        <f t="shared" si="112"/>
        <v>6.4565946144770541</v>
      </c>
    </row>
    <row r="125" spans="1:47" x14ac:dyDescent="0.2">
      <c r="A125" s="1" t="s">
        <v>140</v>
      </c>
      <c r="B125" s="2"/>
      <c r="C125" s="54">
        <v>50014.392999999996</v>
      </c>
      <c r="D125" s="54">
        <v>6.0000000000000001E-3</v>
      </c>
      <c r="E125" s="1">
        <f t="shared" si="95"/>
        <v>3038.0010866975372</v>
      </c>
      <c r="F125" s="1">
        <f t="shared" si="96"/>
        <v>3038</v>
      </c>
      <c r="G125" s="1">
        <f t="shared" si="92"/>
        <v>2.6215999969281256E-3</v>
      </c>
      <c r="I125" s="1">
        <f t="shared" si="90"/>
        <v>2.6215999969281256E-3</v>
      </c>
      <c r="O125" s="1">
        <f t="shared" ca="1" si="97"/>
        <v>4.9125984415896551E-2</v>
      </c>
      <c r="Q125" s="93">
        <f t="shared" si="98"/>
        <v>34995.892999999996</v>
      </c>
      <c r="S125" s="2">
        <f t="shared" si="91"/>
        <v>0.1</v>
      </c>
      <c r="Z125" s="1">
        <f t="shared" si="99"/>
        <v>3038</v>
      </c>
      <c r="AA125" s="1">
        <f t="shared" si="100"/>
        <v>-9.8572643797276843E-4</v>
      </c>
      <c r="AB125" s="1">
        <f t="shared" si="101"/>
        <v>-2.9635343118401096E-2</v>
      </c>
      <c r="AC125" s="1">
        <f t="shared" si="102"/>
        <v>2.6215999969281256E-3</v>
      </c>
      <c r="AD125" s="1">
        <f t="shared" si="103"/>
        <v>3.6073264349008941E-3</v>
      </c>
      <c r="AE125" s="1">
        <f t="shared" si="104"/>
        <v>1.3012804007934795E-6</v>
      </c>
      <c r="AF125" s="1">
        <f t="shared" si="105"/>
        <v>2.6215999969281256E-3</v>
      </c>
      <c r="AG125" s="2"/>
      <c r="AH125" s="1">
        <f t="shared" si="106"/>
        <v>3.2256943115329222E-2</v>
      </c>
      <c r="AI125" s="1">
        <f t="shared" si="107"/>
        <v>1.4136008649831115</v>
      </c>
      <c r="AJ125" s="1">
        <f t="shared" si="108"/>
        <v>0.85628375604817875</v>
      </c>
      <c r="AK125" s="1">
        <f t="shared" si="109"/>
        <v>0.44444231578054283</v>
      </c>
      <c r="AL125" s="1">
        <f t="shared" si="110"/>
        <v>0.82132663382046678</v>
      </c>
      <c r="AM125" s="1">
        <f t="shared" si="111"/>
        <v>0.43542005245525706</v>
      </c>
      <c r="AN125" s="1">
        <f t="shared" si="113"/>
        <v>6.707282874158329</v>
      </c>
      <c r="AO125" s="1">
        <f t="shared" si="113"/>
        <v>6.7037081143156936</v>
      </c>
      <c r="AP125" s="1">
        <f t="shared" si="113"/>
        <v>6.6972673302385415</v>
      </c>
      <c r="AQ125" s="1">
        <f t="shared" si="113"/>
        <v>6.6857083260159866</v>
      </c>
      <c r="AR125" s="1">
        <f t="shared" si="113"/>
        <v>6.6651042899143613</v>
      </c>
      <c r="AS125" s="1">
        <f t="shared" si="113"/>
        <v>6.6287887889471637</v>
      </c>
      <c r="AT125" s="1">
        <f t="shared" si="113"/>
        <v>6.5658842947230971</v>
      </c>
      <c r="AU125" s="1">
        <f t="shared" si="112"/>
        <v>6.4594335769680855</v>
      </c>
    </row>
    <row r="126" spans="1:47" x14ac:dyDescent="0.2">
      <c r="A126" s="1" t="s">
        <v>141</v>
      </c>
      <c r="B126" s="2"/>
      <c r="C126" s="54">
        <v>50313.52</v>
      </c>
      <c r="D126" s="54">
        <v>4.0000000000000001E-3</v>
      </c>
      <c r="E126" s="1">
        <f t="shared" si="95"/>
        <v>3161.9942872937117</v>
      </c>
      <c r="F126" s="1">
        <f t="shared" si="96"/>
        <v>3162</v>
      </c>
      <c r="G126" s="1">
        <f t="shared" si="92"/>
        <v>-1.3781600006041117E-2</v>
      </c>
      <c r="I126" s="1">
        <f t="shared" si="90"/>
        <v>-1.3781600006041117E-2</v>
      </c>
      <c r="O126" s="1">
        <f t="shared" ca="1" si="97"/>
        <v>4.148941434767825E-2</v>
      </c>
      <c r="Q126" s="93">
        <f t="shared" si="98"/>
        <v>35295.019999999997</v>
      </c>
      <c r="S126" s="2">
        <f t="shared" si="91"/>
        <v>0.1</v>
      </c>
      <c r="Z126" s="1">
        <f t="shared" si="99"/>
        <v>3162</v>
      </c>
      <c r="AA126" s="1">
        <f t="shared" si="100"/>
        <v>-4.8820969816032629E-3</v>
      </c>
      <c r="AB126" s="1">
        <f t="shared" si="101"/>
        <v>-4.4683872793370841E-2</v>
      </c>
      <c r="AC126" s="1">
        <f t="shared" si="102"/>
        <v>-1.3781600006041117E-2</v>
      </c>
      <c r="AD126" s="1">
        <f t="shared" si="103"/>
        <v>-8.8995030244378541E-3</v>
      </c>
      <c r="AE126" s="1">
        <f t="shared" si="104"/>
        <v>7.9201154081978523E-6</v>
      </c>
      <c r="AF126" s="1">
        <f t="shared" si="105"/>
        <v>-1.3781600006041117E-2</v>
      </c>
      <c r="AG126" s="2"/>
      <c r="AH126" s="1">
        <f t="shared" si="106"/>
        <v>3.0902272787329727E-2</v>
      </c>
      <c r="AI126" s="1">
        <f t="shared" si="107"/>
        <v>1.287098216754256</v>
      </c>
      <c r="AJ126" s="1">
        <f t="shared" si="108"/>
        <v>0.69694187423928</v>
      </c>
      <c r="AK126" s="1">
        <f t="shared" si="109"/>
        <v>0.53494790541479453</v>
      </c>
      <c r="AL126" s="1">
        <f t="shared" si="110"/>
        <v>1.0782336390538754</v>
      </c>
      <c r="AM126" s="1">
        <f t="shared" si="111"/>
        <v>0.59822973683991321</v>
      </c>
      <c r="AN126" s="1">
        <f t="shared" si="113"/>
        <v>6.8583531081032403</v>
      </c>
      <c r="AO126" s="1">
        <f t="shared" si="113"/>
        <v>6.8549311721538908</v>
      </c>
      <c r="AP126" s="1">
        <f t="shared" si="113"/>
        <v>6.8482432212204074</v>
      </c>
      <c r="AQ126" s="1">
        <f t="shared" si="113"/>
        <v>6.8352529946782941</v>
      </c>
      <c r="AR126" s="1">
        <f t="shared" si="113"/>
        <v>6.8103122805527576</v>
      </c>
      <c r="AS126" s="1">
        <f t="shared" si="113"/>
        <v>6.763402730595848</v>
      </c>
      <c r="AT126" s="1">
        <f t="shared" si="113"/>
        <v>6.6780749381100311</v>
      </c>
      <c r="AU126" s="1">
        <f t="shared" si="112"/>
        <v>6.5298398467456682</v>
      </c>
    </row>
    <row r="127" spans="1:47" x14ac:dyDescent="0.2">
      <c r="A127" s="55" t="s">
        <v>104</v>
      </c>
      <c r="B127" s="56" t="s">
        <v>98</v>
      </c>
      <c r="C127" s="57">
        <v>50320.764999999999</v>
      </c>
      <c r="D127" s="54"/>
      <c r="E127" s="1">
        <f t="shared" si="95"/>
        <v>3164.9974623274588</v>
      </c>
      <c r="F127" s="1">
        <f t="shared" si="96"/>
        <v>3165</v>
      </c>
      <c r="G127" s="1">
        <f t="shared" si="92"/>
        <v>-6.1219999988679774E-3</v>
      </c>
      <c r="I127" s="1">
        <f t="shared" si="90"/>
        <v>-6.1219999988679774E-3</v>
      </c>
      <c r="O127" s="1">
        <f t="shared" ca="1" si="97"/>
        <v>4.1304658620221368E-2</v>
      </c>
      <c r="Q127" s="93">
        <f t="shared" si="98"/>
        <v>35302.264999999999</v>
      </c>
      <c r="S127" s="2">
        <f t="shared" si="91"/>
        <v>0.1</v>
      </c>
      <c r="Z127" s="1">
        <f t="shared" si="99"/>
        <v>3165</v>
      </c>
      <c r="AA127" s="1">
        <f t="shared" si="100"/>
        <v>-4.983499388225409E-3</v>
      </c>
      <c r="AB127" s="1">
        <f t="shared" si="101"/>
        <v>-3.698451244746663E-2</v>
      </c>
      <c r="AC127" s="1">
        <f t="shared" si="102"/>
        <v>-6.1219999988679774E-3</v>
      </c>
      <c r="AD127" s="1">
        <f t="shared" si="103"/>
        <v>-1.1385006106425684E-3</v>
      </c>
      <c r="AE127" s="1">
        <f t="shared" si="104"/>
        <v>1.296183640433501E-7</v>
      </c>
      <c r="AF127" s="1">
        <f t="shared" si="105"/>
        <v>-6.1219999988679774E-3</v>
      </c>
      <c r="AG127" s="2"/>
      <c r="AH127" s="1">
        <f t="shared" si="106"/>
        <v>3.0862512448598656E-2</v>
      </c>
      <c r="AI127" s="1">
        <f t="shared" si="107"/>
        <v>1.2840734558003302</v>
      </c>
      <c r="AJ127" s="1">
        <f t="shared" si="108"/>
        <v>0.69288203921902858</v>
      </c>
      <c r="AK127" s="1">
        <f t="shared" si="109"/>
        <v>0.53656026621508934</v>
      </c>
      <c r="AL127" s="1">
        <f t="shared" si="110"/>
        <v>1.0838794250581474</v>
      </c>
      <c r="AM127" s="1">
        <f t="shared" si="111"/>
        <v>0.60206937780178893</v>
      </c>
      <c r="AN127" s="1">
        <f t="shared" si="113"/>
        <v>6.8618427222383502</v>
      </c>
      <c r="AO127" s="1">
        <f t="shared" si="113"/>
        <v>6.8584336946642459</v>
      </c>
      <c r="AP127" s="1">
        <f t="shared" si="113"/>
        <v>6.8517559706334001</v>
      </c>
      <c r="AQ127" s="1">
        <f t="shared" si="113"/>
        <v>6.8387570270314049</v>
      </c>
      <c r="AR127" s="1">
        <f t="shared" si="113"/>
        <v>6.8137474554911153</v>
      </c>
      <c r="AS127" s="1">
        <f t="shared" si="113"/>
        <v>6.7666216908728423</v>
      </c>
      <c r="AT127" s="1">
        <f t="shared" si="113"/>
        <v>6.6807809555288502</v>
      </c>
      <c r="AU127" s="1">
        <f t="shared" si="112"/>
        <v>6.5315432242402869</v>
      </c>
    </row>
    <row r="128" spans="1:47" x14ac:dyDescent="0.2">
      <c r="A128" s="55" t="s">
        <v>104</v>
      </c>
      <c r="B128" s="56" t="s">
        <v>98</v>
      </c>
      <c r="C128" s="57">
        <v>50320.773999999998</v>
      </c>
      <c r="D128" s="54"/>
      <c r="E128" s="1">
        <f t="shared" si="95"/>
        <v>3165.0011929796738</v>
      </c>
      <c r="F128" s="1">
        <f t="shared" si="96"/>
        <v>3165</v>
      </c>
      <c r="G128" s="1">
        <f t="shared" si="92"/>
        <v>2.8779999993275851E-3</v>
      </c>
      <c r="I128" s="1">
        <f t="shared" si="90"/>
        <v>2.8779999993275851E-3</v>
      </c>
      <c r="O128" s="1">
        <f t="shared" ca="1" si="97"/>
        <v>4.1304658620221368E-2</v>
      </c>
      <c r="Q128" s="93">
        <f t="shared" si="98"/>
        <v>35302.273999999998</v>
      </c>
      <c r="S128" s="2">
        <f t="shared" si="91"/>
        <v>0.1</v>
      </c>
      <c r="Z128" s="1">
        <f t="shared" si="99"/>
        <v>3165</v>
      </c>
      <c r="AA128" s="1">
        <f t="shared" si="100"/>
        <v>-4.983499388225409E-3</v>
      </c>
      <c r="AB128" s="1">
        <f t="shared" si="101"/>
        <v>-2.7984512449271071E-2</v>
      </c>
      <c r="AC128" s="1">
        <f t="shared" si="102"/>
        <v>2.8779999993275851E-3</v>
      </c>
      <c r="AD128" s="1">
        <f t="shared" si="103"/>
        <v>7.8614993875529941E-3</v>
      </c>
      <c r="AE128" s="1">
        <f t="shared" si="104"/>
        <v>6.1803172620496108E-6</v>
      </c>
      <c r="AF128" s="1">
        <f t="shared" si="105"/>
        <v>2.8779999993275851E-3</v>
      </c>
      <c r="AG128" s="2"/>
      <c r="AH128" s="1">
        <f t="shared" si="106"/>
        <v>3.0862512448598656E-2</v>
      </c>
      <c r="AI128" s="1">
        <f t="shared" si="107"/>
        <v>1.2840734558003302</v>
      </c>
      <c r="AJ128" s="1">
        <f t="shared" si="108"/>
        <v>0.69288203921902858</v>
      </c>
      <c r="AK128" s="1">
        <f t="shared" si="109"/>
        <v>0.53656026621508934</v>
      </c>
      <c r="AL128" s="1">
        <f t="shared" si="110"/>
        <v>1.0838794250581474</v>
      </c>
      <c r="AM128" s="1">
        <f t="shared" si="111"/>
        <v>0.60206937780178893</v>
      </c>
      <c r="AN128" s="1">
        <f t="shared" si="113"/>
        <v>6.8618427222383502</v>
      </c>
      <c r="AO128" s="1">
        <f t="shared" si="113"/>
        <v>6.8584336946642459</v>
      </c>
      <c r="AP128" s="1">
        <f t="shared" si="113"/>
        <v>6.8517559706334001</v>
      </c>
      <c r="AQ128" s="1">
        <f t="shared" si="113"/>
        <v>6.8387570270314049</v>
      </c>
      <c r="AR128" s="1">
        <f t="shared" si="113"/>
        <v>6.8137474554911153</v>
      </c>
      <c r="AS128" s="1">
        <f t="shared" si="113"/>
        <v>6.7666216908728423</v>
      </c>
      <c r="AT128" s="1">
        <f t="shared" si="113"/>
        <v>6.6807809555288502</v>
      </c>
      <c r="AU128" s="1">
        <f t="shared" si="112"/>
        <v>6.5315432242402869</v>
      </c>
    </row>
    <row r="129" spans="1:47" x14ac:dyDescent="0.2">
      <c r="A129" s="1" t="s">
        <v>142</v>
      </c>
      <c r="B129" s="2"/>
      <c r="C129" s="54">
        <v>50658.516000000003</v>
      </c>
      <c r="D129" s="54">
        <v>5.0000000000000001E-3</v>
      </c>
      <c r="E129" s="1">
        <f t="shared" si="95"/>
        <v>3305.0009641663405</v>
      </c>
      <c r="F129" s="1">
        <f t="shared" si="96"/>
        <v>3305</v>
      </c>
      <c r="G129" s="1">
        <f t="shared" si="92"/>
        <v>2.3260000016307458E-3</v>
      </c>
      <c r="I129" s="1">
        <f t="shared" si="90"/>
        <v>2.3260000016307458E-3</v>
      </c>
      <c r="O129" s="1">
        <f t="shared" ca="1" si="97"/>
        <v>3.268272467223296E-2</v>
      </c>
      <c r="Q129" s="93">
        <f t="shared" si="98"/>
        <v>35640.016000000003</v>
      </c>
      <c r="S129" s="2">
        <f t="shared" si="91"/>
        <v>0.1</v>
      </c>
      <c r="Z129" s="1">
        <f t="shared" si="99"/>
        <v>3305</v>
      </c>
      <c r="AA129" s="1">
        <f t="shared" si="100"/>
        <v>-9.9926240173002084E-3</v>
      </c>
      <c r="AB129" s="1">
        <f t="shared" si="101"/>
        <v>-2.6411863850156377E-2</v>
      </c>
      <c r="AC129" s="1">
        <f t="shared" si="102"/>
        <v>2.3260000016307458E-3</v>
      </c>
      <c r="AD129" s="1">
        <f t="shared" si="103"/>
        <v>1.2318624018930954E-2</v>
      </c>
      <c r="AE129" s="1">
        <f t="shared" si="104"/>
        <v>1.5174849771978262E-5</v>
      </c>
      <c r="AF129" s="1">
        <f t="shared" si="105"/>
        <v>2.3260000016307458E-3</v>
      </c>
      <c r="AG129" s="2"/>
      <c r="AH129" s="1">
        <f t="shared" si="106"/>
        <v>2.8737863851787122E-2</v>
      </c>
      <c r="AI129" s="1">
        <f t="shared" si="107"/>
        <v>1.1506175981299007</v>
      </c>
      <c r="AJ129" s="1">
        <f t="shared" si="108"/>
        <v>0.50489893825591514</v>
      </c>
      <c r="AK129" s="1">
        <f t="shared" si="109"/>
        <v>0.58814027808400393</v>
      </c>
      <c r="AL129" s="1">
        <f t="shared" si="110"/>
        <v>1.3200929593822257</v>
      </c>
      <c r="AM129" s="1">
        <f t="shared" si="111"/>
        <v>0.77617939174454653</v>
      </c>
      <c r="AN129" s="1">
        <f t="shared" si="113"/>
        <v>7.0160549261802663</v>
      </c>
      <c r="AO129" s="1">
        <f t="shared" si="113"/>
        <v>7.0135188708678529</v>
      </c>
      <c r="AP129" s="1">
        <f t="shared" si="113"/>
        <v>7.0079255219816403</v>
      </c>
      <c r="AQ129" s="1">
        <f t="shared" si="113"/>
        <v>6.9956858521564369</v>
      </c>
      <c r="AR129" s="1">
        <f t="shared" si="113"/>
        <v>6.9693413274947336</v>
      </c>
      <c r="AS129" s="1">
        <f t="shared" si="113"/>
        <v>6.914461175151704</v>
      </c>
      <c r="AT129" s="1">
        <f t="shared" si="113"/>
        <v>6.80653118324408</v>
      </c>
      <c r="AU129" s="1">
        <f t="shared" si="112"/>
        <v>6.6110341739891707</v>
      </c>
    </row>
    <row r="130" spans="1:47" x14ac:dyDescent="0.2">
      <c r="A130" s="1" t="s">
        <v>142</v>
      </c>
      <c r="B130" s="2"/>
      <c r="C130" s="54">
        <v>50675.391000000003</v>
      </c>
      <c r="D130" s="54">
        <v>6.0000000000000001E-3</v>
      </c>
      <c r="E130" s="1">
        <f t="shared" si="95"/>
        <v>3311.995937071028</v>
      </c>
      <c r="F130" s="1">
        <f t="shared" si="96"/>
        <v>3312</v>
      </c>
      <c r="G130" s="1">
        <f t="shared" si="92"/>
        <v>-9.8015999974450096E-3</v>
      </c>
      <c r="I130" s="1">
        <f t="shared" si="90"/>
        <v>-9.8015999974450096E-3</v>
      </c>
      <c r="O130" s="1">
        <f t="shared" ca="1" si="97"/>
        <v>3.2251627974833552E-2</v>
      </c>
      <c r="Q130" s="93">
        <f t="shared" si="98"/>
        <v>35656.891000000003</v>
      </c>
      <c r="S130" s="2">
        <f t="shared" si="91"/>
        <v>0.1</v>
      </c>
      <c r="Z130" s="1">
        <f t="shared" si="99"/>
        <v>3312</v>
      </c>
      <c r="AA130" s="1">
        <f t="shared" si="100"/>
        <v>-1.0254858386608709E-2</v>
      </c>
      <c r="AB130" s="1">
        <f t="shared" si="101"/>
        <v>-3.8421856565106702E-2</v>
      </c>
      <c r="AC130" s="1">
        <f t="shared" si="102"/>
        <v>-9.8015999974450096E-3</v>
      </c>
      <c r="AD130" s="1">
        <f t="shared" si="103"/>
        <v>4.5325838916369932E-4</v>
      </c>
      <c r="AE130" s="1">
        <f t="shared" si="104"/>
        <v>2.0544316734727152E-8</v>
      </c>
      <c r="AF130" s="1">
        <f t="shared" si="105"/>
        <v>-9.8015999974450096E-3</v>
      </c>
      <c r="AG130" s="2"/>
      <c r="AH130" s="1">
        <f t="shared" si="106"/>
        <v>2.8620256567661692E-2</v>
      </c>
      <c r="AI130" s="1">
        <f t="shared" si="107"/>
        <v>1.1444269028609497</v>
      </c>
      <c r="AJ130" s="1">
        <f t="shared" si="108"/>
        <v>0.49579754098168183</v>
      </c>
      <c r="AK130" s="1">
        <f t="shared" si="109"/>
        <v>0.58969103545936963</v>
      </c>
      <c r="AL130" s="1">
        <f t="shared" si="110"/>
        <v>1.3306048861604751</v>
      </c>
      <c r="AM130" s="1">
        <f t="shared" si="111"/>
        <v>0.78463641254478889</v>
      </c>
      <c r="AN130" s="1">
        <f t="shared" si="113"/>
        <v>7.0233339959244461</v>
      </c>
      <c r="AO130" s="1">
        <f t="shared" si="113"/>
        <v>7.0208494395148771</v>
      </c>
      <c r="AP130" s="1">
        <f t="shared" si="113"/>
        <v>7.0153333259805164</v>
      </c>
      <c r="AQ130" s="1">
        <f t="shared" si="113"/>
        <v>7.0031831335740611</v>
      </c>
      <c r="AR130" s="1">
        <f t="shared" si="113"/>
        <v>6.9768642023513996</v>
      </c>
      <c r="AS130" s="1">
        <f t="shared" si="113"/>
        <v>6.9217203174261197</v>
      </c>
      <c r="AT130" s="1">
        <f t="shared" si="113"/>
        <v>6.8127886831529914</v>
      </c>
      <c r="AU130" s="1">
        <f t="shared" si="112"/>
        <v>6.6150087214766149</v>
      </c>
    </row>
    <row r="131" spans="1:47" x14ac:dyDescent="0.2">
      <c r="A131" s="1" t="s">
        <v>143</v>
      </c>
      <c r="B131" s="2"/>
      <c r="C131" s="54">
        <v>50716.400999999998</v>
      </c>
      <c r="D131" s="54">
        <v>6.0000000000000001E-3</v>
      </c>
      <c r="E131" s="1">
        <f t="shared" si="95"/>
        <v>3328.9952756678395</v>
      </c>
      <c r="F131" s="1">
        <f t="shared" si="96"/>
        <v>3329</v>
      </c>
      <c r="G131" s="1">
        <f t="shared" si="92"/>
        <v>-1.1397200003557373E-2</v>
      </c>
      <c r="I131" s="1">
        <f t="shared" si="90"/>
        <v>-1.1397200003557373E-2</v>
      </c>
      <c r="O131" s="1">
        <f t="shared" ca="1" si="97"/>
        <v>3.1204678852577827E-2</v>
      </c>
      <c r="Q131" s="93">
        <f t="shared" si="98"/>
        <v>35697.900999999998</v>
      </c>
      <c r="S131" s="2">
        <f t="shared" si="91"/>
        <v>0.1</v>
      </c>
      <c r="Z131" s="1">
        <f t="shared" si="99"/>
        <v>3329</v>
      </c>
      <c r="AA131" s="1">
        <f t="shared" si="100"/>
        <v>-1.0895429122911172E-2</v>
      </c>
      <c r="AB131" s="1">
        <f t="shared" si="101"/>
        <v>-3.9728282944313111E-2</v>
      </c>
      <c r="AC131" s="1">
        <f t="shared" si="102"/>
        <v>-1.1397200003557373E-2</v>
      </c>
      <c r="AD131" s="1">
        <f t="shared" si="103"/>
        <v>-5.017708806462004E-4</v>
      </c>
      <c r="AE131" s="1">
        <f t="shared" si="104"/>
        <v>2.5177401666446353E-8</v>
      </c>
      <c r="AF131" s="1">
        <f t="shared" si="105"/>
        <v>-1.1397200003557373E-2</v>
      </c>
      <c r="AG131" s="2"/>
      <c r="AH131" s="1">
        <f t="shared" si="106"/>
        <v>2.8331082940755738E-2</v>
      </c>
      <c r="AI131" s="1">
        <f t="shared" si="107"/>
        <v>1.1296049983295207</v>
      </c>
      <c r="AJ131" s="1">
        <f t="shared" si="108"/>
        <v>0.47388042383060108</v>
      </c>
      <c r="AK131" s="1">
        <f t="shared" si="109"/>
        <v>0.59312493791709231</v>
      </c>
      <c r="AL131" s="1">
        <f t="shared" si="110"/>
        <v>1.3556656380039578</v>
      </c>
      <c r="AM131" s="1">
        <f t="shared" si="111"/>
        <v>0.80508326758440596</v>
      </c>
      <c r="AN131" s="1">
        <f t="shared" ref="AN131:AT140" si="114">$AU131+$AB$7*SIN(AO131)</f>
        <v>7.0408479852003092</v>
      </c>
      <c r="AO131" s="1">
        <f t="shared" si="114"/>
        <v>7.0384892333028422</v>
      </c>
      <c r="AP131" s="1">
        <f t="shared" si="114"/>
        <v>7.0331662665922039</v>
      </c>
      <c r="AQ131" s="1">
        <f t="shared" si="114"/>
        <v>7.0212496916919402</v>
      </c>
      <c r="AR131" s="1">
        <f t="shared" si="114"/>
        <v>6.9950268465001741</v>
      </c>
      <c r="AS131" s="1">
        <f t="shared" si="114"/>
        <v>6.9392926187266113</v>
      </c>
      <c r="AT131" s="1">
        <f t="shared" si="114"/>
        <v>6.8279723898370914</v>
      </c>
      <c r="AU131" s="1">
        <f t="shared" si="112"/>
        <v>6.624661193946122</v>
      </c>
    </row>
    <row r="132" spans="1:47" x14ac:dyDescent="0.2">
      <c r="A132" s="1" t="s">
        <v>143</v>
      </c>
      <c r="B132" s="2"/>
      <c r="C132" s="54">
        <v>50762.252</v>
      </c>
      <c r="D132" s="54">
        <v>8.0000000000000002E-3</v>
      </c>
      <c r="E132" s="1">
        <f t="shared" si="95"/>
        <v>3348.0012906398597</v>
      </c>
      <c r="F132" s="1">
        <f t="shared" si="96"/>
        <v>3348</v>
      </c>
      <c r="G132" s="1">
        <f t="shared" ref="G132:G163" si="115">+C132-(C$7+F132*C$8)</f>
        <v>3.1135999961406924E-3</v>
      </c>
      <c r="I132" s="1">
        <f t="shared" si="90"/>
        <v>3.1135999961406924E-3</v>
      </c>
      <c r="O132" s="1">
        <f t="shared" ca="1" si="97"/>
        <v>3.0034559245350811E-2</v>
      </c>
      <c r="Q132" s="93">
        <f t="shared" si="98"/>
        <v>35743.752</v>
      </c>
      <c r="S132" s="2">
        <f t="shared" si="91"/>
        <v>0.1</v>
      </c>
      <c r="Z132" s="1">
        <f t="shared" si="99"/>
        <v>3348</v>
      </c>
      <c r="AA132" s="1">
        <f t="shared" si="100"/>
        <v>-1.1617225619823552E-2</v>
      </c>
      <c r="AB132" s="1">
        <f t="shared" si="101"/>
        <v>-2.4888692465376141E-2</v>
      </c>
      <c r="AC132" s="1">
        <f t="shared" si="102"/>
        <v>3.1135999961406924E-3</v>
      </c>
      <c r="AD132" s="1">
        <f t="shared" si="103"/>
        <v>1.4730825615964244E-2</v>
      </c>
      <c r="AE132" s="1">
        <f t="shared" si="104"/>
        <v>2.1699722332794839E-5</v>
      </c>
      <c r="AF132" s="1">
        <f t="shared" si="105"/>
        <v>3.1135999961406924E-3</v>
      </c>
      <c r="AG132" s="2"/>
      <c r="AH132" s="1">
        <f t="shared" si="106"/>
        <v>2.8002292461516833E-2</v>
      </c>
      <c r="AI132" s="1">
        <f t="shared" si="107"/>
        <v>1.1133992446988752</v>
      </c>
      <c r="AJ132" s="1">
        <f t="shared" si="108"/>
        <v>0.4497159246372191</v>
      </c>
      <c r="AK132" s="1">
        <f t="shared" si="109"/>
        <v>0.59643546077750476</v>
      </c>
      <c r="AL132" s="1">
        <f t="shared" si="110"/>
        <v>1.3829105785600855</v>
      </c>
      <c r="AM132" s="1">
        <f t="shared" si="111"/>
        <v>0.82778565193144105</v>
      </c>
      <c r="AN132" s="1">
        <f t="shared" si="114"/>
        <v>7.0601518621833819</v>
      </c>
      <c r="AO132" s="1">
        <f t="shared" si="114"/>
        <v>7.0579340675322992</v>
      </c>
      <c r="AP132" s="1">
        <f t="shared" si="114"/>
        <v>7.0528348325070906</v>
      </c>
      <c r="AQ132" s="1">
        <f t="shared" si="114"/>
        <v>7.0412047691357706</v>
      </c>
      <c r="AR132" s="1">
        <f t="shared" si="114"/>
        <v>7.0151446534868533</v>
      </c>
      <c r="AS132" s="1">
        <f t="shared" si="114"/>
        <v>6.9588347976286942</v>
      </c>
      <c r="AT132" s="1">
        <f t="shared" si="114"/>
        <v>6.844919974833406</v>
      </c>
      <c r="AU132" s="1">
        <f t="shared" si="112"/>
        <v>6.6354492514120418</v>
      </c>
    </row>
    <row r="133" spans="1:47" x14ac:dyDescent="0.2">
      <c r="A133" s="58" t="s">
        <v>143</v>
      </c>
      <c r="B133" s="62"/>
      <c r="C133" s="59">
        <v>50774.298999999999</v>
      </c>
      <c r="D133" s="59">
        <v>8.0000000000000002E-3</v>
      </c>
      <c r="E133" s="1">
        <f t="shared" si="95"/>
        <v>3352.9949758892085</v>
      </c>
      <c r="F133" s="1">
        <f t="shared" si="96"/>
        <v>3353</v>
      </c>
      <c r="G133" s="1">
        <f t="shared" si="115"/>
        <v>-1.2120400002459064E-2</v>
      </c>
      <c r="I133" s="1">
        <f t="shared" si="90"/>
        <v>-1.2120400002459064E-2</v>
      </c>
      <c r="O133" s="1">
        <f t="shared" ca="1" si="97"/>
        <v>2.9726633032922667E-2</v>
      </c>
      <c r="Q133" s="93">
        <f t="shared" si="98"/>
        <v>35755.798999999999</v>
      </c>
      <c r="S133" s="2">
        <f t="shared" si="91"/>
        <v>0.1</v>
      </c>
      <c r="Z133" s="1">
        <f t="shared" si="99"/>
        <v>3353</v>
      </c>
      <c r="AA133" s="1">
        <f t="shared" si="100"/>
        <v>-1.1808142191658644E-2</v>
      </c>
      <c r="AB133" s="1">
        <f t="shared" si="101"/>
        <v>-4.0035245558524599E-2</v>
      </c>
      <c r="AC133" s="1">
        <f t="shared" si="102"/>
        <v>-1.2120400002459064E-2</v>
      </c>
      <c r="AD133" s="1">
        <f t="shared" si="103"/>
        <v>-3.1225781080041967E-4</v>
      </c>
      <c r="AE133" s="1">
        <f t="shared" si="104"/>
        <v>9.7504940405870692E-9</v>
      </c>
      <c r="AF133" s="1">
        <f t="shared" si="105"/>
        <v>-1.2120400002459064E-2</v>
      </c>
      <c r="AG133" s="2"/>
      <c r="AH133" s="1">
        <f t="shared" si="106"/>
        <v>2.7914845556065531E-2</v>
      </c>
      <c r="AI133" s="1">
        <f t="shared" si="107"/>
        <v>1.1091980869938469</v>
      </c>
      <c r="AJ133" s="1">
        <f t="shared" si="108"/>
        <v>0.4434176894006206</v>
      </c>
      <c r="AK133" s="1">
        <f t="shared" si="109"/>
        <v>0.59721890908446129</v>
      </c>
      <c r="AL133" s="1">
        <f t="shared" si="110"/>
        <v>1.3899497022194371</v>
      </c>
      <c r="AM133" s="1">
        <f t="shared" si="111"/>
        <v>0.83373427543190215</v>
      </c>
      <c r="AN133" s="1">
        <f t="shared" si="114"/>
        <v>7.0651850399433167</v>
      </c>
      <c r="AO133" s="1">
        <f t="shared" si="114"/>
        <v>7.063004262113691</v>
      </c>
      <c r="AP133" s="1">
        <f t="shared" si="114"/>
        <v>7.0579650408348469</v>
      </c>
      <c r="AQ133" s="1">
        <f t="shared" si="114"/>
        <v>7.0464145058510406</v>
      </c>
      <c r="AR133" s="1">
        <f t="shared" si="114"/>
        <v>7.0204066504541531</v>
      </c>
      <c r="AS133" s="1">
        <f t="shared" si="114"/>
        <v>6.9639600799649504</v>
      </c>
      <c r="AT133" s="1">
        <f t="shared" si="114"/>
        <v>6.8493758430049985</v>
      </c>
      <c r="AU133" s="1">
        <f t="shared" si="112"/>
        <v>6.6382882139030732</v>
      </c>
    </row>
    <row r="134" spans="1:47" x14ac:dyDescent="0.2">
      <c r="A134" s="58" t="s">
        <v>144</v>
      </c>
      <c r="B134" s="62"/>
      <c r="C134" s="59">
        <v>51377.408000000003</v>
      </c>
      <c r="D134" s="59">
        <v>6.0000000000000001E-3</v>
      </c>
      <c r="E134" s="1">
        <f t="shared" si="95"/>
        <v>3602.9938566935452</v>
      </c>
      <c r="F134" s="1">
        <f t="shared" si="96"/>
        <v>3603</v>
      </c>
      <c r="G134" s="1">
        <f t="shared" si="115"/>
        <v>-1.4820399999734946E-2</v>
      </c>
      <c r="I134" s="1">
        <f t="shared" si="90"/>
        <v>-1.4820399999734946E-2</v>
      </c>
      <c r="O134" s="1">
        <f t="shared" ca="1" si="97"/>
        <v>1.4330322411514801E-2</v>
      </c>
      <c r="Q134" s="93">
        <f t="shared" si="98"/>
        <v>36358.908000000003</v>
      </c>
      <c r="S134" s="2">
        <f t="shared" si="91"/>
        <v>0.1</v>
      </c>
      <c r="Z134" s="1">
        <f t="shared" si="99"/>
        <v>3603</v>
      </c>
      <c r="AA134" s="1">
        <f t="shared" si="100"/>
        <v>-2.1705033221316377E-2</v>
      </c>
      <c r="AB134" s="1">
        <f t="shared" si="101"/>
        <v>-3.8036822614604671E-2</v>
      </c>
      <c r="AC134" s="1">
        <f t="shared" si="102"/>
        <v>-1.4820399999734946E-2</v>
      </c>
      <c r="AD134" s="1">
        <f t="shared" si="103"/>
        <v>6.8846332215814314E-3</v>
      </c>
      <c r="AE134" s="1">
        <f t="shared" si="104"/>
        <v>4.7398174595702724E-6</v>
      </c>
      <c r="AF134" s="1">
        <f t="shared" si="105"/>
        <v>-1.4820399999734946E-2</v>
      </c>
      <c r="AG134" s="2"/>
      <c r="AH134" s="1">
        <f t="shared" si="106"/>
        <v>2.3216422614869728E-2</v>
      </c>
      <c r="AI134" s="1">
        <f t="shared" si="107"/>
        <v>0.93151622323521699</v>
      </c>
      <c r="AJ134" s="1">
        <f t="shared" si="108"/>
        <v>0.16476510354021845</v>
      </c>
      <c r="AK134" s="1">
        <f t="shared" si="109"/>
        <v>0.60324507448563647</v>
      </c>
      <c r="AL134" s="1">
        <f t="shared" si="110"/>
        <v>1.6838379844997582</v>
      </c>
      <c r="AM134" s="1">
        <f t="shared" si="111"/>
        <v>1.1199490336070383</v>
      </c>
      <c r="AN134" s="1">
        <f t="shared" si="114"/>
        <v>7.294601942045194</v>
      </c>
      <c r="AO134" s="1">
        <f t="shared" si="114"/>
        <v>7.2939199715242147</v>
      </c>
      <c r="AP134" s="1">
        <f t="shared" si="114"/>
        <v>7.2918090528305308</v>
      </c>
      <c r="AQ134" s="1">
        <f t="shared" si="114"/>
        <v>7.2853194108285626</v>
      </c>
      <c r="AR134" s="1">
        <f t="shared" si="114"/>
        <v>7.2657674349165724</v>
      </c>
      <c r="AS134" s="1">
        <f t="shared" si="114"/>
        <v>7.2100280529008369</v>
      </c>
      <c r="AT134" s="1">
        <f t="shared" si="114"/>
        <v>7.069732685295067</v>
      </c>
      <c r="AU134" s="1">
        <f t="shared" si="112"/>
        <v>6.7802363384546505</v>
      </c>
    </row>
    <row r="135" spans="1:47" x14ac:dyDescent="0.2">
      <c r="A135" s="55" t="s">
        <v>145</v>
      </c>
      <c r="B135" s="56" t="s">
        <v>98</v>
      </c>
      <c r="C135" s="57">
        <v>51430.482000000004</v>
      </c>
      <c r="D135" s="54"/>
      <c r="E135" s="1">
        <f t="shared" si="95"/>
        <v>3624.9939273272275</v>
      </c>
      <c r="F135" s="1">
        <f t="shared" si="96"/>
        <v>3625</v>
      </c>
      <c r="G135" s="1">
        <f t="shared" si="115"/>
        <v>-1.4649999997345731E-2</v>
      </c>
      <c r="I135" s="1">
        <f t="shared" si="90"/>
        <v>-1.4649999997345731E-2</v>
      </c>
      <c r="O135" s="1">
        <f t="shared" ca="1" si="97"/>
        <v>1.2975447076830932E-2</v>
      </c>
      <c r="Q135" s="93">
        <f t="shared" si="98"/>
        <v>36411.982000000004</v>
      </c>
      <c r="S135" s="2">
        <f t="shared" si="91"/>
        <v>0.1</v>
      </c>
      <c r="Z135" s="1">
        <f t="shared" si="99"/>
        <v>3625</v>
      </c>
      <c r="AA135" s="1">
        <f t="shared" si="100"/>
        <v>-2.2596915339517822E-2</v>
      </c>
      <c r="AB135" s="1">
        <f t="shared" si="101"/>
        <v>-3.7434350922807696E-2</v>
      </c>
      <c r="AC135" s="1">
        <f t="shared" si="102"/>
        <v>-1.4649999997345731E-2</v>
      </c>
      <c r="AD135" s="1">
        <f t="shared" si="103"/>
        <v>7.9469153421720916E-3</v>
      </c>
      <c r="AE135" s="1">
        <f t="shared" si="104"/>
        <v>6.3153463455650169E-6</v>
      </c>
      <c r="AF135" s="1">
        <f t="shared" si="105"/>
        <v>-1.4649999997345731E-2</v>
      </c>
      <c r="AG135" s="2"/>
      <c r="AH135" s="1">
        <f t="shared" si="106"/>
        <v>2.2784350925461969E-2</v>
      </c>
      <c r="AI135" s="1">
        <f t="shared" si="107"/>
        <v>0.91864651596119307</v>
      </c>
      <c r="AJ135" s="1">
        <f t="shared" si="108"/>
        <v>0.14365941474902594</v>
      </c>
      <c r="AK135" s="1">
        <f t="shared" si="109"/>
        <v>0.60164462783764416</v>
      </c>
      <c r="AL135" s="1">
        <f t="shared" si="110"/>
        <v>1.7051996375260605</v>
      </c>
      <c r="AM135" s="1">
        <f t="shared" si="111"/>
        <v>1.1443191106797437</v>
      </c>
      <c r="AN135" s="1">
        <f t="shared" si="114"/>
        <v>7.3129511530075728</v>
      </c>
      <c r="AO135" s="1">
        <f t="shared" si="114"/>
        <v>7.3123541944617276</v>
      </c>
      <c r="AP135" s="1">
        <f t="shared" si="114"/>
        <v>7.3104499257313194</v>
      </c>
      <c r="AQ135" s="1">
        <f t="shared" si="114"/>
        <v>7.304415076502865</v>
      </c>
      <c r="AR135" s="1">
        <f t="shared" si="114"/>
        <v>7.285669998385635</v>
      </c>
      <c r="AS135" s="1">
        <f t="shared" si="114"/>
        <v>7.2306453967189475</v>
      </c>
      <c r="AT135" s="1">
        <f t="shared" si="114"/>
        <v>7.0888674645817362</v>
      </c>
      <c r="AU135" s="1">
        <f t="shared" si="112"/>
        <v>6.7927277734151899</v>
      </c>
    </row>
    <row r="136" spans="1:47" x14ac:dyDescent="0.2">
      <c r="A136" s="55" t="s">
        <v>104</v>
      </c>
      <c r="B136" s="56" t="s">
        <v>98</v>
      </c>
      <c r="C136" s="57">
        <v>51466.66</v>
      </c>
      <c r="D136" s="54"/>
      <c r="E136" s="1">
        <f t="shared" si="95"/>
        <v>3639.9903202010519</v>
      </c>
      <c r="F136" s="1">
        <f t="shared" si="96"/>
        <v>3640</v>
      </c>
      <c r="G136" s="1">
        <f t="shared" si="115"/>
        <v>-2.3351999996521045E-2</v>
      </c>
      <c r="I136" s="1">
        <f t="shared" si="90"/>
        <v>-2.3351999996521045E-2</v>
      </c>
      <c r="O136" s="1">
        <f t="shared" ca="1" si="97"/>
        <v>1.2051668439546442E-2</v>
      </c>
      <c r="Q136" s="93">
        <f t="shared" si="98"/>
        <v>36448.160000000003</v>
      </c>
      <c r="S136" s="2">
        <f t="shared" si="91"/>
        <v>0.1</v>
      </c>
      <c r="Z136" s="1">
        <f t="shared" si="99"/>
        <v>3640</v>
      </c>
      <c r="AA136" s="1">
        <f t="shared" si="100"/>
        <v>-2.3206084729898165E-2</v>
      </c>
      <c r="AB136" s="1">
        <f t="shared" si="101"/>
        <v>-4.584090615660575E-2</v>
      </c>
      <c r="AC136" s="1">
        <f t="shared" si="102"/>
        <v>-2.3351999996521045E-2</v>
      </c>
      <c r="AD136" s="1">
        <f t="shared" si="103"/>
        <v>-1.4591526662287996E-4</v>
      </c>
      <c r="AE136" s="1">
        <f t="shared" si="104"/>
        <v>2.1291265033626147E-9</v>
      </c>
      <c r="AF136" s="1">
        <f t="shared" si="105"/>
        <v>-2.3351999996521045E-2</v>
      </c>
      <c r="AG136" s="2"/>
      <c r="AH136" s="1">
        <f t="shared" si="106"/>
        <v>2.2488906160084705E-2</v>
      </c>
      <c r="AI136" s="1">
        <f t="shared" si="107"/>
        <v>0.91009601954603891</v>
      </c>
      <c r="AJ136" s="1">
        <f t="shared" si="108"/>
        <v>0.12956688259603621</v>
      </c>
      <c r="AK136" s="1">
        <f t="shared" si="109"/>
        <v>0.6004264500083949</v>
      </c>
      <c r="AL136" s="1">
        <f t="shared" si="110"/>
        <v>1.7194256718564584</v>
      </c>
      <c r="AM136" s="1">
        <f t="shared" si="111"/>
        <v>1.1608814732892381</v>
      </c>
      <c r="AN136" s="1">
        <f t="shared" si="114"/>
        <v>7.3253140218517885</v>
      </c>
      <c r="AO136" s="1">
        <f t="shared" si="114"/>
        <v>7.3247705337054727</v>
      </c>
      <c r="AP136" s="1">
        <f t="shared" si="114"/>
        <v>7.3230000399046808</v>
      </c>
      <c r="AQ136" s="1">
        <f t="shared" si="114"/>
        <v>7.3172690234771061</v>
      </c>
      <c r="AR136" s="1">
        <f t="shared" si="114"/>
        <v>7.2990842940618306</v>
      </c>
      <c r="AS136" s="1">
        <f t="shared" si="114"/>
        <v>7.2445999657295905</v>
      </c>
      <c r="AT136" s="1">
        <f t="shared" si="114"/>
        <v>7.101887474617274</v>
      </c>
      <c r="AU136" s="1">
        <f t="shared" si="112"/>
        <v>6.8012446608882842</v>
      </c>
    </row>
    <row r="137" spans="1:47" x14ac:dyDescent="0.2">
      <c r="A137" s="60" t="s">
        <v>146</v>
      </c>
      <c r="B137" s="61"/>
      <c r="C137" s="59">
        <v>51705.4905</v>
      </c>
      <c r="D137" s="59">
        <v>2E-3</v>
      </c>
      <c r="E137" s="1">
        <f t="shared" si="95"/>
        <v>3738.9896017603369</v>
      </c>
      <c r="F137" s="1">
        <f t="shared" si="96"/>
        <v>3739</v>
      </c>
      <c r="G137" s="1">
        <f t="shared" si="115"/>
        <v>-2.5085200002649799E-2</v>
      </c>
      <c r="J137" s="1">
        <f>+G137</f>
        <v>-2.5085200002649799E-2</v>
      </c>
      <c r="O137" s="1">
        <f t="shared" ca="1" si="97"/>
        <v>5.9547294334689471E-3</v>
      </c>
      <c r="Q137" s="93">
        <f t="shared" si="98"/>
        <v>36686.9905</v>
      </c>
      <c r="S137" s="2">
        <f>S$17</f>
        <v>1</v>
      </c>
      <c r="Z137" s="1">
        <f t="shared" si="99"/>
        <v>3739</v>
      </c>
      <c r="AA137" s="1">
        <f t="shared" si="100"/>
        <v>-2.7242507553810476E-2</v>
      </c>
      <c r="AB137" s="1">
        <f t="shared" si="101"/>
        <v>-4.5612689049819036E-2</v>
      </c>
      <c r="AC137" s="1">
        <f t="shared" si="102"/>
        <v>-2.5085200002649799E-2</v>
      </c>
      <c r="AD137" s="1">
        <f t="shared" si="103"/>
        <v>2.1573075511606768E-3</v>
      </c>
      <c r="AE137" s="1">
        <f t="shared" si="104"/>
        <v>4.6539758702948765E-6</v>
      </c>
      <c r="AF137" s="1">
        <f t="shared" si="105"/>
        <v>-2.5085200002649799E-2</v>
      </c>
      <c r="AG137" s="2"/>
      <c r="AH137" s="1">
        <f t="shared" si="106"/>
        <v>2.0527489047169237E-2</v>
      </c>
      <c r="AI137" s="1">
        <f t="shared" si="107"/>
        <v>0.85790595352745402</v>
      </c>
      <c r="AJ137" s="1">
        <f t="shared" si="108"/>
        <v>4.2311598417773287E-2</v>
      </c>
      <c r="AK137" s="1">
        <f t="shared" si="109"/>
        <v>0.59025751120016057</v>
      </c>
      <c r="AL137" s="1">
        <f t="shared" si="110"/>
        <v>1.8070336062832006</v>
      </c>
      <c r="AM137" s="1">
        <f t="shared" si="111"/>
        <v>1.2693002523301962</v>
      </c>
      <c r="AN137" s="1">
        <f t="shared" si="114"/>
        <v>7.4040924905602745</v>
      </c>
      <c r="AO137" s="1">
        <f t="shared" si="114"/>
        <v>7.4038186869279654</v>
      </c>
      <c r="AP137" s="1">
        <f t="shared" si="114"/>
        <v>7.4027833100376252</v>
      </c>
      <c r="AQ137" s="1">
        <f t="shared" si="114"/>
        <v>7.3988879084557908</v>
      </c>
      <c r="AR137" s="1">
        <f t="shared" si="114"/>
        <v>7.3845015662983347</v>
      </c>
      <c r="AS137" s="1">
        <f t="shared" si="114"/>
        <v>7.334562376032804</v>
      </c>
      <c r="AT137" s="1">
        <f t="shared" si="114"/>
        <v>7.1872574728323562</v>
      </c>
      <c r="AU137" s="1">
        <f t="shared" si="112"/>
        <v>6.8574561182107088</v>
      </c>
    </row>
    <row r="138" spans="1:47" x14ac:dyDescent="0.2">
      <c r="A138" s="59" t="s">
        <v>147</v>
      </c>
      <c r="B138" s="62" t="s">
        <v>98</v>
      </c>
      <c r="C138" s="59">
        <v>51833.347479999997</v>
      </c>
      <c r="D138" s="59">
        <v>2.8999999999999998E-3</v>
      </c>
      <c r="E138" s="1">
        <f t="shared" si="95"/>
        <v>3791.9884823988641</v>
      </c>
      <c r="F138" s="1">
        <f t="shared" si="96"/>
        <v>3792</v>
      </c>
      <c r="G138" s="1">
        <f t="shared" si="115"/>
        <v>-2.7785600002971478E-2</v>
      </c>
      <c r="K138" s="1">
        <f>+G138</f>
        <v>-2.7785600002971478E-2</v>
      </c>
      <c r="O138" s="1">
        <f t="shared" ca="1" si="97"/>
        <v>2.6907115817304816E-3</v>
      </c>
      <c r="Q138" s="93">
        <f t="shared" si="98"/>
        <v>36814.847479999997</v>
      </c>
      <c r="S138" s="2">
        <f>S$18</f>
        <v>1</v>
      </c>
      <c r="Z138" s="1">
        <f t="shared" si="99"/>
        <v>3792</v>
      </c>
      <c r="AA138" s="1">
        <f t="shared" si="100"/>
        <v>-2.9410456783616559E-2</v>
      </c>
      <c r="AB138" s="1">
        <f t="shared" si="101"/>
        <v>-4.7259158754595729E-2</v>
      </c>
      <c r="AC138" s="1">
        <f t="shared" si="102"/>
        <v>-2.7785600002971478E-2</v>
      </c>
      <c r="AD138" s="1">
        <f t="shared" si="103"/>
        <v>1.6248567806450807E-3</v>
      </c>
      <c r="AE138" s="1">
        <f t="shared" si="104"/>
        <v>2.6401595576082962E-6</v>
      </c>
      <c r="AF138" s="1">
        <f t="shared" si="105"/>
        <v>-2.7785600002971478E-2</v>
      </c>
      <c r="AG138" s="2"/>
      <c r="AH138" s="1">
        <f t="shared" si="106"/>
        <v>1.9473558751624254E-2</v>
      </c>
      <c r="AI138" s="1">
        <f t="shared" si="107"/>
        <v>0.83272933272611593</v>
      </c>
      <c r="AJ138" s="1">
        <f t="shared" si="108"/>
        <v>-5.6390198096409577E-4</v>
      </c>
      <c r="AK138" s="1">
        <f t="shared" si="109"/>
        <v>0.58362245625138454</v>
      </c>
      <c r="AL138" s="1">
        <f t="shared" si="110"/>
        <v>1.849921741767365</v>
      </c>
      <c r="AM138" s="1">
        <f t="shared" si="111"/>
        <v>1.3268691435922766</v>
      </c>
      <c r="AN138" s="1">
        <f t="shared" si="114"/>
        <v>7.44441203865237</v>
      </c>
      <c r="AO138" s="1">
        <f t="shared" si="114"/>
        <v>7.4442319479483379</v>
      </c>
      <c r="AP138" s="1">
        <f t="shared" si="114"/>
        <v>7.4434879910311729</v>
      </c>
      <c r="AQ138" s="1">
        <f t="shared" si="114"/>
        <v>7.4404280748404839</v>
      </c>
      <c r="AR138" s="1">
        <f t="shared" si="114"/>
        <v>7.4280603972195571</v>
      </c>
      <c r="AS138" s="1">
        <f t="shared" si="114"/>
        <v>7.381161271855694</v>
      </c>
      <c r="AT138" s="1">
        <f t="shared" si="114"/>
        <v>7.2325381760666154</v>
      </c>
      <c r="AU138" s="1">
        <f t="shared" si="112"/>
        <v>6.8875491206156436</v>
      </c>
    </row>
    <row r="139" spans="1:47" x14ac:dyDescent="0.2">
      <c r="A139" s="55" t="s">
        <v>148</v>
      </c>
      <c r="B139" s="56" t="s">
        <v>98</v>
      </c>
      <c r="C139" s="57">
        <v>52098.710700000003</v>
      </c>
      <c r="D139" s="54"/>
      <c r="E139" s="1">
        <f t="shared" si="95"/>
        <v>3901.9860251426071</v>
      </c>
      <c r="F139" s="1">
        <f t="shared" si="96"/>
        <v>3902</v>
      </c>
      <c r="G139" s="1">
        <f t="shared" si="115"/>
        <v>-3.3713599994371179E-2</v>
      </c>
      <c r="K139" s="1">
        <f>+G139</f>
        <v>-3.3713599994371179E-2</v>
      </c>
      <c r="O139" s="1">
        <f t="shared" ca="1" si="97"/>
        <v>-4.0836650916889761E-3</v>
      </c>
      <c r="Q139" s="93">
        <f t="shared" si="98"/>
        <v>37080.210700000003</v>
      </c>
      <c r="S139" s="2">
        <f>S$18</f>
        <v>1</v>
      </c>
      <c r="Z139" s="1">
        <f t="shared" si="99"/>
        <v>3902</v>
      </c>
      <c r="AA139" s="1">
        <f t="shared" si="100"/>
        <v>-3.3913696515415814E-2</v>
      </c>
      <c r="AB139" s="1">
        <f t="shared" si="101"/>
        <v>-5.1003060872249595E-2</v>
      </c>
      <c r="AC139" s="1">
        <f t="shared" si="102"/>
        <v>-3.3713599994371179E-2</v>
      </c>
      <c r="AD139" s="1">
        <f t="shared" si="103"/>
        <v>2.0009652104463482E-4</v>
      </c>
      <c r="AE139" s="1">
        <f t="shared" si="104"/>
        <v>4.0038617734165985E-8</v>
      </c>
      <c r="AF139" s="1">
        <f t="shared" si="105"/>
        <v>-3.3713599994371179E-2</v>
      </c>
      <c r="AG139" s="2"/>
      <c r="AH139" s="1">
        <f t="shared" si="106"/>
        <v>1.7289460877878415E-2</v>
      </c>
      <c r="AI139" s="1">
        <f t="shared" si="107"/>
        <v>0.78578581662143532</v>
      </c>
      <c r="AJ139" s="1">
        <f t="shared" si="108"/>
        <v>-8.1947514932826038E-2</v>
      </c>
      <c r="AK139" s="1">
        <f t="shared" si="109"/>
        <v>0.56807299813545475</v>
      </c>
      <c r="AL139" s="1">
        <f t="shared" si="110"/>
        <v>1.9313973512932827</v>
      </c>
      <c r="AM139" s="1">
        <f t="shared" si="111"/>
        <v>1.4458250040188181</v>
      </c>
      <c r="AN139" s="1">
        <f t="shared" si="114"/>
        <v>7.5244458518376014</v>
      </c>
      <c r="AO139" s="1">
        <f t="shared" si="114"/>
        <v>7.5243801991734927</v>
      </c>
      <c r="AP139" s="1">
        <f t="shared" si="114"/>
        <v>7.5240462588091956</v>
      </c>
      <c r="AQ139" s="1">
        <f t="shared" si="114"/>
        <v>7.5223526959359228</v>
      </c>
      <c r="AR139" s="1">
        <f t="shared" si="114"/>
        <v>7.5138889115580954</v>
      </c>
      <c r="AS139" s="1">
        <f t="shared" si="114"/>
        <v>7.4743005026687763</v>
      </c>
      <c r="AT139" s="1">
        <f t="shared" si="114"/>
        <v>7.3255045730579438</v>
      </c>
      <c r="AU139" s="1">
        <f t="shared" si="112"/>
        <v>6.950006295418337</v>
      </c>
    </row>
    <row r="140" spans="1:47" x14ac:dyDescent="0.2">
      <c r="A140" s="55" t="s">
        <v>149</v>
      </c>
      <c r="B140" s="56" t="s">
        <v>98</v>
      </c>
      <c r="C140" s="57">
        <v>52501.582000000002</v>
      </c>
      <c r="D140" s="54"/>
      <c r="E140" s="1">
        <f t="shared" si="95"/>
        <v>4068.982992702679</v>
      </c>
      <c r="F140" s="1">
        <f t="shared" si="96"/>
        <v>4069</v>
      </c>
      <c r="G140" s="1">
        <f t="shared" si="115"/>
        <v>-4.1029199994227383E-2</v>
      </c>
      <c r="I140" s="1">
        <f>+G140</f>
        <v>-4.1029199994227383E-2</v>
      </c>
      <c r="O140" s="1">
        <f t="shared" ca="1" si="97"/>
        <v>-1.4368400586789398E-2</v>
      </c>
      <c r="Q140" s="93">
        <f t="shared" si="98"/>
        <v>37483.082000000002</v>
      </c>
      <c r="S140" s="2">
        <f>S$16</f>
        <v>0.1</v>
      </c>
      <c r="Z140" s="1">
        <f t="shared" si="99"/>
        <v>4069</v>
      </c>
      <c r="AA140" s="1">
        <f t="shared" si="100"/>
        <v>-4.0732552629833524E-2</v>
      </c>
      <c r="AB140" s="1">
        <f t="shared" si="101"/>
        <v>-5.5038813492789281E-2</v>
      </c>
      <c r="AC140" s="1">
        <f t="shared" si="102"/>
        <v>-4.1029199994227383E-2</v>
      </c>
      <c r="AD140" s="1">
        <f t="shared" si="103"/>
        <v>-2.9664736439385941E-4</v>
      </c>
      <c r="AE140" s="1">
        <f t="shared" si="104"/>
        <v>8.799965880182321E-9</v>
      </c>
      <c r="AF140" s="1">
        <f t="shared" si="105"/>
        <v>-4.1029199994227383E-2</v>
      </c>
      <c r="AG140" s="2"/>
      <c r="AH140" s="1">
        <f t="shared" si="106"/>
        <v>1.4009613498561899E-2</v>
      </c>
      <c r="AI140" s="1">
        <f t="shared" si="107"/>
        <v>0.72593525249701485</v>
      </c>
      <c r="AJ140" s="1">
        <f t="shared" si="108"/>
        <v>-0.1886547080535986</v>
      </c>
      <c r="AK140" s="1">
        <f t="shared" si="109"/>
        <v>0.54174086217238104</v>
      </c>
      <c r="AL140" s="1">
        <f t="shared" si="110"/>
        <v>2.0391499151522856</v>
      </c>
      <c r="AM140" s="1">
        <f t="shared" si="111"/>
        <v>1.6265797366715993</v>
      </c>
      <c r="AN140" s="1">
        <f t="shared" si="114"/>
        <v>7.6378171692066683</v>
      </c>
      <c r="AO140" s="1">
        <f t="shared" si="114"/>
        <v>7.637808630734078</v>
      </c>
      <c r="AP140" s="1">
        <f t="shared" si="114"/>
        <v>7.6377430725114168</v>
      </c>
      <c r="AQ140" s="1">
        <f t="shared" si="114"/>
        <v>7.6372403680700955</v>
      </c>
      <c r="AR140" s="1">
        <f t="shared" si="114"/>
        <v>7.6334230781711572</v>
      </c>
      <c r="AS140" s="1">
        <f t="shared" si="114"/>
        <v>7.6063182554873841</v>
      </c>
      <c r="AT140" s="1">
        <f t="shared" si="114"/>
        <v>7.4638077694967597</v>
      </c>
      <c r="AU140" s="1">
        <f t="shared" si="112"/>
        <v>7.0448276426187908</v>
      </c>
    </row>
    <row r="141" spans="1:47" x14ac:dyDescent="0.2">
      <c r="A141" s="63" t="s">
        <v>150</v>
      </c>
      <c r="B141" s="62" t="s">
        <v>98</v>
      </c>
      <c r="C141" s="59">
        <v>52576.377</v>
      </c>
      <c r="D141" s="59">
        <v>3.0000000000000001E-3</v>
      </c>
      <c r="E141" s="1">
        <f t="shared" si="95"/>
        <v>4099.9867852008174</v>
      </c>
      <c r="F141" s="1">
        <f t="shared" si="96"/>
        <v>4100</v>
      </c>
      <c r="G141" s="1">
        <f t="shared" si="115"/>
        <v>-3.1880000002274755E-2</v>
      </c>
      <c r="I141" s="1">
        <f>+G141</f>
        <v>-3.1880000002274755E-2</v>
      </c>
      <c r="O141" s="1">
        <f t="shared" ca="1" si="97"/>
        <v>-1.6277543103843994E-2</v>
      </c>
      <c r="Q141" s="93">
        <f t="shared" si="98"/>
        <v>37557.877</v>
      </c>
      <c r="S141" s="2">
        <f>S$16</f>
        <v>0.1</v>
      </c>
      <c r="Z141" s="1">
        <f t="shared" si="99"/>
        <v>4100</v>
      </c>
      <c r="AA141" s="1">
        <f t="shared" si="100"/>
        <v>-4.1993394400238609E-2</v>
      </c>
      <c r="AB141" s="1">
        <f t="shared" si="101"/>
        <v>-4.5288119064051155E-2</v>
      </c>
      <c r="AC141" s="1">
        <f t="shared" si="102"/>
        <v>-3.1880000002274755E-2</v>
      </c>
      <c r="AD141" s="1">
        <f t="shared" si="103"/>
        <v>1.0113394397963854E-2</v>
      </c>
      <c r="AE141" s="1">
        <f t="shared" si="104"/>
        <v>1.0228074624876668E-5</v>
      </c>
      <c r="AF141" s="1">
        <f t="shared" si="105"/>
        <v>-3.1880000002274755E-2</v>
      </c>
      <c r="AG141" s="2"/>
      <c r="AH141" s="1">
        <f t="shared" si="106"/>
        <v>1.3408119061776398E-2</v>
      </c>
      <c r="AI141" s="1">
        <f t="shared" si="107"/>
        <v>0.71610140621280172</v>
      </c>
      <c r="AJ141" s="1">
        <f t="shared" si="108"/>
        <v>-0.20653230840986689</v>
      </c>
      <c r="AK141" s="1">
        <f t="shared" si="109"/>
        <v>0.5366528077042001</v>
      </c>
      <c r="AL141" s="1">
        <f t="shared" si="110"/>
        <v>2.057387362185374</v>
      </c>
      <c r="AM141" s="1">
        <f t="shared" si="111"/>
        <v>1.6603258986617166</v>
      </c>
      <c r="AN141" s="1">
        <f t="shared" ref="AN141:AT150" si="116">$AU141+$AB$7*SIN(AO141)</f>
        <v>7.6579165768379553</v>
      </c>
      <c r="AO141" s="1">
        <f t="shared" si="116"/>
        <v>7.6579112848502948</v>
      </c>
      <c r="AP141" s="1">
        <f t="shared" si="116"/>
        <v>7.6578665475579735</v>
      </c>
      <c r="AQ141" s="1">
        <f t="shared" si="116"/>
        <v>7.6574887501831084</v>
      </c>
      <c r="AR141" s="1">
        <f t="shared" si="116"/>
        <v>7.6543264681276204</v>
      </c>
      <c r="AS141" s="1">
        <f t="shared" si="116"/>
        <v>7.6295752128469054</v>
      </c>
      <c r="AT141" s="1">
        <f t="shared" si="116"/>
        <v>7.4890777229841321</v>
      </c>
      <c r="AU141" s="1">
        <f t="shared" si="112"/>
        <v>7.0624292100631862</v>
      </c>
    </row>
    <row r="142" spans="1:47" x14ac:dyDescent="0.2">
      <c r="A142" s="60" t="s">
        <v>151</v>
      </c>
      <c r="B142" s="64" t="s">
        <v>98</v>
      </c>
      <c r="C142" s="59">
        <v>52875.485999999997</v>
      </c>
      <c r="D142" s="59">
        <v>4.0000000000000001E-3</v>
      </c>
      <c r="E142" s="1">
        <f t="shared" si="95"/>
        <v>4223.9725244925594</v>
      </c>
      <c r="F142" s="1">
        <f t="shared" si="96"/>
        <v>4224</v>
      </c>
      <c r="G142" s="1">
        <f t="shared" si="115"/>
        <v>-6.6283200001635123E-2</v>
      </c>
      <c r="K142" s="1">
        <f>+G142</f>
        <v>-6.6283200001635123E-2</v>
      </c>
      <c r="O142" s="1">
        <f t="shared" ca="1" si="97"/>
        <v>-2.3914113172062268E-2</v>
      </c>
      <c r="Q142" s="93">
        <f t="shared" si="98"/>
        <v>37856.985999999997</v>
      </c>
      <c r="S142" s="2">
        <f>S$18</f>
        <v>1</v>
      </c>
      <c r="Z142" s="1">
        <f t="shared" si="99"/>
        <v>4224</v>
      </c>
      <c r="AA142" s="1">
        <f t="shared" si="100"/>
        <v>-4.7015330539266091E-2</v>
      </c>
      <c r="AB142" s="1">
        <f t="shared" si="101"/>
        <v>-7.7314304921849361E-2</v>
      </c>
      <c r="AC142" s="1">
        <f t="shared" si="102"/>
        <v>-6.6283200001635123E-2</v>
      </c>
      <c r="AD142" s="1">
        <f t="shared" si="103"/>
        <v>-1.9267869462369032E-2</v>
      </c>
      <c r="AE142" s="1">
        <f t="shared" si="104"/>
        <v>3.7125079361889309E-4</v>
      </c>
      <c r="AF142" s="1">
        <f t="shared" si="105"/>
        <v>-6.6283200001635123E-2</v>
      </c>
      <c r="AG142" s="2"/>
      <c r="AH142" s="1">
        <f t="shared" si="106"/>
        <v>1.1031104920214236E-2</v>
      </c>
      <c r="AI142" s="1">
        <f t="shared" si="107"/>
        <v>0.68012627811935822</v>
      </c>
      <c r="AJ142" s="1">
        <f t="shared" si="108"/>
        <v>-0.27284891929119653</v>
      </c>
      <c r="AK142" s="1">
        <f t="shared" si="109"/>
        <v>0.51601884618817517</v>
      </c>
      <c r="AL142" s="1">
        <f t="shared" si="110"/>
        <v>2.1257109125048932</v>
      </c>
      <c r="AM142" s="1">
        <f t="shared" si="111"/>
        <v>1.7964337740025274</v>
      </c>
      <c r="AN142" s="1">
        <f t="shared" si="116"/>
        <v>7.7357144220056249</v>
      </c>
      <c r="AO142" s="1">
        <f t="shared" si="116"/>
        <v>7.7357139746614116</v>
      </c>
      <c r="AP142" s="1">
        <f t="shared" si="116"/>
        <v>7.7357077300876416</v>
      </c>
      <c r="AQ142" s="1">
        <f t="shared" si="116"/>
        <v>7.7356205949814125</v>
      </c>
      <c r="AR142" s="1">
        <f t="shared" si="116"/>
        <v>7.734411328774776</v>
      </c>
      <c r="AS142" s="1">
        <f t="shared" si="116"/>
        <v>7.7187355169183256</v>
      </c>
      <c r="AT142" s="1">
        <f t="shared" si="116"/>
        <v>7.5888126105823011</v>
      </c>
      <c r="AU142" s="1">
        <f t="shared" si="112"/>
        <v>7.1328354798407689</v>
      </c>
    </row>
    <row r="143" spans="1:47" x14ac:dyDescent="0.2">
      <c r="A143" s="55" t="s">
        <v>148</v>
      </c>
      <c r="B143" s="56" t="s">
        <v>98</v>
      </c>
      <c r="C143" s="57">
        <v>53343.510699999999</v>
      </c>
      <c r="D143" s="54"/>
      <c r="E143" s="1">
        <f t="shared" si="95"/>
        <v>4417.9766782836405</v>
      </c>
      <c r="F143" s="1">
        <f t="shared" si="96"/>
        <v>4418</v>
      </c>
      <c r="G143" s="1">
        <f t="shared" si="115"/>
        <v>-5.626240000128746E-2</v>
      </c>
      <c r="K143" s="1">
        <f>+G143</f>
        <v>-5.626240000128746E-2</v>
      </c>
      <c r="O143" s="1">
        <f t="shared" ca="1" si="97"/>
        <v>-3.5861650214274787E-2</v>
      </c>
      <c r="Q143" s="93">
        <f t="shared" si="98"/>
        <v>38325.010699999999</v>
      </c>
      <c r="S143" s="2">
        <f>S$18</f>
        <v>1</v>
      </c>
      <c r="Z143" s="1">
        <f t="shared" si="99"/>
        <v>4418</v>
      </c>
      <c r="AA143" s="1">
        <f t="shared" si="100"/>
        <v>-5.4789513162802395E-2</v>
      </c>
      <c r="AB143" s="1">
        <f t="shared" si="101"/>
        <v>-6.3681523625164882E-2</v>
      </c>
      <c r="AC143" s="1">
        <f t="shared" si="102"/>
        <v>-5.626240000128746E-2</v>
      </c>
      <c r="AD143" s="1">
        <f t="shared" si="103"/>
        <v>-1.4728868384850657E-3</v>
      </c>
      <c r="AE143" s="1">
        <f t="shared" si="104"/>
        <v>2.169395638982532E-6</v>
      </c>
      <c r="AF143" s="1">
        <f t="shared" si="105"/>
        <v>-5.626240000128746E-2</v>
      </c>
      <c r="AG143" s="2"/>
      <c r="AH143" s="1">
        <f t="shared" si="106"/>
        <v>7.4191236238774147E-3</v>
      </c>
      <c r="AI143" s="1">
        <f t="shared" si="107"/>
        <v>0.6328958359945267</v>
      </c>
      <c r="AJ143" s="1">
        <f t="shared" si="108"/>
        <v>-0.36234592032118385</v>
      </c>
      <c r="AK143" s="1">
        <f t="shared" si="109"/>
        <v>0.48355886957121597</v>
      </c>
      <c r="AL143" s="1">
        <f t="shared" si="110"/>
        <v>2.2201414695235084</v>
      </c>
      <c r="AM143" s="1">
        <f t="shared" si="111"/>
        <v>2.0146960106490326</v>
      </c>
      <c r="AN143" s="1">
        <f t="shared" si="116"/>
        <v>7.850102618337254</v>
      </c>
      <c r="AO143" s="1">
        <f t="shared" si="116"/>
        <v>7.8501026183370728</v>
      </c>
      <c r="AP143" s="1">
        <f t="shared" si="116"/>
        <v>7.8501026182601343</v>
      </c>
      <c r="AQ143" s="1">
        <f t="shared" si="116"/>
        <v>7.8501025855904132</v>
      </c>
      <c r="AR143" s="1">
        <f t="shared" si="116"/>
        <v>7.8500887380601494</v>
      </c>
      <c r="AS143" s="1">
        <f t="shared" si="116"/>
        <v>7.84618599151921</v>
      </c>
      <c r="AT143" s="1">
        <f t="shared" si="116"/>
        <v>7.7402657966030706</v>
      </c>
      <c r="AU143" s="1">
        <f t="shared" si="112"/>
        <v>7.2429872244927935</v>
      </c>
    </row>
    <row r="144" spans="1:47" x14ac:dyDescent="0.2">
      <c r="A144" s="55" t="s">
        <v>148</v>
      </c>
      <c r="B144" s="56" t="s">
        <v>98</v>
      </c>
      <c r="C144" s="57">
        <v>54303.649899999997</v>
      </c>
      <c r="D144" s="54"/>
      <c r="E144" s="1">
        <f t="shared" si="95"/>
        <v>4815.9706153934649</v>
      </c>
      <c r="F144" s="1">
        <f t="shared" si="96"/>
        <v>4816</v>
      </c>
      <c r="G144" s="1">
        <f t="shared" si="115"/>
        <v>-7.0888800000830088E-2</v>
      </c>
      <c r="K144" s="1">
        <f>+G144</f>
        <v>-7.0888800000830088E-2</v>
      </c>
      <c r="O144" s="1">
        <f t="shared" ca="1" si="97"/>
        <v>-6.037257672355606E-2</v>
      </c>
      <c r="Q144" s="93">
        <f t="shared" si="98"/>
        <v>39285.149899999997</v>
      </c>
      <c r="S144" s="2">
        <f>S$18</f>
        <v>1</v>
      </c>
      <c r="Z144" s="1">
        <f t="shared" si="99"/>
        <v>4816</v>
      </c>
      <c r="AA144" s="1">
        <f t="shared" si="100"/>
        <v>-7.0360857952932995E-2</v>
      </c>
      <c r="AB144" s="1">
        <f t="shared" si="101"/>
        <v>-7.1367870088700477E-2</v>
      </c>
      <c r="AC144" s="1">
        <f t="shared" si="102"/>
        <v>-7.0888800000830088E-2</v>
      </c>
      <c r="AD144" s="1">
        <f t="shared" si="103"/>
        <v>-5.2794204789709254E-4</v>
      </c>
      <c r="AE144" s="1">
        <f t="shared" si="104"/>
        <v>2.7872280593777597E-7</v>
      </c>
      <c r="AF144" s="1">
        <f t="shared" si="105"/>
        <v>-7.0888800000830088E-2</v>
      </c>
      <c r="AG144" s="2"/>
      <c r="AH144" s="1">
        <f t="shared" si="106"/>
        <v>4.7907008787038491E-4</v>
      </c>
      <c r="AI144" s="1">
        <f t="shared" si="107"/>
        <v>0.56079505496051152</v>
      </c>
      <c r="AJ144" s="1">
        <f t="shared" si="108"/>
        <v>-0.50569461698712381</v>
      </c>
      <c r="AK144" s="1">
        <f t="shared" si="109"/>
        <v>0.41915828015680379</v>
      </c>
      <c r="AL144" s="1">
        <f t="shared" si="110"/>
        <v>2.3795447698607286</v>
      </c>
      <c r="AM144" s="1">
        <f t="shared" si="111"/>
        <v>2.4962525041415815</v>
      </c>
      <c r="AN144" s="1">
        <f t="shared" si="116"/>
        <v>8.0628885813719258</v>
      </c>
      <c r="AO144" s="1">
        <f t="shared" si="116"/>
        <v>8.0628896202944791</v>
      </c>
      <c r="AP144" s="1">
        <f t="shared" si="116"/>
        <v>8.0628813689326382</v>
      </c>
      <c r="AQ144" s="1">
        <f t="shared" si="116"/>
        <v>8.062946894294635</v>
      </c>
      <c r="AR144" s="1">
        <f t="shared" si="116"/>
        <v>8.062425987681511</v>
      </c>
      <c r="AS144" s="1">
        <f t="shared" si="116"/>
        <v>8.0665322876443231</v>
      </c>
      <c r="AT144" s="1">
        <f t="shared" si="116"/>
        <v>8.0316435044052898</v>
      </c>
      <c r="AU144" s="1">
        <f t="shared" si="112"/>
        <v>7.4689686387789047</v>
      </c>
    </row>
    <row r="145" spans="1:47" x14ac:dyDescent="0.2">
      <c r="A145" s="55" t="s">
        <v>152</v>
      </c>
      <c r="B145" s="56" t="s">
        <v>98</v>
      </c>
      <c r="C145" s="57">
        <v>54325.3609</v>
      </c>
      <c r="D145" s="54"/>
      <c r="E145" s="1">
        <f t="shared" si="95"/>
        <v>4824.9701920887946</v>
      </c>
      <c r="F145" s="1">
        <f t="shared" si="96"/>
        <v>4825</v>
      </c>
      <c r="G145" s="1">
        <f t="shared" si="115"/>
        <v>-7.1909999998752028E-2</v>
      </c>
      <c r="K145" s="1">
        <f>+G145</f>
        <v>-7.1909999998752028E-2</v>
      </c>
      <c r="O145" s="1">
        <f t="shared" ca="1" si="97"/>
        <v>-6.0926843905926786E-2</v>
      </c>
      <c r="Q145" s="93">
        <f t="shared" si="98"/>
        <v>39306.8609</v>
      </c>
      <c r="S145" s="2">
        <f>S$18</f>
        <v>1</v>
      </c>
      <c r="Z145" s="1">
        <f t="shared" si="99"/>
        <v>4825</v>
      </c>
      <c r="AA145" s="1">
        <f t="shared" si="100"/>
        <v>-7.070668385996294E-2</v>
      </c>
      <c r="AB145" s="1">
        <f t="shared" si="101"/>
        <v>-7.2239859728023728E-2</v>
      </c>
      <c r="AC145" s="1">
        <f t="shared" si="102"/>
        <v>-7.1909999998752028E-2</v>
      </c>
      <c r="AD145" s="1">
        <f t="shared" si="103"/>
        <v>-1.2033161387890873E-3</v>
      </c>
      <c r="AE145" s="1">
        <f t="shared" si="104"/>
        <v>1.447969729870278E-6</v>
      </c>
      <c r="AF145" s="1">
        <f t="shared" si="105"/>
        <v>-7.1909999998752028E-2</v>
      </c>
      <c r="AG145" s="2"/>
      <c r="AH145" s="1">
        <f t="shared" si="106"/>
        <v>3.2985972927170113E-4</v>
      </c>
      <c r="AI145" s="1">
        <f t="shared" si="107"/>
        <v>0.55945787617612774</v>
      </c>
      <c r="AJ145" s="1">
        <f t="shared" si="108"/>
        <v>-0.50844883496001447</v>
      </c>
      <c r="AK145" s="1">
        <f t="shared" si="109"/>
        <v>0.4177526597257063</v>
      </c>
      <c r="AL145" s="1">
        <f t="shared" si="110"/>
        <v>2.3827402774895656</v>
      </c>
      <c r="AM145" s="1">
        <f t="shared" si="111"/>
        <v>2.507852579431503</v>
      </c>
      <c r="AN145" s="1">
        <f t="shared" si="116"/>
        <v>8.0674218180241155</v>
      </c>
      <c r="AO145" s="1">
        <f t="shared" si="116"/>
        <v>8.067422917518412</v>
      </c>
      <c r="AP145" s="1">
        <f t="shared" si="116"/>
        <v>8.067414367812594</v>
      </c>
      <c r="AQ145" s="1">
        <f t="shared" si="116"/>
        <v>8.0674808417391226</v>
      </c>
      <c r="AR145" s="1">
        <f t="shared" si="116"/>
        <v>8.0669634691316876</v>
      </c>
      <c r="AS145" s="1">
        <f t="shared" si="116"/>
        <v>8.0709581602305338</v>
      </c>
      <c r="AT145" s="1">
        <f t="shared" si="116"/>
        <v>8.03791148099757</v>
      </c>
      <c r="AU145" s="1">
        <f t="shared" si="112"/>
        <v>7.4740787712627617</v>
      </c>
    </row>
    <row r="146" spans="1:47" x14ac:dyDescent="0.2">
      <c r="A146" s="63" t="s">
        <v>153</v>
      </c>
      <c r="B146" s="62" t="s">
        <v>98</v>
      </c>
      <c r="C146" s="59">
        <v>54385.672200000001</v>
      </c>
      <c r="D146" s="59">
        <v>2.0000000000000001E-4</v>
      </c>
      <c r="E146" s="1">
        <f t="shared" si="95"/>
        <v>4849.9702459759937</v>
      </c>
      <c r="F146" s="1">
        <f t="shared" si="96"/>
        <v>4850</v>
      </c>
      <c r="G146" s="1">
        <f t="shared" si="115"/>
        <v>-7.1779999998398125E-2</v>
      </c>
      <c r="K146" s="1">
        <f>+G146</f>
        <v>-7.1779999998398125E-2</v>
      </c>
      <c r="O146" s="1">
        <f t="shared" ca="1" si="97"/>
        <v>-6.2466474968067565E-2</v>
      </c>
      <c r="Q146" s="93">
        <f t="shared" si="98"/>
        <v>39367.172200000001</v>
      </c>
      <c r="S146" s="2">
        <f>S$18</f>
        <v>1</v>
      </c>
      <c r="Z146" s="1">
        <f t="shared" si="99"/>
        <v>4850</v>
      </c>
      <c r="AA146" s="1">
        <f t="shared" si="100"/>
        <v>-7.1665817926392983E-2</v>
      </c>
      <c r="AB146" s="1">
        <f t="shared" si="101"/>
        <v>-7.1697213092694681E-2</v>
      </c>
      <c r="AC146" s="1">
        <f t="shared" si="102"/>
        <v>-7.1779999998398125E-2</v>
      </c>
      <c r="AD146" s="1">
        <f t="shared" si="103"/>
        <v>-1.141820720051423E-4</v>
      </c>
      <c r="AE146" s="1">
        <f t="shared" si="104"/>
        <v>1.3037545567387501E-8</v>
      </c>
      <c r="AF146" s="1">
        <f t="shared" si="105"/>
        <v>-7.1779999998398125E-2</v>
      </c>
      <c r="AG146" s="2"/>
      <c r="AH146" s="1">
        <f t="shared" si="106"/>
        <v>-8.2786905703443535E-5</v>
      </c>
      <c r="AI146" s="1">
        <f t="shared" si="107"/>
        <v>0.5557998885903277</v>
      </c>
      <c r="AJ146" s="1">
        <f t="shared" si="108"/>
        <v>-0.51600432129198925</v>
      </c>
      <c r="AK146" s="1">
        <f t="shared" si="109"/>
        <v>0.41386097737620103</v>
      </c>
      <c r="AL146" s="1">
        <f t="shared" si="110"/>
        <v>2.3915375454299026</v>
      </c>
      <c r="AM146" s="1">
        <f t="shared" si="111"/>
        <v>2.540273498382116</v>
      </c>
      <c r="AN146" s="1">
        <f t="shared" si="116"/>
        <v>8.0799578608924882</v>
      </c>
      <c r="AO146" s="1">
        <f t="shared" si="116"/>
        <v>8.0799591056346198</v>
      </c>
      <c r="AP146" s="1">
        <f t="shared" si="116"/>
        <v>8.0799499550054747</v>
      </c>
      <c r="AQ146" s="1">
        <f t="shared" si="116"/>
        <v>8.0800172166738768</v>
      </c>
      <c r="AR146" s="1">
        <f t="shared" si="116"/>
        <v>8.0795223498363562</v>
      </c>
      <c r="AS146" s="1">
        <f t="shared" si="116"/>
        <v>8.0831386875625064</v>
      </c>
      <c r="AT146" s="1">
        <f t="shared" si="116"/>
        <v>8.0552451811145485</v>
      </c>
      <c r="AU146" s="1">
        <f t="shared" si="112"/>
        <v>7.4882735837179188</v>
      </c>
    </row>
    <row r="147" spans="1:47" x14ac:dyDescent="0.2">
      <c r="A147" s="60" t="s">
        <v>154</v>
      </c>
      <c r="B147" s="64" t="s">
        <v>98</v>
      </c>
      <c r="C147" s="60">
        <v>54624.502699999997</v>
      </c>
      <c r="D147" s="60">
        <v>2.9999999999999997E-4</v>
      </c>
      <c r="E147" s="1">
        <f t="shared" si="95"/>
        <v>4948.9695275352797</v>
      </c>
      <c r="F147" s="1">
        <f t="shared" si="96"/>
        <v>4949</v>
      </c>
      <c r="G147" s="1">
        <f t="shared" si="115"/>
        <v>-7.351320000452688E-2</v>
      </c>
      <c r="J147" s="1">
        <f>+G147</f>
        <v>-7.351320000452688E-2</v>
      </c>
      <c r="O147" s="1">
        <f t="shared" ca="1" si="97"/>
        <v>-6.856341397414506E-2</v>
      </c>
      <c r="Q147" s="93">
        <f t="shared" si="98"/>
        <v>39606.002699999997</v>
      </c>
      <c r="S147" s="2">
        <f>S$17</f>
        <v>1</v>
      </c>
      <c r="Z147" s="1">
        <f t="shared" si="99"/>
        <v>4949</v>
      </c>
      <c r="AA147" s="1">
        <f t="shared" si="100"/>
        <v>-7.5442357787279576E-2</v>
      </c>
      <c r="AB147" s="1">
        <f t="shared" si="101"/>
        <v>-7.1822774651244689E-2</v>
      </c>
      <c r="AC147" s="1">
        <f t="shared" si="102"/>
        <v>-7.351320000452688E-2</v>
      </c>
      <c r="AD147" s="1">
        <f t="shared" si="103"/>
        <v>1.9291577827526968E-3</v>
      </c>
      <c r="AE147" s="1">
        <f t="shared" si="104"/>
        <v>3.7216497507553013E-6</v>
      </c>
      <c r="AF147" s="1">
        <f t="shared" si="105"/>
        <v>-7.351320000452688E-2</v>
      </c>
      <c r="AG147" s="2"/>
      <c r="AH147" s="1">
        <f t="shared" si="106"/>
        <v>-1.6904253532821858E-3</v>
      </c>
      <c r="AI147" s="1">
        <f t="shared" si="107"/>
        <v>0.54208741755699852</v>
      </c>
      <c r="AJ147" s="1">
        <f t="shared" si="108"/>
        <v>-0.54461533895837388</v>
      </c>
      <c r="AK147" s="1">
        <f t="shared" si="109"/>
        <v>0.39863606762500942</v>
      </c>
      <c r="AL147" s="1">
        <f t="shared" si="110"/>
        <v>2.42528823886571</v>
      </c>
      <c r="AM147" s="1">
        <f t="shared" si="111"/>
        <v>2.67169137559944</v>
      </c>
      <c r="AN147" s="1">
        <f t="shared" si="116"/>
        <v>8.1288192183611052</v>
      </c>
      <c r="AO147" s="1">
        <f t="shared" si="116"/>
        <v>8.1288200676310396</v>
      </c>
      <c r="AP147" s="1">
        <f t="shared" si="116"/>
        <v>8.1288149132198111</v>
      </c>
      <c r="AQ147" s="1">
        <f t="shared" si="116"/>
        <v>8.1288461950575694</v>
      </c>
      <c r="AR147" s="1">
        <f t="shared" si="116"/>
        <v>8.128656293896297</v>
      </c>
      <c r="AS147" s="1">
        <f t="shared" si="116"/>
        <v>8.1298071564452226</v>
      </c>
      <c r="AT147" s="1">
        <f t="shared" si="116"/>
        <v>8.1227589226033405</v>
      </c>
      <c r="AU147" s="1">
        <f t="shared" si="112"/>
        <v>7.5444850410403435</v>
      </c>
    </row>
    <row r="148" spans="1:47" x14ac:dyDescent="0.2">
      <c r="A148" s="55" t="s">
        <v>155</v>
      </c>
      <c r="B148" s="56" t="s">
        <v>98</v>
      </c>
      <c r="C148" s="57">
        <v>54682.400300000001</v>
      </c>
      <c r="D148" s="54"/>
      <c r="E148" s="1">
        <f t="shared" si="95"/>
        <v>4972.9690619498842</v>
      </c>
      <c r="F148" s="1">
        <f t="shared" si="96"/>
        <v>4973</v>
      </c>
      <c r="G148" s="1">
        <f t="shared" si="115"/>
        <v>-7.4636400000599679E-2</v>
      </c>
      <c r="K148" s="1">
        <f t="shared" ref="K148:K171" si="117">+G148</f>
        <v>-7.4636400000599679E-2</v>
      </c>
      <c r="O148" s="1">
        <f t="shared" ca="1" si="97"/>
        <v>-7.004145979380022E-2</v>
      </c>
      <c r="Q148" s="93">
        <f t="shared" si="98"/>
        <v>39663.900300000001</v>
      </c>
      <c r="S148" s="2">
        <f t="shared" ref="S148:S171" si="118">S$18</f>
        <v>1</v>
      </c>
      <c r="Z148" s="1">
        <f t="shared" si="99"/>
        <v>4973</v>
      </c>
      <c r="AA148" s="1">
        <f t="shared" si="100"/>
        <v>-7.6352669660770617E-2</v>
      </c>
      <c r="AB148" s="1">
        <f t="shared" si="101"/>
        <v>-7.2562613997627035E-2</v>
      </c>
      <c r="AC148" s="1">
        <f t="shared" si="102"/>
        <v>-7.4636400000599679E-2</v>
      </c>
      <c r="AD148" s="1">
        <f t="shared" si="103"/>
        <v>1.7162696601709382E-3</v>
      </c>
      <c r="AE148" s="1">
        <f t="shared" si="104"/>
        <v>2.9455815464232674E-6</v>
      </c>
      <c r="AF148" s="1">
        <f t="shared" si="105"/>
        <v>-7.4636400000599679E-2</v>
      </c>
      <c r="AG148" s="2"/>
      <c r="AH148" s="1">
        <f t="shared" si="106"/>
        <v>-2.0737860029726479E-3</v>
      </c>
      <c r="AI148" s="1">
        <f t="shared" si="107"/>
        <v>0.53893869459123134</v>
      </c>
      <c r="AJ148" s="1">
        <f t="shared" si="108"/>
        <v>-0.55125308594830269</v>
      </c>
      <c r="AK148" s="1">
        <f t="shared" si="109"/>
        <v>0.39499002547648204</v>
      </c>
      <c r="AL148" s="1">
        <f t="shared" si="110"/>
        <v>2.4332232260637481</v>
      </c>
      <c r="AM148" s="1">
        <f t="shared" si="111"/>
        <v>2.7043246612463641</v>
      </c>
      <c r="AN148" s="1">
        <f t="shared" si="116"/>
        <v>8.1404845566203985</v>
      </c>
      <c r="AO148" s="1">
        <f t="shared" si="116"/>
        <v>8.140484840307785</v>
      </c>
      <c r="AP148" s="1">
        <f t="shared" si="116"/>
        <v>8.140483186842685</v>
      </c>
      <c r="AQ148" s="1">
        <f t="shared" si="116"/>
        <v>8.1404928238936183</v>
      </c>
      <c r="AR148" s="1">
        <f t="shared" si="116"/>
        <v>8.1404366508989536</v>
      </c>
      <c r="AS148" s="1">
        <f t="shared" si="116"/>
        <v>8.1407639246823145</v>
      </c>
      <c r="AT148" s="1">
        <f t="shared" si="116"/>
        <v>8.138852029363278</v>
      </c>
      <c r="AU148" s="1">
        <f t="shared" si="112"/>
        <v>7.5581120609972947</v>
      </c>
    </row>
    <row r="149" spans="1:47" x14ac:dyDescent="0.2">
      <c r="A149" s="63" t="s">
        <v>156</v>
      </c>
      <c r="B149" s="62" t="s">
        <v>98</v>
      </c>
      <c r="C149" s="59">
        <v>54730.650800000003</v>
      </c>
      <c r="D149" s="59">
        <v>5.9999999999999995E-4</v>
      </c>
      <c r="E149" s="1">
        <f t="shared" ref="E149:E171" si="119">+(C149-C$7)/C$8</f>
        <v>4992.9697102543369</v>
      </c>
      <c r="F149" s="1">
        <f t="shared" ref="F149:F171" si="120">ROUND(2*E149,0)/2</f>
        <v>4993</v>
      </c>
      <c r="G149" s="1">
        <f t="shared" si="115"/>
        <v>-7.3072400002274662E-2</v>
      </c>
      <c r="K149" s="1">
        <f t="shared" si="117"/>
        <v>-7.3072400002274662E-2</v>
      </c>
      <c r="O149" s="1">
        <f t="shared" ref="O149:O171" ca="1" si="121">+C$11+C$12*$F149</f>
        <v>-7.1273164643512854E-2</v>
      </c>
      <c r="Q149" s="93">
        <f t="shared" ref="Q149:Q171" si="122">+C149-15018.5</f>
        <v>39712.150800000003</v>
      </c>
      <c r="S149" s="2">
        <f t="shared" si="118"/>
        <v>1</v>
      </c>
      <c r="Z149" s="1">
        <f t="shared" ref="Z149:Z171" si="123">F149</f>
        <v>4993</v>
      </c>
      <c r="AA149" s="1">
        <f t="shared" ref="AA149:AA171" si="124">AB$3+AB$4*Z149+AB$5*Z149^2+AH149</f>
        <v>-7.7109707132357042E-2</v>
      </c>
      <c r="AB149" s="1">
        <f t="shared" ref="AB149:AB171" si="125">IF(S149&lt;&gt;0,G149-AH149,-9999)</f>
        <v>-7.0681047435344868E-2</v>
      </c>
      <c r="AC149" s="1">
        <f t="shared" ref="AC149:AC171" si="126">+G149-P149</f>
        <v>-7.3072400002274662E-2</v>
      </c>
      <c r="AD149" s="1">
        <f t="shared" ref="AD149:AD171" si="127">IF(S149&lt;&gt;0,G149-AA149,-9999)</f>
        <v>4.0373071300823793E-3</v>
      </c>
      <c r="AE149" s="1">
        <f t="shared" ref="AE149:AE171" si="128">+(G149-AA149)^2*S149</f>
        <v>1.6299848862614017E-5</v>
      </c>
      <c r="AF149" s="1">
        <f t="shared" ref="AF149:AF171" si="129">IF(S149&lt;&gt;0,G149-P149,-9999)</f>
        <v>-7.3072400002274662E-2</v>
      </c>
      <c r="AG149" s="2"/>
      <c r="AH149" s="1">
        <f t="shared" ref="AH149:AH171" si="130">$AB$6*($AB$11/AI149*AJ149+$AB$12)</f>
        <v>-2.3913525669297963E-3</v>
      </c>
      <c r="AI149" s="1">
        <f t="shared" ref="AI149:AI171" si="131">1+$AB$7*COS(AL149)</f>
        <v>0.53636427129054809</v>
      </c>
      <c r="AJ149" s="1">
        <f t="shared" ref="AJ149:AJ171" si="132">SIN(AL149+RADIANS($AB$9))</f>
        <v>-0.55670009067969706</v>
      </c>
      <c r="AK149" s="1">
        <f t="shared" ref="AK149:AK171" si="133">$AB$7*SIN(AL149)</f>
        <v>0.39196499669639534</v>
      </c>
      <c r="AL149" s="1">
        <f t="shared" ref="AL149:AL171" si="134">2*ATAN(AM149)</f>
        <v>2.4397659484417327</v>
      </c>
      <c r="AM149" s="1">
        <f t="shared" ref="AM149:AM171" si="135">SQRT((1+$AB$7)/(1-$AB$7))*TAN(AN149/2)</f>
        <v>2.7317635481936651</v>
      </c>
      <c r="AN149" s="1">
        <f t="shared" si="116"/>
        <v>8.1501542774562878</v>
      </c>
      <c r="AO149" s="1">
        <f t="shared" si="116"/>
        <v>8.150153859579909</v>
      </c>
      <c r="AP149" s="1">
        <f t="shared" si="116"/>
        <v>8.1501562178590543</v>
      </c>
      <c r="AQ149" s="1">
        <f t="shared" si="116"/>
        <v>8.1501429087068278</v>
      </c>
      <c r="AR149" s="1">
        <f t="shared" si="116"/>
        <v>8.1502180124533883</v>
      </c>
      <c r="AS149" s="1">
        <f t="shared" si="116"/>
        <v>8.1497939584304895</v>
      </c>
      <c r="AT149" s="1">
        <f t="shared" si="116"/>
        <v>8.1521805933058928</v>
      </c>
      <c r="AU149" s="1">
        <f t="shared" ref="AU149:AU171" si="136">RADIANS($AB$9)+$AB$18*(F149-AB$15)</f>
        <v>7.5694679109614214</v>
      </c>
    </row>
    <row r="150" spans="1:47" x14ac:dyDescent="0.2">
      <c r="A150" s="63" t="s">
        <v>156</v>
      </c>
      <c r="B150" s="62" t="s">
        <v>98</v>
      </c>
      <c r="C150" s="59">
        <v>54771.659299999999</v>
      </c>
      <c r="D150" s="59">
        <v>2.0000000000000001E-4</v>
      </c>
      <c r="E150" s="1">
        <f t="shared" si="119"/>
        <v>5009.9684270757798</v>
      </c>
      <c r="F150" s="1">
        <f t="shared" si="120"/>
        <v>5010</v>
      </c>
      <c r="G150" s="1">
        <f t="shared" si="115"/>
        <v>-7.6167999999597669E-2</v>
      </c>
      <c r="K150" s="1">
        <f t="shared" si="117"/>
        <v>-7.6167999999597669E-2</v>
      </c>
      <c r="O150" s="1">
        <f t="shared" ca="1" si="121"/>
        <v>-7.2320113765768579E-2</v>
      </c>
      <c r="Q150" s="93">
        <f t="shared" si="122"/>
        <v>39753.159299999999</v>
      </c>
      <c r="S150" s="2">
        <f t="shared" si="118"/>
        <v>1</v>
      </c>
      <c r="Z150" s="1">
        <f t="shared" si="123"/>
        <v>5010</v>
      </c>
      <c r="AA150" s="1">
        <f t="shared" si="124"/>
        <v>-7.7752076837213774E-2</v>
      </c>
      <c r="AB150" s="1">
        <f t="shared" si="125"/>
        <v>-7.3508074515686167E-2</v>
      </c>
      <c r="AC150" s="1">
        <f t="shared" si="126"/>
        <v>-7.6167999999597669E-2</v>
      </c>
      <c r="AD150" s="1">
        <f t="shared" si="127"/>
        <v>1.5840768376161052E-3</v>
      </c>
      <c r="AE150" s="1">
        <f t="shared" si="128"/>
        <v>2.5092994274718405E-6</v>
      </c>
      <c r="AF150" s="1">
        <f t="shared" si="129"/>
        <v>-7.6167999999597669E-2</v>
      </c>
      <c r="AG150" s="2"/>
      <c r="AH150" s="1">
        <f t="shared" si="130"/>
        <v>-2.6599254839115029E-3</v>
      </c>
      <c r="AI150" s="1">
        <f t="shared" si="131"/>
        <v>0.53421059678741878</v>
      </c>
      <c r="AJ150" s="1">
        <f t="shared" si="132"/>
        <v>-0.5612709659988584</v>
      </c>
      <c r="AK150" s="1">
        <f t="shared" si="133"/>
        <v>0.3894032349968567</v>
      </c>
      <c r="AL150" s="1">
        <f t="shared" si="134"/>
        <v>2.4452785069561314</v>
      </c>
      <c r="AM150" s="1">
        <f t="shared" si="135"/>
        <v>2.7552656686451344</v>
      </c>
      <c r="AN150" s="1">
        <f t="shared" si="116"/>
        <v>8.1583374523703416</v>
      </c>
      <c r="AO150" s="1">
        <f t="shared" si="116"/>
        <v>8.1583362391565224</v>
      </c>
      <c r="AP150" s="1">
        <f t="shared" si="116"/>
        <v>8.1583429072868974</v>
      </c>
      <c r="AQ150" s="1">
        <f t="shared" si="116"/>
        <v>8.1583062558045221</v>
      </c>
      <c r="AR150" s="1">
        <f t="shared" si="116"/>
        <v>8.1585076584293201</v>
      </c>
      <c r="AS150" s="1">
        <f t="shared" si="116"/>
        <v>8.1573993362453265</v>
      </c>
      <c r="AT150" s="1">
        <f t="shared" si="116"/>
        <v>8.163450801125931</v>
      </c>
      <c r="AU150" s="1">
        <f t="shared" si="136"/>
        <v>7.5791203834309284</v>
      </c>
    </row>
    <row r="151" spans="1:47" x14ac:dyDescent="0.2">
      <c r="A151" s="63" t="s">
        <v>157</v>
      </c>
      <c r="B151" s="62" t="s">
        <v>98</v>
      </c>
      <c r="C151" s="59">
        <v>55017.726000000002</v>
      </c>
      <c r="D151" s="59">
        <v>2.9999999999999997E-4</v>
      </c>
      <c r="E151" s="1">
        <f t="shared" si="119"/>
        <v>5111.9672359199803</v>
      </c>
      <c r="F151" s="1">
        <f t="shared" si="120"/>
        <v>5112</v>
      </c>
      <c r="G151" s="1">
        <f t="shared" si="115"/>
        <v>-7.9041600001801271E-2</v>
      </c>
      <c r="K151" s="1">
        <f t="shared" si="117"/>
        <v>-7.9041600001801271E-2</v>
      </c>
      <c r="O151" s="1">
        <f t="shared" ca="1" si="121"/>
        <v>-7.8601808499302983E-2</v>
      </c>
      <c r="Q151" s="93">
        <f t="shared" si="122"/>
        <v>39999.226000000002</v>
      </c>
      <c r="S151" s="2">
        <f t="shared" si="118"/>
        <v>1</v>
      </c>
      <c r="Z151" s="1">
        <f t="shared" si="123"/>
        <v>5112</v>
      </c>
      <c r="AA151" s="1">
        <f t="shared" si="124"/>
        <v>-8.1584844001531404E-2</v>
      </c>
      <c r="AB151" s="1">
        <f t="shared" si="125"/>
        <v>-7.4796445180891832E-2</v>
      </c>
      <c r="AC151" s="1">
        <f t="shared" si="126"/>
        <v>-7.9041600001801271E-2</v>
      </c>
      <c r="AD151" s="1">
        <f t="shared" si="127"/>
        <v>2.5432439997301326E-3</v>
      </c>
      <c r="AE151" s="1">
        <f t="shared" si="128"/>
        <v>6.4680900421633224E-6</v>
      </c>
      <c r="AF151" s="1">
        <f t="shared" si="129"/>
        <v>-7.9041600001801271E-2</v>
      </c>
      <c r="AG151" s="2"/>
      <c r="AH151" s="1">
        <f t="shared" si="130"/>
        <v>-4.2451548209094343E-3</v>
      </c>
      <c r="AI151" s="1">
        <f t="shared" si="131"/>
        <v>0.5219226474087495</v>
      </c>
      <c r="AJ151" s="1">
        <f t="shared" si="132"/>
        <v>-0.58760956636583972</v>
      </c>
      <c r="AK151" s="1">
        <f t="shared" si="133"/>
        <v>0.37421476789470892</v>
      </c>
      <c r="AL151" s="1">
        <f t="shared" si="134"/>
        <v>2.4774592278533318</v>
      </c>
      <c r="AM151" s="1">
        <f t="shared" si="135"/>
        <v>2.8999318229209998</v>
      </c>
      <c r="AN151" s="1">
        <f t="shared" ref="AN151:AT160" si="137">$AU151+$AB$7*SIN(AO151)</f>
        <v>8.2067674314324215</v>
      </c>
      <c r="AO151" s="1">
        <f t="shared" si="137"/>
        <v>8.2067557619722553</v>
      </c>
      <c r="AP151" s="1">
        <f t="shared" si="137"/>
        <v>8.2068113898314206</v>
      </c>
      <c r="AQ151" s="1">
        <f t="shared" si="137"/>
        <v>8.2065461385002489</v>
      </c>
      <c r="AR151" s="1">
        <f t="shared" si="137"/>
        <v>8.2078092294387268</v>
      </c>
      <c r="AS151" s="1">
        <f t="shared" si="137"/>
        <v>8.2017551968956592</v>
      </c>
      <c r="AT151" s="1">
        <f t="shared" si="137"/>
        <v>8.2299238512819706</v>
      </c>
      <c r="AU151" s="1">
        <f t="shared" si="136"/>
        <v>7.6370352182479717</v>
      </c>
    </row>
    <row r="152" spans="1:47" x14ac:dyDescent="0.2">
      <c r="A152" s="63" t="s">
        <v>158</v>
      </c>
      <c r="B152" s="62" t="s">
        <v>98</v>
      </c>
      <c r="C152" s="59">
        <v>55068.387649999997</v>
      </c>
      <c r="D152" s="59">
        <v>6.9999999999999999E-4</v>
      </c>
      <c r="E152" s="1">
        <f t="shared" si="119"/>
        <v>5132.9673466788972</v>
      </c>
      <c r="F152" s="1">
        <f t="shared" si="120"/>
        <v>5133</v>
      </c>
      <c r="G152" s="1">
        <f t="shared" si="115"/>
        <v>-7.8774400004476774E-2</v>
      </c>
      <c r="K152" s="1">
        <f t="shared" si="117"/>
        <v>-7.8774400004476774E-2</v>
      </c>
      <c r="O152" s="1">
        <f t="shared" ca="1" si="121"/>
        <v>-7.9895098591501235E-2</v>
      </c>
      <c r="Q152" s="93">
        <f t="shared" si="122"/>
        <v>40049.887649999997</v>
      </c>
      <c r="S152" s="2">
        <f t="shared" si="118"/>
        <v>1</v>
      </c>
      <c r="Z152" s="1">
        <f t="shared" si="123"/>
        <v>5133</v>
      </c>
      <c r="AA152" s="1">
        <f t="shared" si="124"/>
        <v>-8.2369383659743584E-2</v>
      </c>
      <c r="AB152" s="1">
        <f t="shared" si="125"/>
        <v>-7.4208446225631275E-2</v>
      </c>
      <c r="AC152" s="1">
        <f t="shared" si="126"/>
        <v>-7.8774400004476774E-2</v>
      </c>
      <c r="AD152" s="1">
        <f t="shared" si="127"/>
        <v>3.5949836552668091E-3</v>
      </c>
      <c r="AE152" s="1">
        <f t="shared" si="128"/>
        <v>1.2923907481635508E-5</v>
      </c>
      <c r="AF152" s="1">
        <f t="shared" si="129"/>
        <v>-7.8774400004476774E-2</v>
      </c>
      <c r="AG152" s="2"/>
      <c r="AH152" s="1">
        <f t="shared" si="130"/>
        <v>-4.5659537788454996E-3</v>
      </c>
      <c r="AI152" s="1">
        <f t="shared" si="131"/>
        <v>0.51952098557378978</v>
      </c>
      <c r="AJ152" s="1">
        <f t="shared" si="132"/>
        <v>-0.59281181516122183</v>
      </c>
      <c r="AK152" s="1">
        <f t="shared" si="133"/>
        <v>0.37112607597306796</v>
      </c>
      <c r="AL152" s="1">
        <f t="shared" si="134"/>
        <v>2.4839036714734317</v>
      </c>
      <c r="AM152" s="1">
        <f t="shared" si="135"/>
        <v>2.9305377505695578</v>
      </c>
      <c r="AN152" s="1">
        <f t="shared" si="137"/>
        <v>8.2166015612702914</v>
      </c>
      <c r="AO152" s="1">
        <f t="shared" si="137"/>
        <v>8.2165860638397614</v>
      </c>
      <c r="AP152" s="1">
        <f t="shared" si="137"/>
        <v>8.2166580203249246</v>
      </c>
      <c r="AQ152" s="1">
        <f t="shared" si="137"/>
        <v>8.2163238019586604</v>
      </c>
      <c r="AR152" s="1">
        <f t="shared" si="137"/>
        <v>8.2178736722464407</v>
      </c>
      <c r="AS152" s="1">
        <f t="shared" si="137"/>
        <v>8.2106321808057441</v>
      </c>
      <c r="AT152" s="1">
        <f t="shared" si="137"/>
        <v>8.2433635131782292</v>
      </c>
      <c r="AU152" s="1">
        <f t="shared" si="136"/>
        <v>7.6489588607103043</v>
      </c>
    </row>
    <row r="153" spans="1:47" x14ac:dyDescent="0.2">
      <c r="A153" s="60" t="s">
        <v>159</v>
      </c>
      <c r="B153" s="64" t="s">
        <v>98</v>
      </c>
      <c r="C153" s="60">
        <v>55138.346599999997</v>
      </c>
      <c r="D153" s="60">
        <v>1E-4</v>
      </c>
      <c r="E153" s="1">
        <f t="shared" si="119"/>
        <v>5161.9665146605494</v>
      </c>
      <c r="F153" s="1">
        <f t="shared" si="120"/>
        <v>5162</v>
      </c>
      <c r="G153" s="1">
        <f t="shared" si="115"/>
        <v>-8.0781600001500919E-2</v>
      </c>
      <c r="K153" s="1">
        <f t="shared" si="117"/>
        <v>-8.0781600001500919E-2</v>
      </c>
      <c r="O153" s="1">
        <f t="shared" ca="1" si="121"/>
        <v>-8.168107062358454E-2</v>
      </c>
      <c r="Q153" s="93">
        <f t="shared" si="122"/>
        <v>40119.846599999997</v>
      </c>
      <c r="S153" s="2">
        <f t="shared" si="118"/>
        <v>1</v>
      </c>
      <c r="Z153" s="1">
        <f t="shared" si="123"/>
        <v>5162</v>
      </c>
      <c r="AA153" s="1">
        <f t="shared" si="124"/>
        <v>-8.3450241214892112E-2</v>
      </c>
      <c r="AB153" s="1">
        <f t="shared" si="125"/>
        <v>-7.5775760772724299E-2</v>
      </c>
      <c r="AC153" s="1">
        <f t="shared" si="126"/>
        <v>-8.0781600001500919E-2</v>
      </c>
      <c r="AD153" s="1">
        <f t="shared" si="127"/>
        <v>2.668641213391193E-3</v>
      </c>
      <c r="AE153" s="1">
        <f t="shared" si="128"/>
        <v>7.1216459258100186E-6</v>
      </c>
      <c r="AF153" s="1">
        <f t="shared" si="129"/>
        <v>-8.0781600001500919E-2</v>
      </c>
      <c r="AG153" s="2"/>
      <c r="AH153" s="1">
        <f t="shared" si="130"/>
        <v>-5.0058392287766207E-3</v>
      </c>
      <c r="AI153" s="1">
        <f t="shared" si="131"/>
        <v>0.51627252403739232</v>
      </c>
      <c r="AJ153" s="1">
        <f t="shared" si="132"/>
        <v>-0.59987838422456019</v>
      </c>
      <c r="AK153" s="1">
        <f t="shared" si="133"/>
        <v>0.36688196544664681</v>
      </c>
      <c r="AL153" s="1">
        <f t="shared" si="134"/>
        <v>2.4927069374951749</v>
      </c>
      <c r="AM153" s="1">
        <f t="shared" si="135"/>
        <v>2.9732926121571759</v>
      </c>
      <c r="AN153" s="1">
        <f t="shared" si="137"/>
        <v>8.2301085581785696</v>
      </c>
      <c r="AO153" s="1">
        <f t="shared" si="137"/>
        <v>8.2300865052958176</v>
      </c>
      <c r="AP153" s="1">
        <f t="shared" si="137"/>
        <v>8.2301853868060295</v>
      </c>
      <c r="AQ153" s="1">
        <f t="shared" si="137"/>
        <v>8.2297418247704393</v>
      </c>
      <c r="AR153" s="1">
        <f t="shared" si="137"/>
        <v>8.23172767412224</v>
      </c>
      <c r="AS153" s="1">
        <f t="shared" si="137"/>
        <v>8.222757674451417</v>
      </c>
      <c r="AT153" s="1">
        <f t="shared" si="137"/>
        <v>8.2617840739327271</v>
      </c>
      <c r="AU153" s="1">
        <f t="shared" si="136"/>
        <v>7.6654248431582879</v>
      </c>
    </row>
    <row r="154" spans="1:47" x14ac:dyDescent="0.2">
      <c r="A154" s="63" t="s">
        <v>158</v>
      </c>
      <c r="B154" s="62" t="s">
        <v>98</v>
      </c>
      <c r="C154" s="59">
        <v>55512.269959999998</v>
      </c>
      <c r="D154" s="59">
        <v>2.9999999999999997E-4</v>
      </c>
      <c r="E154" s="1">
        <f t="shared" si="119"/>
        <v>5316.9640714978659</v>
      </c>
      <c r="F154" s="1">
        <f t="shared" si="120"/>
        <v>5317</v>
      </c>
      <c r="G154" s="1">
        <f t="shared" si="115"/>
        <v>-8.6675600003218278E-2</v>
      </c>
      <c r="K154" s="1">
        <f t="shared" si="117"/>
        <v>-8.6675600003218278E-2</v>
      </c>
      <c r="O154" s="1">
        <f t="shared" ca="1" si="121"/>
        <v>-9.1226783208857409E-2</v>
      </c>
      <c r="Q154" s="93">
        <f t="shared" si="122"/>
        <v>40493.769959999998</v>
      </c>
      <c r="S154" s="2">
        <f t="shared" si="118"/>
        <v>1</v>
      </c>
      <c r="Z154" s="1">
        <f t="shared" si="123"/>
        <v>5317</v>
      </c>
      <c r="AA154" s="1">
        <f t="shared" si="124"/>
        <v>-8.9177211837179526E-2</v>
      </c>
      <c r="AB154" s="1">
        <f t="shared" si="125"/>
        <v>-7.9379853042025522E-2</v>
      </c>
      <c r="AC154" s="1">
        <f t="shared" si="126"/>
        <v>-8.6675600003218278E-2</v>
      </c>
      <c r="AD154" s="1">
        <f t="shared" si="127"/>
        <v>2.5016118339612481E-3</v>
      </c>
      <c r="AE154" s="1">
        <f t="shared" si="128"/>
        <v>6.2580617678149594E-6</v>
      </c>
      <c r="AF154" s="1">
        <f t="shared" si="129"/>
        <v>-8.6675600003218278E-2</v>
      </c>
      <c r="AG154" s="2"/>
      <c r="AH154" s="1">
        <f t="shared" si="130"/>
        <v>-7.2957469611927526E-3</v>
      </c>
      <c r="AI154" s="1">
        <f t="shared" si="131"/>
        <v>0.50015831127807853</v>
      </c>
      <c r="AJ154" s="1">
        <f t="shared" si="132"/>
        <v>-0.63548662323575467</v>
      </c>
      <c r="AK154" s="1">
        <f t="shared" si="133"/>
        <v>0.34460547556120963</v>
      </c>
      <c r="AL154" s="1">
        <f t="shared" si="134"/>
        <v>2.5379964460980191</v>
      </c>
      <c r="AM154" s="1">
        <f t="shared" si="135"/>
        <v>3.2122578677915157</v>
      </c>
      <c r="AN154" s="1">
        <f t="shared" si="137"/>
        <v>8.3009377285468524</v>
      </c>
      <c r="AO154" s="1">
        <f t="shared" si="137"/>
        <v>8.3008449308171155</v>
      </c>
      <c r="AP154" s="1">
        <f t="shared" si="137"/>
        <v>8.3011985039275977</v>
      </c>
      <c r="AQ154" s="1">
        <f t="shared" si="137"/>
        <v>8.2998499382436091</v>
      </c>
      <c r="AR154" s="1">
        <f t="shared" si="137"/>
        <v>8.3049733301445219</v>
      </c>
      <c r="AS154" s="1">
        <f t="shared" si="137"/>
        <v>8.2852072296884973</v>
      </c>
      <c r="AT154" s="1">
        <f t="shared" si="137"/>
        <v>8.3574862072615286</v>
      </c>
      <c r="AU154" s="1">
        <f t="shared" si="136"/>
        <v>7.753432680380266</v>
      </c>
    </row>
    <row r="155" spans="1:47" x14ac:dyDescent="0.2">
      <c r="A155" s="63" t="s">
        <v>158</v>
      </c>
      <c r="B155" s="62" t="s">
        <v>98</v>
      </c>
      <c r="C155" s="59">
        <v>55512.271159999997</v>
      </c>
      <c r="D155" s="59">
        <v>6.9999999999999999E-4</v>
      </c>
      <c r="E155" s="1">
        <f t="shared" si="119"/>
        <v>5316.9645689181607</v>
      </c>
      <c r="F155" s="1">
        <f t="shared" si="120"/>
        <v>5317</v>
      </c>
      <c r="G155" s="1">
        <f t="shared" si="115"/>
        <v>-8.5475600004428998E-2</v>
      </c>
      <c r="K155" s="1">
        <f t="shared" si="117"/>
        <v>-8.5475600004428998E-2</v>
      </c>
      <c r="O155" s="1">
        <f t="shared" ca="1" si="121"/>
        <v>-9.1226783208857409E-2</v>
      </c>
      <c r="Q155" s="93">
        <f t="shared" si="122"/>
        <v>40493.771159999997</v>
      </c>
      <c r="S155" s="2">
        <f t="shared" si="118"/>
        <v>1</v>
      </c>
      <c r="Z155" s="1">
        <f t="shared" si="123"/>
        <v>5317</v>
      </c>
      <c r="AA155" s="1">
        <f t="shared" si="124"/>
        <v>-8.9177211837179526E-2</v>
      </c>
      <c r="AB155" s="1">
        <f t="shared" si="125"/>
        <v>-7.8179853043236242E-2</v>
      </c>
      <c r="AC155" s="1">
        <f t="shared" si="126"/>
        <v>-8.5475600004428998E-2</v>
      </c>
      <c r="AD155" s="1">
        <f t="shared" si="127"/>
        <v>3.7016118327505287E-3</v>
      </c>
      <c r="AE155" s="1">
        <f t="shared" si="128"/>
        <v>1.3701930160358728E-5</v>
      </c>
      <c r="AF155" s="1">
        <f t="shared" si="129"/>
        <v>-8.5475600004428998E-2</v>
      </c>
      <c r="AG155" s="2"/>
      <c r="AH155" s="1">
        <f t="shared" si="130"/>
        <v>-7.2957469611927526E-3</v>
      </c>
      <c r="AI155" s="1">
        <f t="shared" si="131"/>
        <v>0.50015831127807853</v>
      </c>
      <c r="AJ155" s="1">
        <f t="shared" si="132"/>
        <v>-0.63548662323575467</v>
      </c>
      <c r="AK155" s="1">
        <f t="shared" si="133"/>
        <v>0.34460547556120963</v>
      </c>
      <c r="AL155" s="1">
        <f t="shared" si="134"/>
        <v>2.5379964460980191</v>
      </c>
      <c r="AM155" s="1">
        <f t="shared" si="135"/>
        <v>3.2122578677915157</v>
      </c>
      <c r="AN155" s="1">
        <f t="shared" si="137"/>
        <v>8.3009377285468524</v>
      </c>
      <c r="AO155" s="1">
        <f t="shared" si="137"/>
        <v>8.3008449308171155</v>
      </c>
      <c r="AP155" s="1">
        <f t="shared" si="137"/>
        <v>8.3011985039275977</v>
      </c>
      <c r="AQ155" s="1">
        <f t="shared" si="137"/>
        <v>8.2998499382436091</v>
      </c>
      <c r="AR155" s="1">
        <f t="shared" si="137"/>
        <v>8.3049733301445219</v>
      </c>
      <c r="AS155" s="1">
        <f t="shared" si="137"/>
        <v>8.2852072296884973</v>
      </c>
      <c r="AT155" s="1">
        <f t="shared" si="137"/>
        <v>8.3574862072615286</v>
      </c>
      <c r="AU155" s="1">
        <f t="shared" si="136"/>
        <v>7.753432680380266</v>
      </c>
    </row>
    <row r="156" spans="1:47" x14ac:dyDescent="0.2">
      <c r="A156" s="63" t="s">
        <v>160</v>
      </c>
      <c r="B156" s="62" t="s">
        <v>98</v>
      </c>
      <c r="C156" s="59">
        <v>56520.649700000002</v>
      </c>
      <c r="D156" s="59">
        <v>4.0000000000000002E-4</v>
      </c>
      <c r="E156" s="1">
        <f t="shared" si="119"/>
        <v>5734.9545283236921</v>
      </c>
      <c r="F156" s="1">
        <f t="shared" si="120"/>
        <v>5735</v>
      </c>
      <c r="G156" s="1">
        <f t="shared" si="115"/>
        <v>-0.10969800000020768</v>
      </c>
      <c r="K156" s="1">
        <f t="shared" si="117"/>
        <v>-0.10969800000020768</v>
      </c>
      <c r="O156" s="1">
        <f t="shared" ca="1" si="121"/>
        <v>-0.11696941456785132</v>
      </c>
      <c r="Q156" s="93">
        <f t="shared" si="122"/>
        <v>41502.149700000002</v>
      </c>
      <c r="S156" s="2">
        <f t="shared" si="118"/>
        <v>1</v>
      </c>
      <c r="Z156" s="1">
        <f t="shared" si="123"/>
        <v>5735</v>
      </c>
      <c r="AA156" s="1">
        <f t="shared" si="124"/>
        <v>-0.10420920667450424</v>
      </c>
      <c r="AB156" s="1">
        <f t="shared" si="125"/>
        <v>-9.6733110540424286E-2</v>
      </c>
      <c r="AC156" s="1">
        <f t="shared" si="126"/>
        <v>-0.10969800000020768</v>
      </c>
      <c r="AD156" s="1">
        <f t="shared" si="127"/>
        <v>-5.4887933257034421E-3</v>
      </c>
      <c r="AE156" s="1">
        <f t="shared" si="128"/>
        <v>3.0126852172286654E-5</v>
      </c>
      <c r="AF156" s="1">
        <f t="shared" si="129"/>
        <v>-0.10969800000020768</v>
      </c>
      <c r="AG156" s="2"/>
      <c r="AH156" s="1">
        <f t="shared" si="130"/>
        <v>-1.2964889459783396E-2</v>
      </c>
      <c r="AI156" s="1">
        <f t="shared" si="131"/>
        <v>0.46534888093628002</v>
      </c>
      <c r="AJ156" s="1">
        <f t="shared" si="132"/>
        <v>-0.71640747029957574</v>
      </c>
      <c r="AK156" s="1">
        <f t="shared" si="133"/>
        <v>0.28765053181779726</v>
      </c>
      <c r="AL156" s="1">
        <f t="shared" si="134"/>
        <v>2.6479972143188797</v>
      </c>
      <c r="AM156" s="1">
        <f t="shared" si="135"/>
        <v>3.9692993900687399</v>
      </c>
      <c r="AN156" s="1">
        <f t="shared" si="137"/>
        <v>8.4822732882901537</v>
      </c>
      <c r="AO156" s="1">
        <f t="shared" si="137"/>
        <v>8.4813664793171721</v>
      </c>
      <c r="AP156" s="1">
        <f t="shared" si="137"/>
        <v>8.4839064095423904</v>
      </c>
      <c r="AQ156" s="1">
        <f t="shared" si="137"/>
        <v>8.4767695881328642</v>
      </c>
      <c r="AR156" s="1">
        <f t="shared" si="137"/>
        <v>8.4966486315282772</v>
      </c>
      <c r="AS156" s="1">
        <f t="shared" si="137"/>
        <v>8.4398298946383505</v>
      </c>
      <c r="AT156" s="1">
        <f t="shared" si="137"/>
        <v>8.5922188334546856</v>
      </c>
      <c r="AU156" s="1">
        <f t="shared" si="136"/>
        <v>7.9907699446305029</v>
      </c>
    </row>
    <row r="157" spans="1:47" x14ac:dyDescent="0.2">
      <c r="A157" s="63" t="s">
        <v>160</v>
      </c>
      <c r="B157" s="62" t="s">
        <v>98</v>
      </c>
      <c r="C157" s="59">
        <v>56549.599199999997</v>
      </c>
      <c r="D157" s="59">
        <v>1E-4</v>
      </c>
      <c r="E157" s="1">
        <f t="shared" si="119"/>
        <v>5746.9545856928307</v>
      </c>
      <c r="F157" s="1">
        <f t="shared" si="120"/>
        <v>5747</v>
      </c>
      <c r="G157" s="1">
        <f t="shared" si="115"/>
        <v>-0.10955960000865161</v>
      </c>
      <c r="K157" s="1">
        <f t="shared" si="117"/>
        <v>-0.10955960000865161</v>
      </c>
      <c r="O157" s="1">
        <f t="shared" ca="1" si="121"/>
        <v>-0.1177084374776789</v>
      </c>
      <c r="Q157" s="93">
        <f t="shared" si="122"/>
        <v>41531.099199999997</v>
      </c>
      <c r="S157" s="2">
        <f t="shared" si="118"/>
        <v>1</v>
      </c>
      <c r="Z157" s="1">
        <f t="shared" si="123"/>
        <v>5747</v>
      </c>
      <c r="AA157" s="1">
        <f t="shared" si="124"/>
        <v>-0.10463205111765378</v>
      </c>
      <c r="AB157" s="1">
        <f t="shared" si="125"/>
        <v>-9.6442678421631234E-2</v>
      </c>
      <c r="AC157" s="1">
        <f t="shared" si="126"/>
        <v>-0.10955960000865161</v>
      </c>
      <c r="AD157" s="1">
        <f t="shared" si="127"/>
        <v>-4.9275488909978349E-3</v>
      </c>
      <c r="AE157" s="1">
        <f t="shared" si="128"/>
        <v>2.4280738073173994E-5</v>
      </c>
      <c r="AF157" s="1">
        <f t="shared" si="129"/>
        <v>-0.10955960000865161</v>
      </c>
      <c r="AG157" s="2"/>
      <c r="AH157" s="1">
        <f t="shared" si="130"/>
        <v>-1.3116921587020377E-2</v>
      </c>
      <c r="AI157" s="1">
        <f t="shared" si="131"/>
        <v>0.46450459170520553</v>
      </c>
      <c r="AJ157" s="1">
        <f t="shared" si="132"/>
        <v>-0.71845776564032737</v>
      </c>
      <c r="AK157" s="1">
        <f t="shared" si="133"/>
        <v>0.28607571596754083</v>
      </c>
      <c r="AL157" s="1">
        <f t="shared" si="134"/>
        <v>2.6509403901797621</v>
      </c>
      <c r="AM157" s="1">
        <f t="shared" si="135"/>
        <v>3.9941012324794838</v>
      </c>
      <c r="AN157" s="1">
        <f t="shared" si="137"/>
        <v>8.4873035004287729</v>
      </c>
      <c r="AO157" s="1">
        <f t="shared" si="137"/>
        <v>8.4863530319700828</v>
      </c>
      <c r="AP157" s="1">
        <f t="shared" si="137"/>
        <v>8.4889969614871212</v>
      </c>
      <c r="AQ157" s="1">
        <f t="shared" si="137"/>
        <v>8.4816185046453239</v>
      </c>
      <c r="AR157" s="1">
        <f t="shared" si="137"/>
        <v>8.5020285400029536</v>
      </c>
      <c r="AS157" s="1">
        <f t="shared" si="137"/>
        <v>8.4440869838428494</v>
      </c>
      <c r="AT157" s="1">
        <f t="shared" si="137"/>
        <v>8.5984543089970451</v>
      </c>
      <c r="AU157" s="1">
        <f t="shared" si="136"/>
        <v>7.9975834546089786</v>
      </c>
    </row>
    <row r="158" spans="1:47" x14ac:dyDescent="0.2">
      <c r="A158" s="65" t="s">
        <v>161</v>
      </c>
      <c r="B158" s="66" t="s">
        <v>98</v>
      </c>
      <c r="C158" s="65">
        <v>57222.6541</v>
      </c>
      <c r="D158" s="65">
        <v>2.0000000000000001E-4</v>
      </c>
      <c r="E158" s="1">
        <f t="shared" si="119"/>
        <v>6025.9472250331073</v>
      </c>
      <c r="F158" s="1">
        <f t="shared" si="120"/>
        <v>6026</v>
      </c>
      <c r="G158" s="1">
        <f t="shared" si="115"/>
        <v>-0.12731680000433698</v>
      </c>
      <c r="K158" s="1">
        <f t="shared" si="117"/>
        <v>-0.12731680000433698</v>
      </c>
      <c r="O158" s="1">
        <f t="shared" ca="1" si="121"/>
        <v>-0.13489072013117009</v>
      </c>
      <c r="Q158" s="93">
        <f t="shared" si="122"/>
        <v>42204.1541</v>
      </c>
      <c r="S158" s="2">
        <f t="shared" si="118"/>
        <v>1</v>
      </c>
      <c r="Z158" s="1">
        <f t="shared" si="123"/>
        <v>6026</v>
      </c>
      <c r="AA158" s="1">
        <f t="shared" si="124"/>
        <v>-0.11432962933892188</v>
      </c>
      <c r="AB158" s="1">
        <f t="shared" si="125"/>
        <v>-0.11083050596740751</v>
      </c>
      <c r="AC158" s="1">
        <f t="shared" si="126"/>
        <v>-0.12731680000433698</v>
      </c>
      <c r="AD158" s="1">
        <f t="shared" si="127"/>
        <v>-1.2987170665415104E-2</v>
      </c>
      <c r="AE158" s="1">
        <f t="shared" si="128"/>
        <v>1.6866660189261861E-4</v>
      </c>
      <c r="AF158" s="1">
        <f t="shared" si="129"/>
        <v>-0.12731680000433698</v>
      </c>
      <c r="AG158" s="2"/>
      <c r="AH158" s="1">
        <f t="shared" si="130"/>
        <v>-1.6486294036929479E-2</v>
      </c>
      <c r="AI158" s="1">
        <f t="shared" si="131"/>
        <v>0.44686684232137475</v>
      </c>
      <c r="AJ158" s="1">
        <f t="shared" si="132"/>
        <v>-0.76260331815435822</v>
      </c>
      <c r="AK158" s="1">
        <f t="shared" si="133"/>
        <v>0.25027656192225206</v>
      </c>
      <c r="AL158" s="1">
        <f t="shared" si="134"/>
        <v>2.7166859697780272</v>
      </c>
      <c r="AM158" s="1">
        <f t="shared" si="135"/>
        <v>4.6358840404426944</v>
      </c>
      <c r="AN158" s="1">
        <f t="shared" si="137"/>
        <v>8.602012244761486</v>
      </c>
      <c r="AO158" s="1">
        <f t="shared" si="137"/>
        <v>8.5996418667099306</v>
      </c>
      <c r="AP158" s="1">
        <f t="shared" si="137"/>
        <v>8.6053787543170888</v>
      </c>
      <c r="AQ158" s="1">
        <f t="shared" si="137"/>
        <v>8.5914322566746133</v>
      </c>
      <c r="AR158" s="1">
        <f t="shared" si="137"/>
        <v>8.6249824553997065</v>
      </c>
      <c r="AS158" s="1">
        <f t="shared" si="137"/>
        <v>8.5420488888123014</v>
      </c>
      <c r="AT158" s="1">
        <f t="shared" si="137"/>
        <v>8.7356385456217467</v>
      </c>
      <c r="AU158" s="1">
        <f t="shared" si="136"/>
        <v>8.1559975616085403</v>
      </c>
    </row>
    <row r="159" spans="1:47" x14ac:dyDescent="0.2">
      <c r="A159" s="65" t="s">
        <v>161</v>
      </c>
      <c r="B159" s="66" t="s">
        <v>98</v>
      </c>
      <c r="C159" s="65">
        <v>57280.551399999997</v>
      </c>
      <c r="D159" s="65">
        <v>1E-4</v>
      </c>
      <c r="E159" s="1">
        <f t="shared" si="119"/>
        <v>6049.946635092635</v>
      </c>
      <c r="F159" s="1">
        <f t="shared" si="120"/>
        <v>6050</v>
      </c>
      <c r="G159" s="1">
        <f t="shared" si="115"/>
        <v>-0.1287400000001071</v>
      </c>
      <c r="K159" s="1">
        <f t="shared" si="117"/>
        <v>-0.1287400000001071</v>
      </c>
      <c r="O159" s="1">
        <f t="shared" ca="1" si="121"/>
        <v>-0.1363687659508252</v>
      </c>
      <c r="Q159" s="93">
        <f t="shared" si="122"/>
        <v>42262.051399999997</v>
      </c>
      <c r="S159" s="2">
        <f t="shared" si="118"/>
        <v>1</v>
      </c>
      <c r="Z159" s="1">
        <f t="shared" si="123"/>
        <v>6050</v>
      </c>
      <c r="AA159" s="1">
        <f t="shared" si="124"/>
        <v>-0.11515195980181883</v>
      </c>
      <c r="AB159" s="1">
        <f t="shared" si="125"/>
        <v>-0.11197858731439209</v>
      </c>
      <c r="AC159" s="1">
        <f t="shared" si="126"/>
        <v>-0.1287400000001071</v>
      </c>
      <c r="AD159" s="1">
        <f t="shared" si="127"/>
        <v>-1.358804019828827E-2</v>
      </c>
      <c r="AE159" s="1">
        <f t="shared" si="128"/>
        <v>1.8463483643029794E-4</v>
      </c>
      <c r="AF159" s="1">
        <f t="shared" si="129"/>
        <v>-0.1287400000001071</v>
      </c>
      <c r="AG159" s="2"/>
      <c r="AH159" s="1">
        <f t="shared" si="130"/>
        <v>-1.6761412685715019E-2</v>
      </c>
      <c r="AI159" s="1">
        <f t="shared" si="131"/>
        <v>0.44551414787408616</v>
      </c>
      <c r="AJ159" s="1">
        <f t="shared" si="132"/>
        <v>-0.76610936180679434</v>
      </c>
      <c r="AK159" s="1">
        <f t="shared" si="133"/>
        <v>0.24726521664671919</v>
      </c>
      <c r="AL159" s="1">
        <f t="shared" si="134"/>
        <v>2.7221234673820316</v>
      </c>
      <c r="AM159" s="1">
        <f t="shared" si="135"/>
        <v>4.6978132602418272</v>
      </c>
      <c r="AN159" s="1">
        <f t="shared" si="137"/>
        <v>8.6116957937586083</v>
      </c>
      <c r="AO159" s="1">
        <f t="shared" si="137"/>
        <v>8.6091666381840977</v>
      </c>
      <c r="AP159" s="1">
        <f t="shared" si="137"/>
        <v>8.6152249200201698</v>
      </c>
      <c r="AQ159" s="1">
        <f t="shared" si="137"/>
        <v>8.6006472431311956</v>
      </c>
      <c r="AR159" s="1">
        <f t="shared" si="137"/>
        <v>8.6353557915463259</v>
      </c>
      <c r="AS159" s="1">
        <f t="shared" si="137"/>
        <v>8.5504452093402161</v>
      </c>
      <c r="AT159" s="1">
        <f t="shared" si="137"/>
        <v>8.7467509874412208</v>
      </c>
      <c r="AU159" s="1">
        <f t="shared" si="136"/>
        <v>8.1696245815654915</v>
      </c>
    </row>
    <row r="160" spans="1:47" x14ac:dyDescent="0.2">
      <c r="A160" s="67" t="s">
        <v>162</v>
      </c>
      <c r="B160" s="68" t="s">
        <v>98</v>
      </c>
      <c r="C160" s="69">
        <v>57285.376499999998</v>
      </c>
      <c r="D160" s="69">
        <v>1E-4</v>
      </c>
      <c r="E160" s="1">
        <f t="shared" si="119"/>
        <v>6051.9467206489271</v>
      </c>
      <c r="F160" s="1">
        <f t="shared" si="120"/>
        <v>6052</v>
      </c>
      <c r="G160" s="1">
        <f t="shared" si="115"/>
        <v>-0.12853360000008252</v>
      </c>
      <c r="K160" s="1">
        <f t="shared" si="117"/>
        <v>-0.12853360000008252</v>
      </c>
      <c r="O160" s="1">
        <f t="shared" ca="1" si="121"/>
        <v>-0.13649193643579649</v>
      </c>
      <c r="Q160" s="93">
        <f t="shared" si="122"/>
        <v>42266.876499999998</v>
      </c>
      <c r="S160" s="2">
        <f t="shared" si="118"/>
        <v>1</v>
      </c>
      <c r="Z160" s="1">
        <f t="shared" si="123"/>
        <v>6052</v>
      </c>
      <c r="AA160" s="1">
        <f t="shared" si="124"/>
        <v>-0.11522040294426339</v>
      </c>
      <c r="AB160" s="1">
        <f t="shared" si="125"/>
        <v>-0.1117493655361656</v>
      </c>
      <c r="AC160" s="1">
        <f t="shared" si="126"/>
        <v>-0.12853360000008252</v>
      </c>
      <c r="AD160" s="1">
        <f t="shared" si="127"/>
        <v>-1.3313197055819126E-2</v>
      </c>
      <c r="AE160" s="1">
        <f t="shared" si="128"/>
        <v>1.7724121584707103E-4</v>
      </c>
      <c r="AF160" s="1">
        <f t="shared" si="129"/>
        <v>-0.12853360000008252</v>
      </c>
      <c r="AG160" s="2"/>
      <c r="AH160" s="1">
        <f t="shared" si="130"/>
        <v>-1.6784234463916914E-2</v>
      </c>
      <c r="AI160" s="1">
        <f t="shared" si="131"/>
        <v>0.44540251321407365</v>
      </c>
      <c r="AJ160" s="1">
        <f t="shared" si="132"/>
        <v>-0.76639959983847861</v>
      </c>
      <c r="AK160" s="1">
        <f t="shared" si="133"/>
        <v>0.24701472673078417</v>
      </c>
      <c r="AL160" s="1">
        <f t="shared" si="134"/>
        <v>2.7225751735846</v>
      </c>
      <c r="AM160" s="1">
        <f t="shared" si="135"/>
        <v>4.7030291011177967</v>
      </c>
      <c r="AN160" s="1">
        <f t="shared" si="137"/>
        <v>8.6125015489456835</v>
      </c>
      <c r="AO160" s="1">
        <f t="shared" si="137"/>
        <v>8.6099589092438045</v>
      </c>
      <c r="AP160" s="1">
        <f t="shared" si="137"/>
        <v>8.616044314761842</v>
      </c>
      <c r="AQ160" s="1">
        <f t="shared" si="137"/>
        <v>8.6014137208896901</v>
      </c>
      <c r="AR160" s="1">
        <f t="shared" si="137"/>
        <v>8.6362186884429555</v>
      </c>
      <c r="AS160" s="1">
        <f t="shared" si="137"/>
        <v>8.5511450632002433</v>
      </c>
      <c r="AT160" s="1">
        <f t="shared" si="137"/>
        <v>8.7476721802218034</v>
      </c>
      <c r="AU160" s="1">
        <f t="shared" si="136"/>
        <v>8.1707601665619034</v>
      </c>
    </row>
    <row r="161" spans="1:47" x14ac:dyDescent="0.2">
      <c r="A161" s="65" t="s">
        <v>163</v>
      </c>
      <c r="B161" s="66" t="s">
        <v>98</v>
      </c>
      <c r="C161" s="65">
        <v>57579.684300000001</v>
      </c>
      <c r="D161" s="65">
        <v>2.0000000000000001E-4</v>
      </c>
      <c r="E161" s="1">
        <f t="shared" si="119"/>
        <v>6173.9422813385972</v>
      </c>
      <c r="F161" s="1">
        <f t="shared" si="120"/>
        <v>6174</v>
      </c>
      <c r="G161" s="1">
        <f t="shared" si="115"/>
        <v>-0.13924319999932777</v>
      </c>
      <c r="K161" s="1">
        <f t="shared" si="117"/>
        <v>-0.13924319999932777</v>
      </c>
      <c r="O161" s="1">
        <f t="shared" ca="1" si="121"/>
        <v>-0.14400533601904353</v>
      </c>
      <c r="Q161" s="93">
        <f t="shared" si="122"/>
        <v>42561.184300000001</v>
      </c>
      <c r="S161" s="2">
        <f t="shared" si="118"/>
        <v>1</v>
      </c>
      <c r="Z161" s="1">
        <f t="shared" si="123"/>
        <v>6174</v>
      </c>
      <c r="AA161" s="1">
        <f t="shared" si="124"/>
        <v>-0.11937091744883097</v>
      </c>
      <c r="AB161" s="1">
        <f t="shared" si="125"/>
        <v>-0.1210972831843832</v>
      </c>
      <c r="AC161" s="1">
        <f t="shared" si="126"/>
        <v>-0.13924319999932777</v>
      </c>
      <c r="AD161" s="1">
        <f t="shared" si="127"/>
        <v>-1.9872282550496806E-2</v>
      </c>
      <c r="AE161" s="1">
        <f t="shared" si="128"/>
        <v>3.9490761376677986E-4</v>
      </c>
      <c r="AF161" s="1">
        <f t="shared" si="129"/>
        <v>-0.13924319999932777</v>
      </c>
      <c r="AG161" s="2"/>
      <c r="AH161" s="1">
        <f t="shared" si="130"/>
        <v>-1.8145916814944575E-2</v>
      </c>
      <c r="AI161" s="1">
        <f t="shared" si="131"/>
        <v>0.43889924142747805</v>
      </c>
      <c r="AJ161" s="1">
        <f t="shared" si="132"/>
        <v>-0.78356065204731873</v>
      </c>
      <c r="AK161" s="1">
        <f t="shared" si="133"/>
        <v>0.23186329226613309</v>
      </c>
      <c r="AL161" s="1">
        <f t="shared" si="134"/>
        <v>2.749733956362495</v>
      </c>
      <c r="AM161" s="1">
        <f t="shared" si="135"/>
        <v>5.0384030546122283</v>
      </c>
      <c r="AN161" s="1">
        <f t="shared" ref="AN161:AT170" si="138">$AU161+$AB$7*SIN(AO161)</f>
        <v>8.6613145438365073</v>
      </c>
      <c r="AO161" s="1">
        <f t="shared" si="138"/>
        <v>8.6578796046350366</v>
      </c>
      <c r="AP161" s="1">
        <f t="shared" si="138"/>
        <v>8.6657074363878213</v>
      </c>
      <c r="AQ161" s="1">
        <f t="shared" si="138"/>
        <v>8.6477817492047375</v>
      </c>
      <c r="AR161" s="1">
        <f t="shared" si="138"/>
        <v>8.68839148502075</v>
      </c>
      <c r="AS161" s="1">
        <f t="shared" si="138"/>
        <v>8.5939287937203552</v>
      </c>
      <c r="AT161" s="1">
        <f t="shared" si="138"/>
        <v>8.8024691389006406</v>
      </c>
      <c r="AU161" s="1">
        <f t="shared" si="136"/>
        <v>8.2400308513430733</v>
      </c>
    </row>
    <row r="162" spans="1:47" x14ac:dyDescent="0.2">
      <c r="A162" s="70" t="s">
        <v>164</v>
      </c>
      <c r="B162" s="71" t="s">
        <v>98</v>
      </c>
      <c r="C162" s="72">
        <v>57659.293319999997</v>
      </c>
      <c r="D162" s="72">
        <v>2.0000000000000001E-4</v>
      </c>
      <c r="E162" s="1">
        <f t="shared" si="119"/>
        <v>6206.9415665456318</v>
      </c>
      <c r="F162" s="1">
        <f t="shared" si="120"/>
        <v>6207</v>
      </c>
      <c r="G162" s="1">
        <f t="shared" si="115"/>
        <v>-0.1409676000039326</v>
      </c>
      <c r="K162" s="1">
        <f t="shared" si="117"/>
        <v>-0.1409676000039326</v>
      </c>
      <c r="O162" s="1">
        <f t="shared" ca="1" si="121"/>
        <v>-0.14603764902106936</v>
      </c>
      <c r="Q162" s="93">
        <f t="shared" si="122"/>
        <v>42640.793319999997</v>
      </c>
      <c r="S162" s="2">
        <f t="shared" si="118"/>
        <v>1</v>
      </c>
      <c r="Z162" s="1">
        <f t="shared" si="123"/>
        <v>6207</v>
      </c>
      <c r="AA162" s="1">
        <f t="shared" si="124"/>
        <v>-0.12048531580243038</v>
      </c>
      <c r="AB162" s="1">
        <f t="shared" si="125"/>
        <v>-0.12246364573395224</v>
      </c>
      <c r="AC162" s="1">
        <f t="shared" si="126"/>
        <v>-0.1409676000039326</v>
      </c>
      <c r="AD162" s="1">
        <f t="shared" si="127"/>
        <v>-2.0482284201502221E-2</v>
      </c>
      <c r="AE162" s="1">
        <f t="shared" si="128"/>
        <v>4.195239661111075E-4</v>
      </c>
      <c r="AF162" s="1">
        <f t="shared" si="129"/>
        <v>-0.1409676000039326</v>
      </c>
      <c r="AG162" s="2"/>
      <c r="AH162" s="1">
        <f t="shared" si="130"/>
        <v>-1.8503954269980354E-2</v>
      </c>
      <c r="AI162" s="1">
        <f t="shared" si="131"/>
        <v>0.43724017405267623</v>
      </c>
      <c r="AJ162" s="1">
        <f t="shared" si="132"/>
        <v>-0.78802515042766208</v>
      </c>
      <c r="AK162" s="1">
        <f t="shared" si="133"/>
        <v>0.22780699258558237</v>
      </c>
      <c r="AL162" s="1">
        <f t="shared" si="134"/>
        <v>2.7569524354570176</v>
      </c>
      <c r="AM162" s="1">
        <f t="shared" si="135"/>
        <v>5.135398936191284</v>
      </c>
      <c r="AN162" s="1">
        <f t="shared" si="138"/>
        <v>8.6744081582563304</v>
      </c>
      <c r="AO162" s="1">
        <f t="shared" si="138"/>
        <v>8.6707099898351778</v>
      </c>
      <c r="AP162" s="1">
        <f t="shared" si="138"/>
        <v>8.6790343119048003</v>
      </c>
      <c r="AQ162" s="1">
        <f t="shared" si="138"/>
        <v>8.6602042260580809</v>
      </c>
      <c r="AR162" s="1">
        <f t="shared" si="138"/>
        <v>8.7023421017278793</v>
      </c>
      <c r="AS162" s="1">
        <f t="shared" si="138"/>
        <v>8.6055481345906806</v>
      </c>
      <c r="AT162" s="1">
        <f t="shared" si="138"/>
        <v>8.8168245068707485</v>
      </c>
      <c r="AU162" s="1">
        <f t="shared" si="136"/>
        <v>8.2587680037838815</v>
      </c>
    </row>
    <row r="163" spans="1:47" x14ac:dyDescent="0.2">
      <c r="A163" s="70" t="s">
        <v>164</v>
      </c>
      <c r="B163" s="71" t="s">
        <v>98</v>
      </c>
      <c r="C163" s="72">
        <v>57659.293409999998</v>
      </c>
      <c r="D163" s="72">
        <v>1E-4</v>
      </c>
      <c r="E163" s="1">
        <f t="shared" si="119"/>
        <v>6206.941603852154</v>
      </c>
      <c r="F163" s="1">
        <f t="shared" si="120"/>
        <v>6207</v>
      </c>
      <c r="G163" s="1">
        <f t="shared" si="115"/>
        <v>-0.14087760000256822</v>
      </c>
      <c r="K163" s="1">
        <f t="shared" si="117"/>
        <v>-0.14087760000256822</v>
      </c>
      <c r="O163" s="1">
        <f t="shared" ca="1" si="121"/>
        <v>-0.14603764902106936</v>
      </c>
      <c r="Q163" s="93">
        <f t="shared" si="122"/>
        <v>42640.793409999998</v>
      </c>
      <c r="S163" s="2">
        <f t="shared" si="118"/>
        <v>1</v>
      </c>
      <c r="Z163" s="1">
        <f t="shared" si="123"/>
        <v>6207</v>
      </c>
      <c r="AA163" s="1">
        <f t="shared" si="124"/>
        <v>-0.12048531580243038</v>
      </c>
      <c r="AB163" s="1">
        <f t="shared" si="125"/>
        <v>-0.12237364573258785</v>
      </c>
      <c r="AC163" s="1">
        <f t="shared" si="126"/>
        <v>-0.14087760000256822</v>
      </c>
      <c r="AD163" s="1">
        <f t="shared" si="127"/>
        <v>-2.0392284200137833E-2</v>
      </c>
      <c r="AE163" s="1">
        <f t="shared" si="128"/>
        <v>4.1584525489919114E-4</v>
      </c>
      <c r="AF163" s="1">
        <f t="shared" si="129"/>
        <v>-0.14087760000256822</v>
      </c>
      <c r="AG163" s="2"/>
      <c r="AH163" s="1">
        <f t="shared" si="130"/>
        <v>-1.8503954269980354E-2</v>
      </c>
      <c r="AI163" s="1">
        <f t="shared" si="131"/>
        <v>0.43724017405267623</v>
      </c>
      <c r="AJ163" s="1">
        <f t="shared" si="132"/>
        <v>-0.78802515042766208</v>
      </c>
      <c r="AK163" s="1">
        <f t="shared" si="133"/>
        <v>0.22780699258558237</v>
      </c>
      <c r="AL163" s="1">
        <f t="shared" si="134"/>
        <v>2.7569524354570176</v>
      </c>
      <c r="AM163" s="1">
        <f t="shared" si="135"/>
        <v>5.135398936191284</v>
      </c>
      <c r="AN163" s="1">
        <f t="shared" si="138"/>
        <v>8.6744081582563304</v>
      </c>
      <c r="AO163" s="1">
        <f t="shared" si="138"/>
        <v>8.6707099898351778</v>
      </c>
      <c r="AP163" s="1">
        <f t="shared" si="138"/>
        <v>8.6790343119048003</v>
      </c>
      <c r="AQ163" s="1">
        <f t="shared" si="138"/>
        <v>8.6602042260580809</v>
      </c>
      <c r="AR163" s="1">
        <f t="shared" si="138"/>
        <v>8.7023421017278793</v>
      </c>
      <c r="AS163" s="1">
        <f t="shared" si="138"/>
        <v>8.6055481345906806</v>
      </c>
      <c r="AT163" s="1">
        <f t="shared" si="138"/>
        <v>8.8168245068707485</v>
      </c>
      <c r="AU163" s="1">
        <f t="shared" si="136"/>
        <v>8.2587680037838815</v>
      </c>
    </row>
    <row r="164" spans="1:47" x14ac:dyDescent="0.2">
      <c r="A164" s="75" t="s">
        <v>166</v>
      </c>
      <c r="B164" s="76" t="s">
        <v>98</v>
      </c>
      <c r="C164" s="77">
        <v>58006.677300000003</v>
      </c>
      <c r="D164" s="77">
        <v>2.9999999999999997E-4</v>
      </c>
      <c r="E164" s="1">
        <f t="shared" si="119"/>
        <v>6350.938101515856</v>
      </c>
      <c r="F164" s="1">
        <f t="shared" si="120"/>
        <v>6351</v>
      </c>
      <c r="G164" s="1">
        <f t="shared" ref="G164:G171" si="139">+C164-(C$7+F164*C$8)</f>
        <v>-0.14932679999765242</v>
      </c>
      <c r="K164" s="1">
        <f t="shared" si="117"/>
        <v>-0.14932679999765242</v>
      </c>
      <c r="O164" s="1">
        <f t="shared" ca="1" si="121"/>
        <v>-0.15490592393900027</v>
      </c>
      <c r="Q164" s="93">
        <f t="shared" si="122"/>
        <v>42988.177300000003</v>
      </c>
      <c r="S164" s="2">
        <f t="shared" si="118"/>
        <v>1</v>
      </c>
      <c r="Z164" s="1">
        <f t="shared" si="123"/>
        <v>6351</v>
      </c>
      <c r="AA164" s="1">
        <f t="shared" si="124"/>
        <v>-0.12530687710859428</v>
      </c>
      <c r="AB164" s="1">
        <f t="shared" si="125"/>
        <v>-0.12931175754720681</v>
      </c>
      <c r="AC164" s="1">
        <f t="shared" si="126"/>
        <v>-0.14932679999765242</v>
      </c>
      <c r="AD164" s="1">
        <f t="shared" si="127"/>
        <v>-2.4019922889058132E-2</v>
      </c>
      <c r="AE164" s="1">
        <f t="shared" si="128"/>
        <v>5.7695669559629877E-4</v>
      </c>
      <c r="AF164" s="1">
        <f t="shared" si="129"/>
        <v>-0.14932679999765242</v>
      </c>
      <c r="AG164" s="2"/>
      <c r="AH164" s="1">
        <f t="shared" si="130"/>
        <v>-2.0015042450445619E-2</v>
      </c>
      <c r="AI164" s="1">
        <f t="shared" si="131"/>
        <v>0.43046789978807365</v>
      </c>
      <c r="AJ164" s="1">
        <f t="shared" si="132"/>
        <v>-0.80667718835615798</v>
      </c>
      <c r="AK164" s="1">
        <f t="shared" si="133"/>
        <v>0.21030414736600428</v>
      </c>
      <c r="AL164" s="1">
        <f t="shared" si="134"/>
        <v>2.7878657554842725</v>
      </c>
      <c r="AM164" s="1">
        <f t="shared" si="135"/>
        <v>5.5950016981726147</v>
      </c>
      <c r="AN164" s="1">
        <f t="shared" si="138"/>
        <v>8.7310334034024635</v>
      </c>
      <c r="AO164" s="1">
        <f t="shared" si="138"/>
        <v>8.7260997972596623</v>
      </c>
      <c r="AP164" s="1">
        <f t="shared" si="138"/>
        <v>8.7366660302744261</v>
      </c>
      <c r="AQ164" s="1">
        <f t="shared" si="138"/>
        <v>8.7139205670422175</v>
      </c>
      <c r="AR164" s="1">
        <f t="shared" si="138"/>
        <v>8.7623676228421434</v>
      </c>
      <c r="AS164" s="1">
        <f t="shared" si="138"/>
        <v>8.6566120207561195</v>
      </c>
      <c r="AT164" s="1">
        <f t="shared" si="138"/>
        <v>8.8771950094480445</v>
      </c>
      <c r="AU164" s="1">
        <f t="shared" si="136"/>
        <v>8.3405301235255909</v>
      </c>
    </row>
    <row r="165" spans="1:47" x14ac:dyDescent="0.2">
      <c r="A165" s="75" t="s">
        <v>166</v>
      </c>
      <c r="B165" s="76" t="s">
        <v>98</v>
      </c>
      <c r="C165" s="77">
        <v>58305.807399999998</v>
      </c>
      <c r="D165" s="77">
        <v>2.0000000000000001E-4</v>
      </c>
      <c r="E165" s="1">
        <f t="shared" si="119"/>
        <v>6474.9325871144583</v>
      </c>
      <c r="F165" s="1">
        <f t="shared" si="120"/>
        <v>6475</v>
      </c>
      <c r="G165" s="1">
        <f t="shared" si="139"/>
        <v>-0.16262999999889871</v>
      </c>
      <c r="K165" s="1">
        <f t="shared" si="117"/>
        <v>-0.16262999999889871</v>
      </c>
      <c r="O165" s="1">
        <f t="shared" ca="1" si="121"/>
        <v>-0.1625424940072186</v>
      </c>
      <c r="Q165" s="93">
        <f t="shared" si="122"/>
        <v>43287.307399999998</v>
      </c>
      <c r="S165" s="2">
        <f t="shared" si="118"/>
        <v>1</v>
      </c>
      <c r="Z165" s="1">
        <f t="shared" si="123"/>
        <v>6475</v>
      </c>
      <c r="AA165" s="1">
        <f t="shared" si="124"/>
        <v>-0.12940485145428993</v>
      </c>
      <c r="AB165" s="1">
        <f t="shared" si="125"/>
        <v>-0.14138069261162489</v>
      </c>
      <c r="AC165" s="1">
        <f t="shared" si="126"/>
        <v>-0.16262999999889871</v>
      </c>
      <c r="AD165" s="1">
        <f t="shared" si="127"/>
        <v>-3.3225148544608785E-2</v>
      </c>
      <c r="AE165" s="1">
        <f t="shared" si="128"/>
        <v>1.1039104958113191E-3</v>
      </c>
      <c r="AF165" s="1">
        <f t="shared" si="129"/>
        <v>-0.16262999999889871</v>
      </c>
      <c r="AG165" s="2"/>
      <c r="AH165" s="1">
        <f t="shared" si="130"/>
        <v>-2.124930738727383E-2</v>
      </c>
      <c r="AI165" s="1">
        <f t="shared" si="131"/>
        <v>0.42520968941349169</v>
      </c>
      <c r="AJ165" s="1">
        <f t="shared" si="132"/>
        <v>-0.82172024490823636</v>
      </c>
      <c r="AK165" s="1">
        <f t="shared" si="133"/>
        <v>0.19547569267562412</v>
      </c>
      <c r="AL165" s="1">
        <f t="shared" si="134"/>
        <v>2.8137808728502489</v>
      </c>
      <c r="AM165" s="1">
        <f t="shared" si="135"/>
        <v>6.0463286040449153</v>
      </c>
      <c r="AN165" s="1">
        <f t="shared" si="138"/>
        <v>8.7791688630696125</v>
      </c>
      <c r="AO165" s="1">
        <f t="shared" si="138"/>
        <v>8.7730974086908144</v>
      </c>
      <c r="AP165" s="1">
        <f t="shared" si="138"/>
        <v>8.7856160658620883</v>
      </c>
      <c r="AQ165" s="1">
        <f t="shared" si="138"/>
        <v>8.7596717179596659</v>
      </c>
      <c r="AR165" s="1">
        <f t="shared" si="138"/>
        <v>8.812895676584505</v>
      </c>
      <c r="AS165" s="1">
        <f t="shared" si="138"/>
        <v>8.7011930955112486</v>
      </c>
      <c r="AT165" s="1">
        <f t="shared" si="138"/>
        <v>8.926301568100957</v>
      </c>
      <c r="AU165" s="1">
        <f t="shared" si="136"/>
        <v>8.4109363933031727</v>
      </c>
    </row>
    <row r="166" spans="1:47" x14ac:dyDescent="0.2">
      <c r="A166" s="73" t="s">
        <v>165</v>
      </c>
      <c r="B166" s="74" t="s">
        <v>98</v>
      </c>
      <c r="C166" s="73">
        <v>58409.538500000002</v>
      </c>
      <c r="D166" s="73">
        <v>2.0000000000000001E-4</v>
      </c>
      <c r="E166" s="1">
        <f t="shared" si="119"/>
        <v>6517.9308824551081</v>
      </c>
      <c r="F166" s="1">
        <f t="shared" si="120"/>
        <v>6518</v>
      </c>
      <c r="G166" s="1">
        <f t="shared" si="139"/>
        <v>-0.16674239999701967</v>
      </c>
      <c r="K166" s="1">
        <f t="shared" si="117"/>
        <v>-0.16674239999701967</v>
      </c>
      <c r="O166" s="1">
        <f t="shared" ca="1" si="121"/>
        <v>-0.16519065943410072</v>
      </c>
      <c r="Q166" s="93">
        <f t="shared" si="122"/>
        <v>43391.038500000002</v>
      </c>
      <c r="S166" s="2">
        <f t="shared" si="118"/>
        <v>1</v>
      </c>
      <c r="Z166" s="1">
        <f t="shared" si="123"/>
        <v>6518</v>
      </c>
      <c r="AA166" s="1">
        <f t="shared" si="124"/>
        <v>-0.13081422672752355</v>
      </c>
      <c r="AB166" s="1">
        <f t="shared" si="125"/>
        <v>-0.14507959222012362</v>
      </c>
      <c r="AC166" s="1">
        <f t="shared" si="126"/>
        <v>-0.16674239999701967</v>
      </c>
      <c r="AD166" s="1">
        <f t="shared" si="127"/>
        <v>-3.5928173269496128E-2</v>
      </c>
      <c r="AE166" s="1">
        <f t="shared" si="128"/>
        <v>1.2908336344829362E-3</v>
      </c>
      <c r="AF166" s="1">
        <f t="shared" si="129"/>
        <v>-0.16674239999701967</v>
      </c>
      <c r="AG166" s="2"/>
      <c r="AH166" s="1">
        <f t="shared" si="130"/>
        <v>-2.1662807776896047E-2</v>
      </c>
      <c r="AI166" s="1">
        <f t="shared" si="131"/>
        <v>0.42350298819550047</v>
      </c>
      <c r="AJ166" s="1">
        <f t="shared" si="132"/>
        <v>-0.82672938818961605</v>
      </c>
      <c r="AK166" s="1">
        <f t="shared" si="133"/>
        <v>0.19038341038975126</v>
      </c>
      <c r="AL166" s="1">
        <f t="shared" si="134"/>
        <v>2.8226270556905653</v>
      </c>
      <c r="AM166" s="1">
        <f t="shared" si="135"/>
        <v>6.2170173904071779</v>
      </c>
      <c r="AN166" s="1">
        <f t="shared" si="138"/>
        <v>8.7957335706843356</v>
      </c>
      <c r="AO166" s="1">
        <f t="shared" si="138"/>
        <v>8.7892618987056732</v>
      </c>
      <c r="AP166" s="1">
        <f t="shared" si="138"/>
        <v>8.8024438286195128</v>
      </c>
      <c r="AQ166" s="1">
        <f t="shared" si="138"/>
        <v>8.7754572328604237</v>
      </c>
      <c r="AR166" s="1">
        <f t="shared" si="138"/>
        <v>8.8301563864085981</v>
      </c>
      <c r="AS166" s="1">
        <f t="shared" si="138"/>
        <v>8.7168099505238654</v>
      </c>
      <c r="AT166" s="1">
        <f t="shared" si="138"/>
        <v>8.9427283991869864</v>
      </c>
      <c r="AU166" s="1">
        <f t="shared" si="136"/>
        <v>8.4353514707260437</v>
      </c>
    </row>
    <row r="167" spans="1:47" ht="12" customHeight="1" x14ac:dyDescent="0.2">
      <c r="A167" s="78" t="s">
        <v>167</v>
      </c>
      <c r="B167" s="79" t="s">
        <v>98</v>
      </c>
      <c r="C167" s="80">
        <v>58795.517399999997</v>
      </c>
      <c r="D167" s="80">
        <v>2.0000000000000001E-4</v>
      </c>
      <c r="E167" s="1">
        <f t="shared" si="119"/>
        <v>6677.9256645162068</v>
      </c>
      <c r="F167" s="1">
        <f t="shared" si="120"/>
        <v>6678</v>
      </c>
      <c r="G167" s="1">
        <f t="shared" si="139"/>
        <v>-0.17933040000207257</v>
      </c>
      <c r="K167" s="1">
        <f t="shared" si="117"/>
        <v>-0.17933040000207257</v>
      </c>
      <c r="O167" s="1">
        <f t="shared" ca="1" si="121"/>
        <v>-0.17504429823180173</v>
      </c>
      <c r="Q167" s="93">
        <f t="shared" si="122"/>
        <v>43777.017399999997</v>
      </c>
      <c r="S167" s="2">
        <f t="shared" si="118"/>
        <v>1</v>
      </c>
      <c r="Z167" s="1">
        <f t="shared" si="123"/>
        <v>6678</v>
      </c>
      <c r="AA167" s="1">
        <f t="shared" si="124"/>
        <v>-0.13600523041951681</v>
      </c>
      <c r="AB167" s="1">
        <f t="shared" si="125"/>
        <v>-0.15619489899045383</v>
      </c>
      <c r="AC167" s="1">
        <f t="shared" si="126"/>
        <v>-0.17933040000207257</v>
      </c>
      <c r="AD167" s="1">
        <f t="shared" si="127"/>
        <v>-4.332516958255575E-2</v>
      </c>
      <c r="AE167" s="1">
        <f t="shared" si="128"/>
        <v>1.8770703193572141E-3</v>
      </c>
      <c r="AF167" s="1">
        <f t="shared" si="129"/>
        <v>-0.17933040000207257</v>
      </c>
      <c r="AG167" s="2"/>
      <c r="AH167" s="1">
        <f t="shared" si="130"/>
        <v>-2.3135501011618726E-2</v>
      </c>
      <c r="AI167" s="1">
        <f t="shared" si="131"/>
        <v>0.4176504151720577</v>
      </c>
      <c r="AJ167" s="1">
        <f t="shared" si="132"/>
        <v>-0.84448245173278824</v>
      </c>
      <c r="AK167" s="1">
        <f t="shared" si="133"/>
        <v>0.17164966828360881</v>
      </c>
      <c r="AL167" s="1">
        <f t="shared" si="134"/>
        <v>2.8549559428623978</v>
      </c>
      <c r="AM167" s="1">
        <f t="shared" si="135"/>
        <v>6.9296349836007112</v>
      </c>
      <c r="AN167" s="1">
        <f t="shared" si="138"/>
        <v>8.8568219783728015</v>
      </c>
      <c r="AO167" s="1">
        <f t="shared" si="138"/>
        <v>8.8488929978004194</v>
      </c>
      <c r="AP167" s="1">
        <f t="shared" si="138"/>
        <v>8.8643871877062885</v>
      </c>
      <c r="AQ167" s="1">
        <f t="shared" si="138"/>
        <v>8.833962970744496</v>
      </c>
      <c r="AR167" s="1">
        <f t="shared" si="138"/>
        <v>8.8931634631830629</v>
      </c>
      <c r="AS167" s="1">
        <f t="shared" si="138"/>
        <v>8.775720179342624</v>
      </c>
      <c r="AT167" s="1">
        <f t="shared" si="138"/>
        <v>9.0012351808488944</v>
      </c>
      <c r="AU167" s="1">
        <f t="shared" si="136"/>
        <v>8.5261982704390533</v>
      </c>
    </row>
    <row r="168" spans="1:47" ht="12" customHeight="1" x14ac:dyDescent="0.2">
      <c r="A168" s="75" t="s">
        <v>580</v>
      </c>
      <c r="B168" s="76" t="s">
        <v>98</v>
      </c>
      <c r="C168" s="77">
        <v>59135.661599999999</v>
      </c>
      <c r="D168" s="77">
        <v>5.0000000000000001E-4</v>
      </c>
      <c r="E168" s="1">
        <f t="shared" si="119"/>
        <v>6818.9211882309692</v>
      </c>
      <c r="F168" s="1">
        <f t="shared" si="120"/>
        <v>6819</v>
      </c>
      <c r="G168" s="1">
        <f t="shared" si="139"/>
        <v>-0.19012920000386657</v>
      </c>
      <c r="K168" s="1">
        <f t="shared" si="117"/>
        <v>-0.19012920000386657</v>
      </c>
      <c r="O168" s="1">
        <f t="shared" ca="1" si="121"/>
        <v>-0.18372781742227579</v>
      </c>
      <c r="Q168" s="93">
        <f t="shared" si="122"/>
        <v>44117.161599999999</v>
      </c>
      <c r="S168" s="2">
        <f t="shared" si="118"/>
        <v>1</v>
      </c>
      <c r="Z168" s="1">
        <f t="shared" si="123"/>
        <v>6819</v>
      </c>
      <c r="AA168" s="1">
        <f t="shared" si="124"/>
        <v>-0.14050990245264014</v>
      </c>
      <c r="AB168" s="1">
        <f t="shared" si="125"/>
        <v>-0.16578242143928359</v>
      </c>
      <c r="AC168" s="1">
        <f t="shared" si="126"/>
        <v>-0.19012920000386657</v>
      </c>
      <c r="AD168" s="1">
        <f t="shared" si="127"/>
        <v>-4.9619297551226432E-2</v>
      </c>
      <c r="AE168" s="1">
        <f t="shared" si="128"/>
        <v>2.4620746894771454E-3</v>
      </c>
      <c r="AF168" s="1">
        <f t="shared" si="129"/>
        <v>-0.19012920000386657</v>
      </c>
      <c r="AG168" s="2"/>
      <c r="AH168" s="1">
        <f t="shared" si="130"/>
        <v>-2.4346778564582974E-2</v>
      </c>
      <c r="AI168" s="1">
        <f t="shared" si="131"/>
        <v>0.41310715843047163</v>
      </c>
      <c r="AJ168" s="1">
        <f t="shared" si="132"/>
        <v>-0.85903365232911955</v>
      </c>
      <c r="AK168" s="1">
        <f t="shared" si="133"/>
        <v>0.15540733600957929</v>
      </c>
      <c r="AL168" s="1">
        <f t="shared" si="134"/>
        <v>2.882736815797752</v>
      </c>
      <c r="AM168" s="1">
        <f t="shared" si="135"/>
        <v>7.6831173718178922</v>
      </c>
      <c r="AN168" s="1">
        <f t="shared" si="138"/>
        <v>8.9099714989837402</v>
      </c>
      <c r="AO168" s="1">
        <f t="shared" si="138"/>
        <v>8.900885301213906</v>
      </c>
      <c r="AP168" s="1">
        <f t="shared" si="138"/>
        <v>8.918084953742877</v>
      </c>
      <c r="AQ168" s="1">
        <f t="shared" si="138"/>
        <v>8.8853813911699788</v>
      </c>
      <c r="AR168" s="1">
        <f t="shared" si="138"/>
        <v>8.9470624883138363</v>
      </c>
      <c r="AS168" s="1">
        <f t="shared" si="138"/>
        <v>8.8287644130328662</v>
      </c>
      <c r="AT168" s="1">
        <f t="shared" si="138"/>
        <v>9.0495371466458963</v>
      </c>
      <c r="AU168" s="1">
        <f t="shared" si="136"/>
        <v>8.6062570126861431</v>
      </c>
    </row>
    <row r="169" spans="1:47" ht="12" customHeight="1" x14ac:dyDescent="0.2">
      <c r="A169" s="94" t="s">
        <v>581</v>
      </c>
      <c r="B169" s="95" t="s">
        <v>98</v>
      </c>
      <c r="C169" s="102">
        <v>59444.45</v>
      </c>
      <c r="D169" s="94">
        <v>1E-4</v>
      </c>
      <c r="E169" s="1">
        <f t="shared" si="119"/>
        <v>6946.9192025291486</v>
      </c>
      <c r="F169" s="1">
        <f t="shared" si="120"/>
        <v>6947</v>
      </c>
      <c r="G169" s="1">
        <f t="shared" si="139"/>
        <v>-0.19491960000596009</v>
      </c>
      <c r="K169" s="1">
        <f t="shared" si="117"/>
        <v>-0.19491960000596009</v>
      </c>
      <c r="O169" s="1">
        <f t="shared" ca="1" si="121"/>
        <v>-0.19161072846043659</v>
      </c>
      <c r="Q169" s="93">
        <f t="shared" si="122"/>
        <v>44425.95</v>
      </c>
      <c r="S169" s="2">
        <f t="shared" si="118"/>
        <v>1</v>
      </c>
      <c r="Z169" s="1">
        <f t="shared" si="123"/>
        <v>6947</v>
      </c>
      <c r="AA169" s="1">
        <f t="shared" si="124"/>
        <v>-0.14454218270517966</v>
      </c>
      <c r="AB169" s="1">
        <f t="shared" si="125"/>
        <v>-0.1695437838882404</v>
      </c>
      <c r="AC169" s="1">
        <f t="shared" si="126"/>
        <v>-0.19491960000596009</v>
      </c>
      <c r="AD169" s="1">
        <f t="shared" si="127"/>
        <v>-5.0377417300780436E-2</v>
      </c>
      <c r="AE169" s="1">
        <f t="shared" si="128"/>
        <v>2.5378841738969721E-3</v>
      </c>
      <c r="AF169" s="1">
        <f t="shared" si="129"/>
        <v>-0.19491960000596009</v>
      </c>
      <c r="AG169" s="2"/>
      <c r="AH169" s="1">
        <f t="shared" si="130"/>
        <v>-2.537581611771968E-2</v>
      </c>
      <c r="AI169" s="1">
        <f t="shared" si="131"/>
        <v>0.40944845405205887</v>
      </c>
      <c r="AJ169" s="1">
        <f t="shared" si="132"/>
        <v>-0.87141318203909013</v>
      </c>
      <c r="AK169" s="1">
        <f t="shared" si="133"/>
        <v>0.14086702648116947</v>
      </c>
      <c r="AL169" s="1">
        <f t="shared" si="134"/>
        <v>2.9074336433056471</v>
      </c>
      <c r="AM169" s="1">
        <f t="shared" si="135"/>
        <v>8.5021423203083906</v>
      </c>
      <c r="AN169" s="1">
        <f t="shared" si="138"/>
        <v>8.9576908457147209</v>
      </c>
      <c r="AO169" s="1">
        <f t="shared" si="138"/>
        <v>8.9477448945269735</v>
      </c>
      <c r="AP169" s="1">
        <f t="shared" si="138"/>
        <v>8.9660997718843163</v>
      </c>
      <c r="AQ169" s="1">
        <f t="shared" si="138"/>
        <v>8.9320898310332559</v>
      </c>
      <c r="AR169" s="1">
        <f t="shared" si="138"/>
        <v>8.9946605471952026</v>
      </c>
      <c r="AS169" s="1">
        <f t="shared" si="138"/>
        <v>8.8778812793089017</v>
      </c>
      <c r="AT169" s="1">
        <f t="shared" si="138"/>
        <v>9.0909209718027437</v>
      </c>
      <c r="AU169" s="1">
        <f t="shared" si="136"/>
        <v>8.6789344524565504</v>
      </c>
    </row>
    <row r="170" spans="1:47" ht="12" customHeight="1" x14ac:dyDescent="0.2">
      <c r="A170" s="94" t="s">
        <v>581</v>
      </c>
      <c r="B170" s="95" t="s">
        <v>98</v>
      </c>
      <c r="C170" s="102">
        <v>59485.455199999997</v>
      </c>
      <c r="D170" s="94">
        <v>1E-4</v>
      </c>
      <c r="E170" s="1">
        <f t="shared" si="119"/>
        <v>6963.9165514447805</v>
      </c>
      <c r="F170" s="1">
        <f t="shared" si="120"/>
        <v>6964</v>
      </c>
      <c r="G170" s="1">
        <f t="shared" si="139"/>
        <v>-0.20131519999995362</v>
      </c>
      <c r="K170" s="1">
        <f t="shared" si="117"/>
        <v>-0.20131519999995362</v>
      </c>
      <c r="O170" s="1">
        <f t="shared" ca="1" si="121"/>
        <v>-0.19265767758269231</v>
      </c>
      <c r="Q170" s="93">
        <f t="shared" si="122"/>
        <v>44466.955199999997</v>
      </c>
      <c r="S170" s="2">
        <f t="shared" si="118"/>
        <v>1</v>
      </c>
      <c r="Z170" s="1">
        <f t="shared" si="123"/>
        <v>6964</v>
      </c>
      <c r="AA170" s="1">
        <f t="shared" si="124"/>
        <v>-0.14507362227675655</v>
      </c>
      <c r="AB170" s="1">
        <f t="shared" si="125"/>
        <v>-0.17580777855941668</v>
      </c>
      <c r="AC170" s="1">
        <f t="shared" si="126"/>
        <v>-0.20131519999995362</v>
      </c>
      <c r="AD170" s="1">
        <f t="shared" si="127"/>
        <v>-5.6241577723197073E-2</v>
      </c>
      <c r="AE170" s="1">
        <f t="shared" si="128"/>
        <v>3.1631150647944174E-3</v>
      </c>
      <c r="AF170" s="1">
        <f t="shared" si="129"/>
        <v>-0.20131519999995362</v>
      </c>
      <c r="AG170" s="2"/>
      <c r="AH170" s="1">
        <f t="shared" si="130"/>
        <v>-2.5507421440536943E-2</v>
      </c>
      <c r="AI170" s="1">
        <f t="shared" si="131"/>
        <v>0.40899446256072214</v>
      </c>
      <c r="AJ170" s="1">
        <f t="shared" si="132"/>
        <v>-0.87300038327569573</v>
      </c>
      <c r="AK170" s="1">
        <f t="shared" si="133"/>
        <v>0.13894999923447332</v>
      </c>
      <c r="AL170" s="1">
        <f t="shared" si="134"/>
        <v>2.910678557311992</v>
      </c>
      <c r="AM170" s="1">
        <f t="shared" si="135"/>
        <v>8.62270964716663</v>
      </c>
      <c r="AN170" s="1">
        <f t="shared" si="138"/>
        <v>8.9639917011810581</v>
      </c>
      <c r="AO170" s="1">
        <f t="shared" si="138"/>
        <v>8.9539492598636095</v>
      </c>
      <c r="AP170" s="1">
        <f t="shared" si="138"/>
        <v>8.972424095984584</v>
      </c>
      <c r="AQ170" s="1">
        <f t="shared" si="138"/>
        <v>8.9383013771594584</v>
      </c>
      <c r="AR170" s="1">
        <f t="shared" si="138"/>
        <v>9.0008872721194209</v>
      </c>
      <c r="AS170" s="1">
        <f t="shared" si="138"/>
        <v>8.8844742764431608</v>
      </c>
      <c r="AT170" s="1">
        <f t="shared" si="138"/>
        <v>9.0962499031306709</v>
      </c>
      <c r="AU170" s="1">
        <f t="shared" si="136"/>
        <v>8.6885869249260583</v>
      </c>
    </row>
    <row r="171" spans="1:47" ht="12" customHeight="1" x14ac:dyDescent="0.2">
      <c r="A171" s="96" t="s">
        <v>582</v>
      </c>
      <c r="B171" s="95" t="s">
        <v>98</v>
      </c>
      <c r="C171" s="102">
        <v>59779.763599999998</v>
      </c>
      <c r="D171" s="94">
        <v>2.0000000000000001E-4</v>
      </c>
      <c r="E171" s="1">
        <f t="shared" si="119"/>
        <v>7085.9123608445989</v>
      </c>
      <c r="F171" s="1">
        <f t="shared" si="120"/>
        <v>7086</v>
      </c>
      <c r="G171" s="1">
        <f t="shared" si="139"/>
        <v>-0.21142480000708019</v>
      </c>
      <c r="K171" s="1">
        <f t="shared" si="117"/>
        <v>-0.21142480000708019</v>
      </c>
      <c r="O171" s="1">
        <f t="shared" ca="1" si="121"/>
        <v>-0.20017107716593935</v>
      </c>
      <c r="Q171" s="93">
        <f t="shared" si="122"/>
        <v>44761.263599999998</v>
      </c>
      <c r="S171" s="2">
        <f t="shared" si="118"/>
        <v>1</v>
      </c>
      <c r="Z171" s="1">
        <f t="shared" si="123"/>
        <v>7086</v>
      </c>
      <c r="AA171" s="1">
        <f t="shared" si="124"/>
        <v>-0.14885925791018553</v>
      </c>
      <c r="AB171" s="1">
        <f t="shared" si="125"/>
        <v>-0.18500778780409247</v>
      </c>
      <c r="AC171" s="1">
        <f t="shared" si="126"/>
        <v>-0.21142480000708019</v>
      </c>
      <c r="AD171" s="1">
        <f t="shared" si="127"/>
        <v>-6.2565542096894661E-2</v>
      </c>
      <c r="AE171" s="1">
        <f t="shared" si="128"/>
        <v>3.9144470578782982E-3</v>
      </c>
      <c r="AF171" s="1">
        <f t="shared" si="129"/>
        <v>-0.21142480000708019</v>
      </c>
      <c r="AG171" s="2"/>
      <c r="AH171" s="1">
        <f t="shared" si="130"/>
        <v>-2.6417012202987727E-2</v>
      </c>
      <c r="AI171" s="1">
        <f t="shared" si="131"/>
        <v>0.40594779115391555</v>
      </c>
      <c r="AJ171" s="1">
        <f t="shared" si="132"/>
        <v>-0.88401371737939527</v>
      </c>
      <c r="AK171" s="1">
        <f t="shared" si="133"/>
        <v>0.12528615540528701</v>
      </c>
      <c r="AL171" s="1">
        <f t="shared" si="134"/>
        <v>2.9337377515401175</v>
      </c>
      <c r="AM171" s="1">
        <f t="shared" si="135"/>
        <v>9.5874294042628758</v>
      </c>
      <c r="AN171" s="1">
        <f t="shared" ref="AN171:AT171" si="140">$AU171+$AB$7*SIN(AO171)</f>
        <v>9.0089625853662589</v>
      </c>
      <c r="AO171" s="1">
        <f t="shared" si="140"/>
        <v>8.9983730935368502</v>
      </c>
      <c r="AP171" s="1">
        <f t="shared" si="140"/>
        <v>9.0174491678136857</v>
      </c>
      <c r="AQ171" s="1">
        <f t="shared" si="140"/>
        <v>8.9829653903978635</v>
      </c>
      <c r="AR171" s="1">
        <f t="shared" si="140"/>
        <v>9.0449294970708074</v>
      </c>
      <c r="AS171" s="1">
        <f t="shared" si="140"/>
        <v>8.9322644909852595</v>
      </c>
      <c r="AT171" s="1">
        <f t="shared" si="140"/>
        <v>9.1334032885055016</v>
      </c>
      <c r="AU171" s="1">
        <f t="shared" si="136"/>
        <v>8.7578576097072283</v>
      </c>
    </row>
    <row r="172" spans="1:47" ht="12" customHeight="1" x14ac:dyDescent="0.2">
      <c r="B172" s="2"/>
      <c r="C172" s="54"/>
      <c r="D172" s="54"/>
    </row>
    <row r="173" spans="1:47" ht="12" customHeight="1" x14ac:dyDescent="0.2">
      <c r="B173" s="2"/>
      <c r="C173" s="54"/>
      <c r="D173" s="54"/>
    </row>
    <row r="174" spans="1:47" x14ac:dyDescent="0.2">
      <c r="B174" s="2"/>
      <c r="C174" s="54"/>
      <c r="D174" s="54"/>
    </row>
    <row r="175" spans="1:47" x14ac:dyDescent="0.2">
      <c r="B175" s="2"/>
      <c r="C175" s="54"/>
      <c r="D175" s="54"/>
    </row>
    <row r="176" spans="1:47" x14ac:dyDescent="0.2">
      <c r="B176" s="2"/>
      <c r="C176" s="54"/>
      <c r="D176" s="54"/>
    </row>
    <row r="177" spans="2:4" x14ac:dyDescent="0.2">
      <c r="B177" s="2"/>
      <c r="C177" s="54"/>
      <c r="D177" s="54"/>
    </row>
    <row r="178" spans="2:4" x14ac:dyDescent="0.2">
      <c r="B178" s="2"/>
      <c r="C178" s="54"/>
      <c r="D178" s="54"/>
    </row>
  </sheetData>
  <sheetProtection selectLockedCells="1" selectUnlockedCells="1"/>
  <sortState xmlns:xlrd2="http://schemas.microsoft.com/office/spreadsheetml/2017/richdata2" ref="A21:AU171">
    <sortCondition ref="C21:C1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80A5-2C40-4261-B863-87E8FA1074E0}">
  <dimension ref="A1"/>
  <sheetViews>
    <sheetView topLeftCell="R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6"/>
  <sheetViews>
    <sheetView topLeftCell="A79" workbookViewId="0">
      <selection activeCell="A94" sqref="A94"/>
    </sheetView>
  </sheetViews>
  <sheetFormatPr defaultRowHeight="12.75" x14ac:dyDescent="0.2"/>
  <cols>
    <col min="1" max="1" width="19.7109375" style="54" customWidth="1"/>
    <col min="2" max="2" width="4.42578125" customWidth="1"/>
    <col min="3" max="3" width="12.7109375" style="54" customWidth="1"/>
    <col min="4" max="4" width="5.42578125" customWidth="1"/>
    <col min="5" max="5" width="14.85546875" customWidth="1"/>
    <col min="7" max="7" width="12" customWidth="1"/>
    <col min="8" max="8" width="14.140625" style="5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1" t="s">
        <v>168</v>
      </c>
      <c r="I1" s="82" t="s">
        <v>169</v>
      </c>
      <c r="J1" s="83" t="s">
        <v>72</v>
      </c>
    </row>
    <row r="2" spans="1:16" x14ac:dyDescent="0.2">
      <c r="I2" s="84" t="s">
        <v>170</v>
      </c>
      <c r="J2" s="85" t="s">
        <v>68</v>
      </c>
    </row>
    <row r="3" spans="1:16" x14ac:dyDescent="0.2">
      <c r="A3" s="86" t="s">
        <v>171</v>
      </c>
      <c r="I3" s="84" t="s">
        <v>172</v>
      </c>
      <c r="J3" s="85" t="s">
        <v>59</v>
      </c>
    </row>
    <row r="4" spans="1:16" x14ac:dyDescent="0.2">
      <c r="I4" s="84" t="s">
        <v>173</v>
      </c>
      <c r="J4" s="85" t="s">
        <v>59</v>
      </c>
    </row>
    <row r="5" spans="1:16" x14ac:dyDescent="0.2">
      <c r="I5" s="87" t="s">
        <v>174</v>
      </c>
      <c r="J5" s="88" t="s">
        <v>64</v>
      </c>
    </row>
    <row r="11" spans="1:16" ht="12.75" customHeight="1" x14ac:dyDescent="0.2">
      <c r="A11" s="54" t="str">
        <f t="shared" ref="A11:A42" si="0">P11</f>
        <v> IODE 4.3.99 </v>
      </c>
      <c r="B11" s="2" t="str">
        <f t="shared" ref="B11:B42" si="1">IF(H11=INT(H11),"I","II")</f>
        <v>I</v>
      </c>
      <c r="C11" s="54">
        <f t="shared" ref="C11:C42" si="2">1*G11</f>
        <v>18568.27</v>
      </c>
      <c r="D11" t="str">
        <f t="shared" ref="D11:D42" si="3">VLOOKUP(F11,I$1:J$5,2,FALSE)</f>
        <v>vis</v>
      </c>
      <c r="E11">
        <f>VLOOKUP(C11,'Active 1'!C$21:E$968,3,FALSE)</f>
        <v>-9996.9487410043603</v>
      </c>
      <c r="F11" s="2" t="s">
        <v>174</v>
      </c>
      <c r="G11" t="str">
        <f t="shared" ref="G11:G42" si="4">MID(I11,3,LEN(I11)-3)</f>
        <v>18568.27</v>
      </c>
      <c r="H11" s="54">
        <f t="shared" ref="H11:H42" si="5">1*K11</f>
        <v>-9997</v>
      </c>
      <c r="I11" s="89" t="s">
        <v>175</v>
      </c>
      <c r="J11" s="90" t="s">
        <v>176</v>
      </c>
      <c r="K11" s="89">
        <v>-9997</v>
      </c>
      <c r="L11" s="89" t="s">
        <v>177</v>
      </c>
      <c r="M11" s="90" t="s">
        <v>178</v>
      </c>
      <c r="N11" s="90"/>
      <c r="O11" s="91" t="s">
        <v>179</v>
      </c>
      <c r="P11" s="91" t="s">
        <v>180</v>
      </c>
    </row>
    <row r="12" spans="1:16" ht="12.75" customHeight="1" x14ac:dyDescent="0.2">
      <c r="A12" s="54" t="str">
        <f t="shared" si="0"/>
        <v> IODE 4.3.99 </v>
      </c>
      <c r="B12" s="2" t="str">
        <f t="shared" si="1"/>
        <v>I</v>
      </c>
      <c r="C12" s="54">
        <f t="shared" si="2"/>
        <v>18585.23</v>
      </c>
      <c r="D12" t="str">
        <f t="shared" si="3"/>
        <v>vis</v>
      </c>
      <c r="E12">
        <f>VLOOKUP(C12,'Active 1'!C$21:E$968,3,FALSE)</f>
        <v>-9989.9185341620796</v>
      </c>
      <c r="F12" s="2" t="s">
        <v>174</v>
      </c>
      <c r="G12" t="str">
        <f t="shared" si="4"/>
        <v>18585.23</v>
      </c>
      <c r="H12" s="54">
        <f t="shared" si="5"/>
        <v>-9990</v>
      </c>
      <c r="I12" s="89" t="s">
        <v>181</v>
      </c>
      <c r="J12" s="90" t="s">
        <v>182</v>
      </c>
      <c r="K12" s="89">
        <v>-9990</v>
      </c>
      <c r="L12" s="89" t="s">
        <v>183</v>
      </c>
      <c r="M12" s="90" t="s">
        <v>178</v>
      </c>
      <c r="N12" s="90"/>
      <c r="O12" s="91" t="s">
        <v>179</v>
      </c>
      <c r="P12" s="91" t="s">
        <v>180</v>
      </c>
    </row>
    <row r="13" spans="1:16" ht="12.75" customHeight="1" x14ac:dyDescent="0.2">
      <c r="A13" s="54" t="str">
        <f t="shared" si="0"/>
        <v> IODE 4.3.99 </v>
      </c>
      <c r="B13" s="2" t="str">
        <f t="shared" si="1"/>
        <v>I</v>
      </c>
      <c r="C13" s="54">
        <f t="shared" si="2"/>
        <v>26594.481</v>
      </c>
      <c r="D13" t="str">
        <f t="shared" si="3"/>
        <v>vis</v>
      </c>
      <c r="E13">
        <f>VLOOKUP(C13,'Active 1'!C$21:E$968,3,FALSE)</f>
        <v>-6669.9485352381653</v>
      </c>
      <c r="F13" s="2" t="s">
        <v>174</v>
      </c>
      <c r="G13" t="str">
        <f t="shared" si="4"/>
        <v>26594.481</v>
      </c>
      <c r="H13" s="54">
        <f t="shared" si="5"/>
        <v>-6670</v>
      </c>
      <c r="I13" s="89" t="s">
        <v>184</v>
      </c>
      <c r="J13" s="90" t="s">
        <v>185</v>
      </c>
      <c r="K13" s="89">
        <v>-6670</v>
      </c>
      <c r="L13" s="89" t="s">
        <v>186</v>
      </c>
      <c r="M13" s="90" t="s">
        <v>187</v>
      </c>
      <c r="N13" s="90"/>
      <c r="O13" s="91" t="s">
        <v>179</v>
      </c>
      <c r="P13" s="91" t="s">
        <v>180</v>
      </c>
    </row>
    <row r="14" spans="1:16" ht="12.75" customHeight="1" x14ac:dyDescent="0.2">
      <c r="A14" s="54" t="str">
        <f t="shared" si="0"/>
        <v> IODE 4.3.99 </v>
      </c>
      <c r="B14" s="2" t="str">
        <f t="shared" si="1"/>
        <v>I</v>
      </c>
      <c r="C14" s="54">
        <f t="shared" si="2"/>
        <v>31325.263999999999</v>
      </c>
      <c r="D14" t="str">
        <f t="shared" si="3"/>
        <v>vis</v>
      </c>
      <c r="E14">
        <f>VLOOKUP(C14,'Active 1'!C$21:E$968,3,FALSE)</f>
        <v>-4708.9589706185443</v>
      </c>
      <c r="F14" s="2" t="s">
        <v>174</v>
      </c>
      <c r="G14" t="str">
        <f t="shared" si="4"/>
        <v>31325.264</v>
      </c>
      <c r="H14" s="54">
        <f t="shared" si="5"/>
        <v>-4709</v>
      </c>
      <c r="I14" s="89" t="s">
        <v>188</v>
      </c>
      <c r="J14" s="90" t="s">
        <v>189</v>
      </c>
      <c r="K14" s="89">
        <v>-4709</v>
      </c>
      <c r="L14" s="89" t="s">
        <v>190</v>
      </c>
      <c r="M14" s="90" t="s">
        <v>187</v>
      </c>
      <c r="N14" s="90"/>
      <c r="O14" s="91" t="s">
        <v>179</v>
      </c>
      <c r="P14" s="91" t="s">
        <v>180</v>
      </c>
    </row>
    <row r="15" spans="1:16" ht="12.75" customHeight="1" x14ac:dyDescent="0.2">
      <c r="A15" s="54" t="str">
        <f t="shared" si="0"/>
        <v> AAC 5.54 </v>
      </c>
      <c r="B15" s="2" t="str">
        <f t="shared" si="1"/>
        <v>I</v>
      </c>
      <c r="C15" s="54">
        <f t="shared" si="2"/>
        <v>34193.616000000002</v>
      </c>
      <c r="D15" t="str">
        <f t="shared" si="3"/>
        <v>vis</v>
      </c>
      <c r="E15">
        <f>VLOOKUP(C15,'Active 1'!C$21:E$968,3,FALSE)</f>
        <v>-3519.9785545529949</v>
      </c>
      <c r="F15" s="2" t="s">
        <v>174</v>
      </c>
      <c r="G15" t="str">
        <f t="shared" si="4"/>
        <v>34193.616</v>
      </c>
      <c r="H15" s="54">
        <f t="shared" si="5"/>
        <v>-3520</v>
      </c>
      <c r="I15" s="89" t="s">
        <v>191</v>
      </c>
      <c r="J15" s="90" t="s">
        <v>192</v>
      </c>
      <c r="K15" s="89">
        <v>-3520</v>
      </c>
      <c r="L15" s="89" t="s">
        <v>193</v>
      </c>
      <c r="M15" s="90" t="s">
        <v>187</v>
      </c>
      <c r="N15" s="90"/>
      <c r="O15" s="91" t="s">
        <v>194</v>
      </c>
      <c r="P15" s="91" t="s">
        <v>195</v>
      </c>
    </row>
    <row r="16" spans="1:16" ht="12.75" customHeight="1" x14ac:dyDescent="0.2">
      <c r="A16" s="54" t="str">
        <f t="shared" si="0"/>
        <v> AAC 5.54 </v>
      </c>
      <c r="B16" s="2" t="str">
        <f t="shared" si="1"/>
        <v>I</v>
      </c>
      <c r="C16" s="54">
        <f t="shared" si="2"/>
        <v>34239.459000000003</v>
      </c>
      <c r="D16" t="str">
        <f t="shared" si="3"/>
        <v>vis</v>
      </c>
      <c r="E16">
        <f>VLOOKUP(C16,'Active 1'!C$21:E$968,3,FALSE)</f>
        <v>-3500.9758557162781</v>
      </c>
      <c r="F16" s="2" t="s">
        <v>174</v>
      </c>
      <c r="G16" t="str">
        <f t="shared" si="4"/>
        <v>34239.459</v>
      </c>
      <c r="H16" s="54">
        <f t="shared" si="5"/>
        <v>-3501</v>
      </c>
      <c r="I16" s="89" t="s">
        <v>196</v>
      </c>
      <c r="J16" s="90" t="s">
        <v>197</v>
      </c>
      <c r="K16" s="89">
        <v>-3501</v>
      </c>
      <c r="L16" s="89" t="s">
        <v>198</v>
      </c>
      <c r="M16" s="90" t="s">
        <v>187</v>
      </c>
      <c r="N16" s="90"/>
      <c r="O16" s="91" t="s">
        <v>194</v>
      </c>
      <c r="P16" s="91" t="s">
        <v>195</v>
      </c>
    </row>
    <row r="17" spans="1:16" ht="12.75" customHeight="1" x14ac:dyDescent="0.2">
      <c r="A17" s="54" t="str">
        <f t="shared" si="0"/>
        <v> AAC 5.195 </v>
      </c>
      <c r="B17" s="2" t="str">
        <f t="shared" si="1"/>
        <v>I</v>
      </c>
      <c r="C17" s="54">
        <f t="shared" si="2"/>
        <v>34958.357000000004</v>
      </c>
      <c r="D17" t="str">
        <f t="shared" si="3"/>
        <v>vis</v>
      </c>
      <c r="E17">
        <f>VLOOKUP(C17,'Active 1'!C$21:E$968,3,FALSE)</f>
        <v>-3202.9804760875954</v>
      </c>
      <c r="F17" s="2" t="s">
        <v>174</v>
      </c>
      <c r="G17" t="str">
        <f t="shared" si="4"/>
        <v>34958.357</v>
      </c>
      <c r="H17" s="54">
        <f t="shared" si="5"/>
        <v>-3203</v>
      </c>
      <c r="I17" s="89" t="s">
        <v>199</v>
      </c>
      <c r="J17" s="90" t="s">
        <v>200</v>
      </c>
      <c r="K17" s="89">
        <v>-3203</v>
      </c>
      <c r="L17" s="89" t="s">
        <v>201</v>
      </c>
      <c r="M17" s="90" t="s">
        <v>187</v>
      </c>
      <c r="N17" s="90"/>
      <c r="O17" s="91" t="s">
        <v>194</v>
      </c>
      <c r="P17" s="91" t="s">
        <v>202</v>
      </c>
    </row>
    <row r="18" spans="1:16" ht="12.75" customHeight="1" x14ac:dyDescent="0.2">
      <c r="A18" s="54" t="str">
        <f t="shared" si="0"/>
        <v> AA 6.143 </v>
      </c>
      <c r="B18" s="2" t="str">
        <f t="shared" si="1"/>
        <v>I</v>
      </c>
      <c r="C18" s="54">
        <f t="shared" si="2"/>
        <v>35339.53</v>
      </c>
      <c r="D18" t="str">
        <f t="shared" si="3"/>
        <v>vis</v>
      </c>
      <c r="E18">
        <f>VLOOKUP(C18,'Active 1'!C$21:E$968,3,FALSE)</f>
        <v>-3044.9778208580606</v>
      </c>
      <c r="F18" s="2" t="s">
        <v>174</v>
      </c>
      <c r="G18" t="str">
        <f t="shared" si="4"/>
        <v>35339.530</v>
      </c>
      <c r="H18" s="54">
        <f t="shared" si="5"/>
        <v>-3045</v>
      </c>
      <c r="I18" s="89" t="s">
        <v>203</v>
      </c>
      <c r="J18" s="90" t="s">
        <v>204</v>
      </c>
      <c r="K18" s="89">
        <v>-3045</v>
      </c>
      <c r="L18" s="89" t="s">
        <v>205</v>
      </c>
      <c r="M18" s="90" t="s">
        <v>187</v>
      </c>
      <c r="N18" s="90"/>
      <c r="O18" s="91" t="s">
        <v>194</v>
      </c>
      <c r="P18" s="91" t="s">
        <v>206</v>
      </c>
    </row>
    <row r="19" spans="1:16" ht="12.75" customHeight="1" x14ac:dyDescent="0.2">
      <c r="A19" s="54" t="str">
        <f t="shared" si="0"/>
        <v> AA 7.190 </v>
      </c>
      <c r="B19" s="2" t="str">
        <f t="shared" si="1"/>
        <v>I</v>
      </c>
      <c r="C19" s="54">
        <f t="shared" si="2"/>
        <v>35713.447</v>
      </c>
      <c r="D19" t="str">
        <f t="shared" si="3"/>
        <v>vis</v>
      </c>
      <c r="E19">
        <f>VLOOKUP(C19,'Active 1'!C$21:E$968,3,FALSE)</f>
        <v>-2889.9829003483101</v>
      </c>
      <c r="F19" s="2" t="s">
        <v>174</v>
      </c>
      <c r="G19" t="str">
        <f t="shared" si="4"/>
        <v>35713.447</v>
      </c>
      <c r="H19" s="54">
        <f t="shared" si="5"/>
        <v>-2890</v>
      </c>
      <c r="I19" s="89" t="s">
        <v>207</v>
      </c>
      <c r="J19" s="90" t="s">
        <v>208</v>
      </c>
      <c r="K19" s="89">
        <v>-2890</v>
      </c>
      <c r="L19" s="89" t="s">
        <v>209</v>
      </c>
      <c r="M19" s="90" t="s">
        <v>187</v>
      </c>
      <c r="N19" s="90"/>
      <c r="O19" s="91" t="s">
        <v>194</v>
      </c>
      <c r="P19" s="91" t="s">
        <v>210</v>
      </c>
    </row>
    <row r="20" spans="1:16" ht="12.75" customHeight="1" x14ac:dyDescent="0.2">
      <c r="A20" s="54" t="str">
        <f t="shared" si="0"/>
        <v> AA 8.192 </v>
      </c>
      <c r="B20" s="2" t="str">
        <f t="shared" si="1"/>
        <v>I</v>
      </c>
      <c r="C20" s="54">
        <f t="shared" si="2"/>
        <v>36128.387000000002</v>
      </c>
      <c r="D20" t="str">
        <f t="shared" si="3"/>
        <v>vis</v>
      </c>
      <c r="E20">
        <f>VLOOKUP(C20,'Active 1'!C$21:E$968,3,FALSE)</f>
        <v>-2717.9832525218785</v>
      </c>
      <c r="F20" s="2" t="s">
        <v>174</v>
      </c>
      <c r="G20" t="str">
        <f t="shared" si="4"/>
        <v>36128.387</v>
      </c>
      <c r="H20" s="54">
        <f t="shared" si="5"/>
        <v>-2718</v>
      </c>
      <c r="I20" s="89" t="s">
        <v>211</v>
      </c>
      <c r="J20" s="90" t="s">
        <v>212</v>
      </c>
      <c r="K20" s="89">
        <v>-2718</v>
      </c>
      <c r="L20" s="89" t="s">
        <v>213</v>
      </c>
      <c r="M20" s="90" t="s">
        <v>187</v>
      </c>
      <c r="N20" s="90"/>
      <c r="O20" s="91" t="s">
        <v>194</v>
      </c>
      <c r="P20" s="91" t="s">
        <v>214</v>
      </c>
    </row>
    <row r="21" spans="1:16" ht="12.75" customHeight="1" x14ac:dyDescent="0.2">
      <c r="A21" s="54" t="str">
        <f t="shared" si="0"/>
        <v> MVS 3.122 </v>
      </c>
      <c r="B21" s="2" t="str">
        <f t="shared" si="1"/>
        <v>I</v>
      </c>
      <c r="C21" s="54">
        <f t="shared" si="2"/>
        <v>36842.464</v>
      </c>
      <c r="D21" t="str">
        <f t="shared" si="3"/>
        <v>vis</v>
      </c>
      <c r="E21">
        <f>VLOOKUP(C21,'Active 1'!C$21:E$968,3,FALSE)</f>
        <v>-2421.9862589301451</v>
      </c>
      <c r="F21" s="2" t="s">
        <v>174</v>
      </c>
      <c r="G21" t="str">
        <f t="shared" si="4"/>
        <v>36842.464</v>
      </c>
      <c r="H21" s="54">
        <f t="shared" si="5"/>
        <v>-2422</v>
      </c>
      <c r="I21" s="89" t="s">
        <v>215</v>
      </c>
      <c r="J21" s="90" t="s">
        <v>216</v>
      </c>
      <c r="K21" s="89">
        <v>-2422</v>
      </c>
      <c r="L21" s="89" t="s">
        <v>217</v>
      </c>
      <c r="M21" s="90" t="s">
        <v>178</v>
      </c>
      <c r="N21" s="90"/>
      <c r="O21" s="91" t="s">
        <v>218</v>
      </c>
      <c r="P21" s="91" t="s">
        <v>219</v>
      </c>
    </row>
    <row r="22" spans="1:16" ht="12.75" customHeight="1" x14ac:dyDescent="0.2">
      <c r="A22" s="54" t="str">
        <f t="shared" si="0"/>
        <v> AA 13.79 </v>
      </c>
      <c r="B22" s="2" t="str">
        <f t="shared" si="1"/>
        <v>I</v>
      </c>
      <c r="C22" s="54">
        <f t="shared" si="2"/>
        <v>37146.423999999999</v>
      </c>
      <c r="D22" t="str">
        <f t="shared" si="3"/>
        <v>vis</v>
      </c>
      <c r="E22">
        <f>VLOOKUP(C22,'Active 1'!C$21:E$968,3,FALSE)</f>
        <v>-2295.9896980940684</v>
      </c>
      <c r="F22" s="2" t="s">
        <v>174</v>
      </c>
      <c r="G22" t="str">
        <f t="shared" si="4"/>
        <v>37146.424</v>
      </c>
      <c r="H22" s="54">
        <f t="shared" si="5"/>
        <v>-2296</v>
      </c>
      <c r="I22" s="89" t="s">
        <v>220</v>
      </c>
      <c r="J22" s="90" t="s">
        <v>221</v>
      </c>
      <c r="K22" s="89">
        <v>-2296</v>
      </c>
      <c r="L22" s="89" t="s">
        <v>222</v>
      </c>
      <c r="M22" s="90" t="s">
        <v>187</v>
      </c>
      <c r="N22" s="90"/>
      <c r="O22" s="91" t="s">
        <v>194</v>
      </c>
      <c r="P22" s="91" t="s">
        <v>223</v>
      </c>
    </row>
    <row r="23" spans="1:16" ht="12.75" customHeight="1" x14ac:dyDescent="0.2">
      <c r="A23" s="54" t="str">
        <f t="shared" si="0"/>
        <v> AA 17.63 </v>
      </c>
      <c r="B23" s="2" t="str">
        <f t="shared" si="1"/>
        <v>I</v>
      </c>
      <c r="C23" s="54">
        <f t="shared" si="2"/>
        <v>37544.464999999997</v>
      </c>
      <c r="D23" t="str">
        <f t="shared" si="3"/>
        <v>vis</v>
      </c>
      <c r="E23">
        <f>VLOOKUP(C23,'Active 1'!C$21:E$968,3,FALSE)</f>
        <v>-2130.994971578235</v>
      </c>
      <c r="F23" s="2" t="s">
        <v>174</v>
      </c>
      <c r="G23" t="str">
        <f t="shared" si="4"/>
        <v>37544.465</v>
      </c>
      <c r="H23" s="54">
        <f t="shared" si="5"/>
        <v>-2131</v>
      </c>
      <c r="I23" s="89" t="s">
        <v>224</v>
      </c>
      <c r="J23" s="90" t="s">
        <v>225</v>
      </c>
      <c r="K23" s="89">
        <v>-2131</v>
      </c>
      <c r="L23" s="89" t="s">
        <v>226</v>
      </c>
      <c r="M23" s="90" t="s">
        <v>187</v>
      </c>
      <c r="N23" s="90"/>
      <c r="O23" s="91" t="s">
        <v>227</v>
      </c>
      <c r="P23" s="91" t="s">
        <v>228</v>
      </c>
    </row>
    <row r="24" spans="1:16" ht="12.75" customHeight="1" x14ac:dyDescent="0.2">
      <c r="A24" s="54" t="str">
        <f t="shared" si="0"/>
        <v> MVS 3.122 </v>
      </c>
      <c r="B24" s="2" t="str">
        <f t="shared" si="1"/>
        <v>I</v>
      </c>
      <c r="C24" s="54">
        <f t="shared" si="2"/>
        <v>37935.339</v>
      </c>
      <c r="D24" t="str">
        <f t="shared" si="3"/>
        <v>vis</v>
      </c>
      <c r="E24">
        <f>VLOOKUP(C24,'Active 1'!C$21:E$968,3,FALSE)</f>
        <v>-1968.971087776941</v>
      </c>
      <c r="F24" s="2" t="s">
        <v>174</v>
      </c>
      <c r="G24" t="str">
        <f t="shared" si="4"/>
        <v>37935.339</v>
      </c>
      <c r="H24" s="54">
        <f t="shared" si="5"/>
        <v>-1969</v>
      </c>
      <c r="I24" s="89" t="s">
        <v>229</v>
      </c>
      <c r="J24" s="90" t="s">
        <v>230</v>
      </c>
      <c r="K24" s="89">
        <v>-1969</v>
      </c>
      <c r="L24" s="89" t="s">
        <v>231</v>
      </c>
      <c r="M24" s="90" t="s">
        <v>178</v>
      </c>
      <c r="N24" s="90"/>
      <c r="O24" s="91" t="s">
        <v>218</v>
      </c>
      <c r="P24" s="91" t="s">
        <v>219</v>
      </c>
    </row>
    <row r="25" spans="1:16" ht="12.75" customHeight="1" x14ac:dyDescent="0.2">
      <c r="A25" s="54" t="str">
        <f t="shared" si="0"/>
        <v> MVS 3.122 </v>
      </c>
      <c r="B25" s="2" t="str">
        <f t="shared" si="1"/>
        <v>I</v>
      </c>
      <c r="C25" s="54">
        <f t="shared" si="2"/>
        <v>37942.425000000003</v>
      </c>
      <c r="D25" t="str">
        <f t="shared" si="3"/>
        <v>vis</v>
      </c>
      <c r="E25">
        <f>VLOOKUP(C25,'Active 1'!C$21:E$968,3,FALSE)</f>
        <v>-1966.0338209323402</v>
      </c>
      <c r="F25" s="2" t="s">
        <v>174</v>
      </c>
      <c r="G25" t="str">
        <f t="shared" si="4"/>
        <v>37942.425</v>
      </c>
      <c r="H25" s="54">
        <f t="shared" si="5"/>
        <v>-1966</v>
      </c>
      <c r="I25" s="89" t="s">
        <v>232</v>
      </c>
      <c r="J25" s="90" t="s">
        <v>233</v>
      </c>
      <c r="K25" s="89">
        <v>-1966</v>
      </c>
      <c r="L25" s="89" t="s">
        <v>234</v>
      </c>
      <c r="M25" s="90" t="s">
        <v>178</v>
      </c>
      <c r="N25" s="90"/>
      <c r="O25" s="91" t="s">
        <v>218</v>
      </c>
      <c r="P25" s="91" t="s">
        <v>219</v>
      </c>
    </row>
    <row r="26" spans="1:16" ht="12.75" customHeight="1" x14ac:dyDescent="0.2">
      <c r="A26" s="54" t="str">
        <f t="shared" si="0"/>
        <v> MVS 3.122 </v>
      </c>
      <c r="B26" s="2" t="str">
        <f t="shared" si="1"/>
        <v>I</v>
      </c>
      <c r="C26" s="54">
        <f t="shared" si="2"/>
        <v>37964.258999999998</v>
      </c>
      <c r="D26" t="str">
        <f t="shared" si="3"/>
        <v>vis</v>
      </c>
      <c r="E26">
        <f>VLOOKUP(C26,'Active 1'!C$21:E$968,3,FALSE)</f>
        <v>-1956.9832586567306</v>
      </c>
      <c r="F26" s="2" t="s">
        <v>174</v>
      </c>
      <c r="G26" t="str">
        <f t="shared" si="4"/>
        <v>37964.259</v>
      </c>
      <c r="H26" s="54">
        <f t="shared" si="5"/>
        <v>-1957</v>
      </c>
      <c r="I26" s="89" t="s">
        <v>235</v>
      </c>
      <c r="J26" s="90" t="s">
        <v>236</v>
      </c>
      <c r="K26" s="89">
        <v>-1957</v>
      </c>
      <c r="L26" s="89" t="s">
        <v>213</v>
      </c>
      <c r="M26" s="90" t="s">
        <v>178</v>
      </c>
      <c r="N26" s="90"/>
      <c r="O26" s="91" t="s">
        <v>218</v>
      </c>
      <c r="P26" s="91" t="s">
        <v>219</v>
      </c>
    </row>
    <row r="27" spans="1:16" ht="12.75" customHeight="1" x14ac:dyDescent="0.2">
      <c r="A27" s="54" t="str">
        <f t="shared" si="0"/>
        <v> MVS 3.122 </v>
      </c>
      <c r="B27" s="2" t="str">
        <f t="shared" si="1"/>
        <v>I</v>
      </c>
      <c r="C27" s="54">
        <f t="shared" si="2"/>
        <v>37988.322999999997</v>
      </c>
      <c r="D27" t="str">
        <f t="shared" si="3"/>
        <v>vis</v>
      </c>
      <c r="E27">
        <f>VLOOKUP(C27,'Active 1'!C$21:E$968,3,FALSE)</f>
        <v>-1947.0083236654186</v>
      </c>
      <c r="F27" s="2" t="s">
        <v>174</v>
      </c>
      <c r="G27" t="str">
        <f t="shared" si="4"/>
        <v>37988.323</v>
      </c>
      <c r="H27" s="54">
        <f t="shared" si="5"/>
        <v>-1947</v>
      </c>
      <c r="I27" s="89" t="s">
        <v>237</v>
      </c>
      <c r="J27" s="90" t="s">
        <v>238</v>
      </c>
      <c r="K27" s="89">
        <v>-1947</v>
      </c>
      <c r="L27" s="89" t="s">
        <v>239</v>
      </c>
      <c r="M27" s="90" t="s">
        <v>178</v>
      </c>
      <c r="N27" s="90"/>
      <c r="O27" s="91" t="s">
        <v>218</v>
      </c>
      <c r="P27" s="91" t="s">
        <v>219</v>
      </c>
    </row>
    <row r="28" spans="1:16" ht="12.75" customHeight="1" x14ac:dyDescent="0.2">
      <c r="A28" s="54" t="str">
        <f t="shared" si="0"/>
        <v> BBS 40 </v>
      </c>
      <c r="B28" s="2" t="str">
        <f t="shared" si="1"/>
        <v>I</v>
      </c>
      <c r="C28" s="54">
        <f t="shared" si="2"/>
        <v>43831.288</v>
      </c>
      <c r="D28" t="str">
        <f t="shared" si="3"/>
        <v>vis</v>
      </c>
      <c r="E28">
        <f>VLOOKUP(C28,'Active 1'!C$21:E$968,3,FALSE)</f>
        <v>474.99949014419718</v>
      </c>
      <c r="F28" s="2" t="s">
        <v>174</v>
      </c>
      <c r="G28" t="str">
        <f t="shared" si="4"/>
        <v>43831.288</v>
      </c>
      <c r="H28" s="54">
        <f t="shared" si="5"/>
        <v>475</v>
      </c>
      <c r="I28" s="89" t="s">
        <v>240</v>
      </c>
      <c r="J28" s="90" t="s">
        <v>241</v>
      </c>
      <c r="K28" s="89">
        <v>475</v>
      </c>
      <c r="L28" s="89" t="s">
        <v>242</v>
      </c>
      <c r="M28" s="90" t="s">
        <v>187</v>
      </c>
      <c r="N28" s="90"/>
      <c r="O28" s="91" t="s">
        <v>243</v>
      </c>
      <c r="P28" s="91" t="s">
        <v>244</v>
      </c>
    </row>
    <row r="29" spans="1:16" ht="12.75" customHeight="1" x14ac:dyDescent="0.2">
      <c r="A29" s="54" t="str">
        <f t="shared" si="0"/>
        <v> BBS 44 </v>
      </c>
      <c r="B29" s="2" t="str">
        <f t="shared" si="1"/>
        <v>I</v>
      </c>
      <c r="C29" s="54">
        <f t="shared" si="2"/>
        <v>44060.474000000002</v>
      </c>
      <c r="D29" t="str">
        <f t="shared" si="3"/>
        <v>vis</v>
      </c>
      <c r="E29">
        <f>VLOOKUP(C29,'Active 1'!C$21:E$968,3,FALSE)</f>
        <v>570.00096333730619</v>
      </c>
      <c r="F29" s="2" t="s">
        <v>174</v>
      </c>
      <c r="G29" t="str">
        <f t="shared" si="4"/>
        <v>44060.474</v>
      </c>
      <c r="H29" s="54">
        <f t="shared" si="5"/>
        <v>570</v>
      </c>
      <c r="I29" s="89" t="s">
        <v>245</v>
      </c>
      <c r="J29" s="90" t="s">
        <v>246</v>
      </c>
      <c r="K29" s="89">
        <v>570</v>
      </c>
      <c r="L29" s="89" t="s">
        <v>247</v>
      </c>
      <c r="M29" s="90" t="s">
        <v>187</v>
      </c>
      <c r="N29" s="90"/>
      <c r="O29" s="91" t="s">
        <v>243</v>
      </c>
      <c r="P29" s="91" t="s">
        <v>248</v>
      </c>
    </row>
    <row r="30" spans="1:16" ht="12.75" customHeight="1" x14ac:dyDescent="0.2">
      <c r="A30" s="54" t="str">
        <f t="shared" si="0"/>
        <v> BBS 45 </v>
      </c>
      <c r="B30" s="2" t="str">
        <f t="shared" si="1"/>
        <v>I</v>
      </c>
      <c r="C30" s="54">
        <f t="shared" si="2"/>
        <v>44118.372000000003</v>
      </c>
      <c r="D30" t="str">
        <f t="shared" si="3"/>
        <v>vis</v>
      </c>
      <c r="E30">
        <f>VLOOKUP(C30,'Active 1'!C$21:E$968,3,FALSE)</f>
        <v>594.00066355867523</v>
      </c>
      <c r="F30" s="2" t="s">
        <v>174</v>
      </c>
      <c r="G30" t="str">
        <f t="shared" si="4"/>
        <v>44118.372</v>
      </c>
      <c r="H30" s="54">
        <f t="shared" si="5"/>
        <v>594</v>
      </c>
      <c r="I30" s="89" t="s">
        <v>249</v>
      </c>
      <c r="J30" s="90" t="s">
        <v>250</v>
      </c>
      <c r="K30" s="89">
        <v>594</v>
      </c>
      <c r="L30" s="89" t="s">
        <v>247</v>
      </c>
      <c r="M30" s="90" t="s">
        <v>187</v>
      </c>
      <c r="N30" s="90"/>
      <c r="O30" s="91" t="s">
        <v>243</v>
      </c>
      <c r="P30" s="91" t="s">
        <v>251</v>
      </c>
    </row>
    <row r="31" spans="1:16" ht="12.75" customHeight="1" x14ac:dyDescent="0.2">
      <c r="A31" s="54" t="str">
        <f t="shared" si="0"/>
        <v> BBS 45 </v>
      </c>
      <c r="B31" s="2" t="str">
        <f t="shared" si="1"/>
        <v>I</v>
      </c>
      <c r="C31" s="54">
        <f t="shared" si="2"/>
        <v>44118.372000000003</v>
      </c>
      <c r="D31" t="str">
        <f t="shared" si="3"/>
        <v>vis</v>
      </c>
      <c r="E31">
        <f>VLOOKUP(C31,'Active 1'!C$21:E$968,3,FALSE)</f>
        <v>594.00066355867523</v>
      </c>
      <c r="F31" s="2" t="s">
        <v>174</v>
      </c>
      <c r="G31" t="str">
        <f t="shared" si="4"/>
        <v>44118.372</v>
      </c>
      <c r="H31" s="54">
        <f t="shared" si="5"/>
        <v>594</v>
      </c>
      <c r="I31" s="89" t="s">
        <v>249</v>
      </c>
      <c r="J31" s="90" t="s">
        <v>250</v>
      </c>
      <c r="K31" s="89">
        <v>594</v>
      </c>
      <c r="L31" s="89" t="s">
        <v>247</v>
      </c>
      <c r="M31" s="90" t="s">
        <v>187</v>
      </c>
      <c r="N31" s="90"/>
      <c r="O31" s="91" t="s">
        <v>252</v>
      </c>
      <c r="P31" s="91" t="s">
        <v>251</v>
      </c>
    </row>
    <row r="32" spans="1:16" ht="12.75" customHeight="1" x14ac:dyDescent="0.2">
      <c r="A32" s="54" t="str">
        <f t="shared" si="0"/>
        <v> BBS 49 </v>
      </c>
      <c r="B32" s="2" t="str">
        <f t="shared" si="1"/>
        <v>I</v>
      </c>
      <c r="C32" s="54">
        <f t="shared" si="2"/>
        <v>44458.527000000002</v>
      </c>
      <c r="D32" t="str">
        <f t="shared" si="3"/>
        <v>vis</v>
      </c>
      <c r="E32">
        <f>VLOOKUP(C32,'Active 1'!C$21:E$968,3,FALSE)</f>
        <v>735.00066405609493</v>
      </c>
      <c r="F32" s="2" t="s">
        <v>174</v>
      </c>
      <c r="G32" t="str">
        <f t="shared" si="4"/>
        <v>44458.527</v>
      </c>
      <c r="H32" s="54">
        <f t="shared" si="5"/>
        <v>735</v>
      </c>
      <c r="I32" s="89" t="s">
        <v>253</v>
      </c>
      <c r="J32" s="90" t="s">
        <v>254</v>
      </c>
      <c r="K32" s="89">
        <v>735</v>
      </c>
      <c r="L32" s="89" t="s">
        <v>247</v>
      </c>
      <c r="M32" s="90" t="s">
        <v>187</v>
      </c>
      <c r="N32" s="90"/>
      <c r="O32" s="91" t="s">
        <v>243</v>
      </c>
      <c r="P32" s="91" t="s">
        <v>255</v>
      </c>
    </row>
    <row r="33" spans="1:16" ht="12.75" customHeight="1" x14ac:dyDescent="0.2">
      <c r="A33" s="54" t="str">
        <f t="shared" si="0"/>
        <v> BBS 50 </v>
      </c>
      <c r="B33" s="2" t="str">
        <f t="shared" si="1"/>
        <v>I</v>
      </c>
      <c r="C33" s="54">
        <f t="shared" si="2"/>
        <v>44487.476000000002</v>
      </c>
      <c r="D33" t="str">
        <f t="shared" si="3"/>
        <v>vis</v>
      </c>
      <c r="E33">
        <f>VLOOKUP(C33,'Active 1'!C$21:E$968,3,FALSE)</f>
        <v>747.00051416677945</v>
      </c>
      <c r="F33" s="2" t="s">
        <v>174</v>
      </c>
      <c r="G33" t="str">
        <f t="shared" si="4"/>
        <v>44487.476</v>
      </c>
      <c r="H33" s="54">
        <f t="shared" si="5"/>
        <v>747</v>
      </c>
      <c r="I33" s="89" t="s">
        <v>256</v>
      </c>
      <c r="J33" s="90" t="s">
        <v>257</v>
      </c>
      <c r="K33" s="89">
        <v>747</v>
      </c>
      <c r="L33" s="89" t="s">
        <v>258</v>
      </c>
      <c r="M33" s="90" t="s">
        <v>187</v>
      </c>
      <c r="N33" s="90"/>
      <c r="O33" s="91" t="s">
        <v>243</v>
      </c>
      <c r="P33" s="91" t="s">
        <v>259</v>
      </c>
    </row>
    <row r="34" spans="1:16" ht="12.75" customHeight="1" x14ac:dyDescent="0.2">
      <c r="A34" s="54" t="str">
        <f t="shared" si="0"/>
        <v> BBS 51 </v>
      </c>
      <c r="B34" s="2" t="str">
        <f t="shared" si="1"/>
        <v>I</v>
      </c>
      <c r="C34" s="54">
        <f t="shared" si="2"/>
        <v>44516.421999999999</v>
      </c>
      <c r="D34" t="str">
        <f t="shared" si="3"/>
        <v>vis</v>
      </c>
      <c r="E34">
        <f>VLOOKUP(C34,'Active 1'!C$21:E$968,3,FALSE)</f>
        <v>758.99912072672362</v>
      </c>
      <c r="F34" s="2" t="s">
        <v>174</v>
      </c>
      <c r="G34" t="str">
        <f t="shared" si="4"/>
        <v>44516.422</v>
      </c>
      <c r="H34" s="54">
        <f t="shared" si="5"/>
        <v>759</v>
      </c>
      <c r="I34" s="89" t="s">
        <v>260</v>
      </c>
      <c r="J34" s="90" t="s">
        <v>261</v>
      </c>
      <c r="K34" s="89">
        <v>759</v>
      </c>
      <c r="L34" s="89" t="s">
        <v>262</v>
      </c>
      <c r="M34" s="90" t="s">
        <v>187</v>
      </c>
      <c r="N34" s="90"/>
      <c r="O34" s="91" t="s">
        <v>243</v>
      </c>
      <c r="P34" s="91" t="s">
        <v>263</v>
      </c>
    </row>
    <row r="35" spans="1:16" ht="12.75" customHeight="1" x14ac:dyDescent="0.2">
      <c r="A35" s="54" t="str">
        <f t="shared" si="0"/>
        <v> BBS 51 </v>
      </c>
      <c r="B35" s="2" t="str">
        <f t="shared" si="1"/>
        <v>I</v>
      </c>
      <c r="C35" s="54">
        <f t="shared" si="2"/>
        <v>44533.311999999998</v>
      </c>
      <c r="D35" t="str">
        <f t="shared" si="3"/>
        <v>vis</v>
      </c>
      <c r="E35">
        <f>VLOOKUP(C35,'Active 1'!C$21:E$968,3,FALSE)</f>
        <v>766.00031138510394</v>
      </c>
      <c r="F35" s="2" t="s">
        <v>174</v>
      </c>
      <c r="G35" t="str">
        <f t="shared" si="4"/>
        <v>44533.312</v>
      </c>
      <c r="H35" s="54">
        <f t="shared" si="5"/>
        <v>766</v>
      </c>
      <c r="I35" s="89" t="s">
        <v>264</v>
      </c>
      <c r="J35" s="90" t="s">
        <v>265</v>
      </c>
      <c r="K35" s="89">
        <v>766</v>
      </c>
      <c r="L35" s="89" t="s">
        <v>258</v>
      </c>
      <c r="M35" s="90" t="s">
        <v>187</v>
      </c>
      <c r="N35" s="90"/>
      <c r="O35" s="91" t="s">
        <v>252</v>
      </c>
      <c r="P35" s="91" t="s">
        <v>263</v>
      </c>
    </row>
    <row r="36" spans="1:16" ht="12.75" customHeight="1" x14ac:dyDescent="0.2">
      <c r="A36" s="54" t="str">
        <f t="shared" si="0"/>
        <v> BBS 52 </v>
      </c>
      <c r="B36" s="2" t="str">
        <f t="shared" si="1"/>
        <v>I</v>
      </c>
      <c r="C36" s="54">
        <f t="shared" si="2"/>
        <v>44603.27</v>
      </c>
      <c r="D36" t="str">
        <f t="shared" si="3"/>
        <v>vis</v>
      </c>
      <c r="E36">
        <f>VLOOKUP(C36,'Active 1'!C$21:E$968,3,FALSE)</f>
        <v>794.9990855756887</v>
      </c>
      <c r="F36" s="2" t="s">
        <v>174</v>
      </c>
      <c r="G36" t="str">
        <f t="shared" si="4"/>
        <v>44603.270</v>
      </c>
      <c r="H36" s="54">
        <f t="shared" si="5"/>
        <v>795</v>
      </c>
      <c r="I36" s="89" t="s">
        <v>266</v>
      </c>
      <c r="J36" s="90" t="s">
        <v>267</v>
      </c>
      <c r="K36" s="89">
        <v>795</v>
      </c>
      <c r="L36" s="89" t="s">
        <v>262</v>
      </c>
      <c r="M36" s="90" t="s">
        <v>187</v>
      </c>
      <c r="N36" s="90"/>
      <c r="O36" s="91" t="s">
        <v>252</v>
      </c>
      <c r="P36" s="91" t="s">
        <v>268</v>
      </c>
    </row>
    <row r="37" spans="1:16" ht="12.75" customHeight="1" x14ac:dyDescent="0.2">
      <c r="A37" s="54" t="str">
        <f t="shared" si="0"/>
        <v> BBS 54 </v>
      </c>
      <c r="B37" s="2" t="str">
        <f t="shared" si="1"/>
        <v>I</v>
      </c>
      <c r="C37" s="54">
        <f t="shared" si="2"/>
        <v>44704.595999999998</v>
      </c>
      <c r="D37" t="str">
        <f t="shared" si="3"/>
        <v>vis</v>
      </c>
      <c r="E37">
        <f>VLOOKUP(C37,'Active 1'!C$21:E$968,3,FALSE)</f>
        <v>837.00042628919209</v>
      </c>
      <c r="F37" s="2" t="s">
        <v>174</v>
      </c>
      <c r="G37" t="str">
        <f t="shared" si="4"/>
        <v>44704.596</v>
      </c>
      <c r="H37" s="54">
        <f t="shared" si="5"/>
        <v>837</v>
      </c>
      <c r="I37" s="89" t="s">
        <v>269</v>
      </c>
      <c r="J37" s="90" t="s">
        <v>270</v>
      </c>
      <c r="K37" s="89">
        <v>837</v>
      </c>
      <c r="L37" s="89" t="s">
        <v>258</v>
      </c>
      <c r="M37" s="90" t="s">
        <v>187</v>
      </c>
      <c r="N37" s="90"/>
      <c r="O37" s="91" t="s">
        <v>243</v>
      </c>
      <c r="P37" s="91" t="s">
        <v>271</v>
      </c>
    </row>
    <row r="38" spans="1:16" ht="12.75" customHeight="1" x14ac:dyDescent="0.2">
      <c r="A38" s="54" t="str">
        <f t="shared" si="0"/>
        <v> BBS 56 </v>
      </c>
      <c r="B38" s="2" t="str">
        <f t="shared" si="1"/>
        <v>I</v>
      </c>
      <c r="C38" s="54">
        <f t="shared" si="2"/>
        <v>44791.445</v>
      </c>
      <c r="D38" t="str">
        <f t="shared" si="3"/>
        <v>vis</v>
      </c>
      <c r="E38">
        <f>VLOOKUP(C38,'Active 1'!C$21:E$968,3,FALSE)</f>
        <v>873.00080565507153</v>
      </c>
      <c r="F38" s="2" t="s">
        <v>174</v>
      </c>
      <c r="G38" t="str">
        <f t="shared" si="4"/>
        <v>44791.445</v>
      </c>
      <c r="H38" s="54">
        <f t="shared" si="5"/>
        <v>873</v>
      </c>
      <c r="I38" s="89" t="s">
        <v>272</v>
      </c>
      <c r="J38" s="90" t="s">
        <v>273</v>
      </c>
      <c r="K38" s="89">
        <v>873</v>
      </c>
      <c r="L38" s="89" t="s">
        <v>247</v>
      </c>
      <c r="M38" s="90" t="s">
        <v>187</v>
      </c>
      <c r="N38" s="90"/>
      <c r="O38" s="91" t="s">
        <v>243</v>
      </c>
      <c r="P38" s="91" t="s">
        <v>274</v>
      </c>
    </row>
    <row r="39" spans="1:16" ht="12.75" customHeight="1" x14ac:dyDescent="0.2">
      <c r="A39" s="54" t="str">
        <f t="shared" si="0"/>
        <v> BBS 60 </v>
      </c>
      <c r="B39" s="2" t="str">
        <f t="shared" si="1"/>
        <v>I</v>
      </c>
      <c r="C39" s="54">
        <f t="shared" si="2"/>
        <v>45119.531999999999</v>
      </c>
      <c r="D39" t="str">
        <f t="shared" si="3"/>
        <v>vis</v>
      </c>
      <c r="E39">
        <f>VLOOKUP(C39,'Active 1'!C$21:E$968,3,FALSE)</f>
        <v>1008.998416047972</v>
      </c>
      <c r="F39" s="2" t="s">
        <v>174</v>
      </c>
      <c r="G39" t="str">
        <f t="shared" si="4"/>
        <v>45119.532</v>
      </c>
      <c r="H39" s="54">
        <f t="shared" si="5"/>
        <v>1009</v>
      </c>
      <c r="I39" s="89" t="s">
        <v>275</v>
      </c>
      <c r="J39" s="90" t="s">
        <v>276</v>
      </c>
      <c r="K39" s="89">
        <v>1009</v>
      </c>
      <c r="L39" s="89" t="s">
        <v>277</v>
      </c>
      <c r="M39" s="90" t="s">
        <v>187</v>
      </c>
      <c r="N39" s="90"/>
      <c r="O39" s="91" t="s">
        <v>243</v>
      </c>
      <c r="P39" s="91" t="s">
        <v>278</v>
      </c>
    </row>
    <row r="40" spans="1:16" ht="12.75" customHeight="1" x14ac:dyDescent="0.2">
      <c r="A40" s="54" t="str">
        <f t="shared" si="0"/>
        <v> BBS 61 </v>
      </c>
      <c r="B40" s="2" t="str">
        <f t="shared" si="1"/>
        <v>I</v>
      </c>
      <c r="C40" s="54">
        <f t="shared" si="2"/>
        <v>45136.425000000003</v>
      </c>
      <c r="D40" t="str">
        <f t="shared" si="3"/>
        <v>vis</v>
      </c>
      <c r="E40">
        <f>VLOOKUP(C40,'Active 1'!C$21:E$968,3,FALSE)</f>
        <v>1016.0008502570927</v>
      </c>
      <c r="F40" s="2" t="s">
        <v>174</v>
      </c>
      <c r="G40" t="str">
        <f t="shared" si="4"/>
        <v>45136.425</v>
      </c>
      <c r="H40" s="54">
        <f t="shared" si="5"/>
        <v>1016</v>
      </c>
      <c r="I40" s="89" t="s">
        <v>279</v>
      </c>
      <c r="J40" s="90" t="s">
        <v>280</v>
      </c>
      <c r="K40" s="89">
        <v>1016</v>
      </c>
      <c r="L40" s="89" t="s">
        <v>247</v>
      </c>
      <c r="M40" s="90" t="s">
        <v>187</v>
      </c>
      <c r="N40" s="90"/>
      <c r="O40" s="91" t="s">
        <v>243</v>
      </c>
      <c r="P40" s="91" t="s">
        <v>281</v>
      </c>
    </row>
    <row r="41" spans="1:16" ht="12.75" customHeight="1" x14ac:dyDescent="0.2">
      <c r="A41" s="54" t="str">
        <f t="shared" si="0"/>
        <v> BBS 67 </v>
      </c>
      <c r="B41" s="2" t="str">
        <f t="shared" si="1"/>
        <v>I</v>
      </c>
      <c r="C41" s="54">
        <f t="shared" si="2"/>
        <v>45534.483</v>
      </c>
      <c r="D41" t="str">
        <f t="shared" si="3"/>
        <v>vis</v>
      </c>
      <c r="E41">
        <f>VLOOKUP(C41,'Active 1'!C$21:E$968,3,FALSE)</f>
        <v>1181.0026235604448</v>
      </c>
      <c r="F41" s="2" t="s">
        <v>174</v>
      </c>
      <c r="G41" t="str">
        <f t="shared" si="4"/>
        <v>45534.483</v>
      </c>
      <c r="H41" s="54">
        <f t="shared" si="5"/>
        <v>1181</v>
      </c>
      <c r="I41" s="89" t="s">
        <v>282</v>
      </c>
      <c r="J41" s="90" t="s">
        <v>283</v>
      </c>
      <c r="K41" s="89">
        <v>1181</v>
      </c>
      <c r="L41" s="89" t="s">
        <v>284</v>
      </c>
      <c r="M41" s="90" t="s">
        <v>187</v>
      </c>
      <c r="N41" s="90"/>
      <c r="O41" s="91" t="s">
        <v>252</v>
      </c>
      <c r="P41" s="91" t="s">
        <v>285</v>
      </c>
    </row>
    <row r="42" spans="1:16" ht="12.75" customHeight="1" x14ac:dyDescent="0.2">
      <c r="A42" s="54" t="str">
        <f t="shared" si="0"/>
        <v> BBS 68 </v>
      </c>
      <c r="B42" s="2" t="str">
        <f t="shared" si="1"/>
        <v>I</v>
      </c>
      <c r="C42" s="54">
        <f t="shared" si="2"/>
        <v>45592.377999999997</v>
      </c>
      <c r="D42" t="str">
        <f t="shared" si="3"/>
        <v>vis</v>
      </c>
      <c r="E42">
        <f>VLOOKUP(C42,'Active 1'!C$21:E$968,3,FALSE)</f>
        <v>1205.0010802310735</v>
      </c>
      <c r="F42" s="2" t="s">
        <v>174</v>
      </c>
      <c r="G42" t="str">
        <f t="shared" si="4"/>
        <v>45592.378</v>
      </c>
      <c r="H42" s="54">
        <f t="shared" si="5"/>
        <v>1205</v>
      </c>
      <c r="I42" s="89" t="s">
        <v>286</v>
      </c>
      <c r="J42" s="90" t="s">
        <v>287</v>
      </c>
      <c r="K42" s="89">
        <v>1205</v>
      </c>
      <c r="L42" s="89" t="s">
        <v>288</v>
      </c>
      <c r="M42" s="90" t="s">
        <v>187</v>
      </c>
      <c r="N42" s="90"/>
      <c r="O42" s="91" t="s">
        <v>243</v>
      </c>
      <c r="P42" s="91" t="s">
        <v>289</v>
      </c>
    </row>
    <row r="43" spans="1:16" ht="12.75" customHeight="1" x14ac:dyDescent="0.2">
      <c r="A43" s="54" t="str">
        <f t="shared" ref="A43:A74" si="6">P43</f>
        <v> BBS 69 </v>
      </c>
      <c r="B43" s="2" t="str">
        <f t="shared" ref="B43:B74" si="7">IF(H43=INT(H43),"I","II")</f>
        <v>I</v>
      </c>
      <c r="C43" s="54">
        <f t="shared" ref="C43:C74" si="8">1*G43</f>
        <v>45621.328000000001</v>
      </c>
      <c r="D43" t="str">
        <f t="shared" ref="D43:D74" si="9">VLOOKUP(F43,I$1:J$5,2,FALSE)</f>
        <v>vis</v>
      </c>
      <c r="E43">
        <f>VLOOKUP(C43,'Active 1'!C$21:E$968,3,FALSE)</f>
        <v>1217.0013448586724</v>
      </c>
      <c r="F43" s="2" t="s">
        <v>174</v>
      </c>
      <c r="G43" t="str">
        <f t="shared" ref="G43:G74" si="10">MID(I43,3,LEN(I43)-3)</f>
        <v>45621.328</v>
      </c>
      <c r="H43" s="54">
        <f t="shared" ref="H43:H74" si="11">1*K43</f>
        <v>1217</v>
      </c>
      <c r="I43" s="89" t="s">
        <v>290</v>
      </c>
      <c r="J43" s="90" t="s">
        <v>291</v>
      </c>
      <c r="K43" s="89">
        <v>1217</v>
      </c>
      <c r="L43" s="89" t="s">
        <v>288</v>
      </c>
      <c r="M43" s="90" t="s">
        <v>187</v>
      </c>
      <c r="N43" s="90"/>
      <c r="O43" s="91" t="s">
        <v>252</v>
      </c>
      <c r="P43" s="91" t="s">
        <v>292</v>
      </c>
    </row>
    <row r="44" spans="1:16" ht="12.75" customHeight="1" x14ac:dyDescent="0.2">
      <c r="A44" s="54" t="str">
        <f t="shared" si="6"/>
        <v> BBS 69 </v>
      </c>
      <c r="B44" s="2" t="str">
        <f t="shared" si="7"/>
        <v>I</v>
      </c>
      <c r="C44" s="54">
        <f t="shared" si="8"/>
        <v>45621.328000000001</v>
      </c>
      <c r="D44" t="str">
        <f t="shared" si="9"/>
        <v>vis</v>
      </c>
      <c r="E44">
        <f>VLOOKUP(C44,'Active 1'!C$21:E$968,3,FALSE)</f>
        <v>1217.0013448586724</v>
      </c>
      <c r="F44" s="2" t="s">
        <v>174</v>
      </c>
      <c r="G44" t="str">
        <f t="shared" si="10"/>
        <v>45621.328</v>
      </c>
      <c r="H44" s="54">
        <f t="shared" si="11"/>
        <v>1217</v>
      </c>
      <c r="I44" s="89" t="s">
        <v>290</v>
      </c>
      <c r="J44" s="90" t="s">
        <v>291</v>
      </c>
      <c r="K44" s="89">
        <v>1217</v>
      </c>
      <c r="L44" s="89" t="s">
        <v>288</v>
      </c>
      <c r="M44" s="90" t="s">
        <v>187</v>
      </c>
      <c r="N44" s="90"/>
      <c r="O44" s="91" t="s">
        <v>293</v>
      </c>
      <c r="P44" s="91" t="s">
        <v>292</v>
      </c>
    </row>
    <row r="45" spans="1:16" ht="12.75" customHeight="1" x14ac:dyDescent="0.2">
      <c r="A45" s="54" t="str">
        <f t="shared" si="6"/>
        <v> BBS 69 </v>
      </c>
      <c r="B45" s="2" t="str">
        <f t="shared" si="7"/>
        <v>I</v>
      </c>
      <c r="C45" s="54">
        <f t="shared" si="8"/>
        <v>45621.330999999998</v>
      </c>
      <c r="D45" t="str">
        <f t="shared" si="9"/>
        <v>vis</v>
      </c>
      <c r="E45">
        <f>VLOOKUP(C45,'Active 1'!C$21:E$968,3,FALSE)</f>
        <v>1217.0025884094098</v>
      </c>
      <c r="F45" s="2" t="s">
        <v>174</v>
      </c>
      <c r="G45" t="str">
        <f t="shared" si="10"/>
        <v>45621.331</v>
      </c>
      <c r="H45" s="54">
        <f t="shared" si="11"/>
        <v>1217</v>
      </c>
      <c r="I45" s="89" t="s">
        <v>294</v>
      </c>
      <c r="J45" s="90" t="s">
        <v>295</v>
      </c>
      <c r="K45" s="89">
        <v>1217</v>
      </c>
      <c r="L45" s="89" t="s">
        <v>284</v>
      </c>
      <c r="M45" s="90" t="s">
        <v>187</v>
      </c>
      <c r="N45" s="90"/>
      <c r="O45" s="91" t="s">
        <v>243</v>
      </c>
      <c r="P45" s="91" t="s">
        <v>292</v>
      </c>
    </row>
    <row r="46" spans="1:16" ht="12.75" customHeight="1" x14ac:dyDescent="0.2">
      <c r="A46" s="54" t="str">
        <f t="shared" si="6"/>
        <v> BBS 70 </v>
      </c>
      <c r="B46" s="2" t="str">
        <f t="shared" si="7"/>
        <v>I</v>
      </c>
      <c r="C46" s="54">
        <f t="shared" si="8"/>
        <v>45621.336000000003</v>
      </c>
      <c r="D46" t="str">
        <f t="shared" si="9"/>
        <v>vis</v>
      </c>
      <c r="E46">
        <f>VLOOKUP(C46,'Active 1'!C$21:E$968,3,FALSE)</f>
        <v>1217.0046609939761</v>
      </c>
      <c r="F46" s="2" t="s">
        <v>174</v>
      </c>
      <c r="G46" t="str">
        <f t="shared" si="10"/>
        <v>45621.336</v>
      </c>
      <c r="H46" s="54">
        <f t="shared" si="11"/>
        <v>1217</v>
      </c>
      <c r="I46" s="89" t="s">
        <v>296</v>
      </c>
      <c r="J46" s="90" t="s">
        <v>297</v>
      </c>
      <c r="K46" s="89">
        <v>1217</v>
      </c>
      <c r="L46" s="89" t="s">
        <v>298</v>
      </c>
      <c r="M46" s="90" t="s">
        <v>187</v>
      </c>
      <c r="N46" s="90"/>
      <c r="O46" s="91" t="s">
        <v>299</v>
      </c>
      <c r="P46" s="91" t="s">
        <v>300</v>
      </c>
    </row>
    <row r="47" spans="1:16" ht="12.75" customHeight="1" x14ac:dyDescent="0.2">
      <c r="A47" s="54" t="str">
        <f t="shared" si="6"/>
        <v> BBS 72 </v>
      </c>
      <c r="B47" s="2" t="str">
        <f t="shared" si="7"/>
        <v>I</v>
      </c>
      <c r="C47" s="54">
        <f t="shared" si="8"/>
        <v>45879.459000000003</v>
      </c>
      <c r="D47" t="str">
        <f t="shared" si="9"/>
        <v>vis</v>
      </c>
      <c r="E47">
        <f>VLOOKUP(C47,'Active 1'!C$21:E$968,3,FALSE)</f>
        <v>1324.0010100948141</v>
      </c>
      <c r="F47" s="2" t="s">
        <v>174</v>
      </c>
      <c r="G47" t="str">
        <f t="shared" si="10"/>
        <v>45879.459</v>
      </c>
      <c r="H47" s="54">
        <f t="shared" si="11"/>
        <v>1324</v>
      </c>
      <c r="I47" s="89" t="s">
        <v>301</v>
      </c>
      <c r="J47" s="90" t="s">
        <v>302</v>
      </c>
      <c r="K47" s="89">
        <v>1324</v>
      </c>
      <c r="L47" s="89" t="s">
        <v>247</v>
      </c>
      <c r="M47" s="90" t="s">
        <v>187</v>
      </c>
      <c r="N47" s="90"/>
      <c r="O47" s="91" t="s">
        <v>243</v>
      </c>
      <c r="P47" s="91" t="s">
        <v>303</v>
      </c>
    </row>
    <row r="48" spans="1:16" ht="12.75" customHeight="1" x14ac:dyDescent="0.2">
      <c r="A48" s="54" t="str">
        <f t="shared" si="6"/>
        <v> BBS 73 </v>
      </c>
      <c r="B48" s="2" t="str">
        <f t="shared" si="7"/>
        <v>I</v>
      </c>
      <c r="C48" s="54">
        <f t="shared" si="8"/>
        <v>45920.466</v>
      </c>
      <c r="D48" t="str">
        <f t="shared" si="9"/>
        <v>vis</v>
      </c>
      <c r="E48">
        <f>VLOOKUP(C48,'Active 1'!C$21:E$968,3,FALSE)</f>
        <v>1340.9991051408883</v>
      </c>
      <c r="F48" s="2" t="s">
        <v>174</v>
      </c>
      <c r="G48" t="str">
        <f t="shared" si="10"/>
        <v>45920.466</v>
      </c>
      <c r="H48" s="54">
        <f t="shared" si="11"/>
        <v>1341</v>
      </c>
      <c r="I48" s="89" t="s">
        <v>304</v>
      </c>
      <c r="J48" s="90" t="s">
        <v>305</v>
      </c>
      <c r="K48" s="89">
        <v>1341</v>
      </c>
      <c r="L48" s="89" t="s">
        <v>262</v>
      </c>
      <c r="M48" s="90" t="s">
        <v>187</v>
      </c>
      <c r="N48" s="90"/>
      <c r="O48" s="91" t="s">
        <v>243</v>
      </c>
      <c r="P48" s="91" t="s">
        <v>306</v>
      </c>
    </row>
    <row r="49" spans="1:16" ht="12.75" customHeight="1" x14ac:dyDescent="0.2">
      <c r="A49" s="54" t="str">
        <f t="shared" si="6"/>
        <v> BBS 74 </v>
      </c>
      <c r="B49" s="2" t="str">
        <f t="shared" si="7"/>
        <v>I</v>
      </c>
      <c r="C49" s="54">
        <f t="shared" si="8"/>
        <v>46007.309000000001</v>
      </c>
      <c r="D49" t="str">
        <f t="shared" si="9"/>
        <v>vis</v>
      </c>
      <c r="E49">
        <f>VLOOKUP(C49,'Active 1'!C$21:E$968,3,FALSE)</f>
        <v>1376.9969974052901</v>
      </c>
      <c r="F49" s="2" t="s">
        <v>174</v>
      </c>
      <c r="G49" t="str">
        <f t="shared" si="10"/>
        <v>46007.309</v>
      </c>
      <c r="H49" s="54">
        <f t="shared" si="11"/>
        <v>1377</v>
      </c>
      <c r="I49" s="89" t="s">
        <v>307</v>
      </c>
      <c r="J49" s="90" t="s">
        <v>308</v>
      </c>
      <c r="K49" s="89">
        <v>1377</v>
      </c>
      <c r="L49" s="89" t="s">
        <v>309</v>
      </c>
      <c r="M49" s="90" t="s">
        <v>187</v>
      </c>
      <c r="N49" s="90"/>
      <c r="O49" s="91" t="s">
        <v>243</v>
      </c>
      <c r="P49" s="91" t="s">
        <v>310</v>
      </c>
    </row>
    <row r="50" spans="1:16" ht="12.75" customHeight="1" x14ac:dyDescent="0.2">
      <c r="A50" s="54" t="str">
        <f t="shared" si="6"/>
        <v> BRNO 28 </v>
      </c>
      <c r="B50" s="2" t="str">
        <f t="shared" si="7"/>
        <v>I</v>
      </c>
      <c r="C50" s="54">
        <f t="shared" si="8"/>
        <v>46306.464</v>
      </c>
      <c r="D50" t="str">
        <f t="shared" si="9"/>
        <v>vis</v>
      </c>
      <c r="E50">
        <f>VLOOKUP(C50,'Active 1'!C$21:E$968,3,FALSE)</f>
        <v>1501.0018044750248</v>
      </c>
      <c r="F50" s="2" t="s">
        <v>174</v>
      </c>
      <c r="G50" t="str">
        <f t="shared" si="10"/>
        <v>46306.464</v>
      </c>
      <c r="H50" s="54">
        <f t="shared" si="11"/>
        <v>1501</v>
      </c>
      <c r="I50" s="89" t="s">
        <v>311</v>
      </c>
      <c r="J50" s="90" t="s">
        <v>312</v>
      </c>
      <c r="K50" s="89">
        <v>1501</v>
      </c>
      <c r="L50" s="89" t="s">
        <v>313</v>
      </c>
      <c r="M50" s="90" t="s">
        <v>187</v>
      </c>
      <c r="N50" s="90"/>
      <c r="O50" s="91" t="s">
        <v>314</v>
      </c>
      <c r="P50" s="91" t="s">
        <v>315</v>
      </c>
    </row>
    <row r="51" spans="1:16" ht="12.75" customHeight="1" x14ac:dyDescent="0.2">
      <c r="A51" s="54" t="str">
        <f t="shared" si="6"/>
        <v> BBS 79 </v>
      </c>
      <c r="B51" s="2" t="str">
        <f t="shared" si="7"/>
        <v>I</v>
      </c>
      <c r="C51" s="54">
        <f t="shared" si="8"/>
        <v>46352.305</v>
      </c>
      <c r="D51" t="str">
        <f t="shared" si="9"/>
        <v>vis</v>
      </c>
      <c r="E51">
        <f>VLOOKUP(C51,'Active 1'!C$21:E$968,3,FALSE)</f>
        <v>1520.0036742779155</v>
      </c>
      <c r="F51" s="2" t="s">
        <v>174</v>
      </c>
      <c r="G51" t="str">
        <f t="shared" si="10"/>
        <v>46352.305</v>
      </c>
      <c r="H51" s="54">
        <f t="shared" si="11"/>
        <v>1520</v>
      </c>
      <c r="I51" s="89" t="s">
        <v>316</v>
      </c>
      <c r="J51" s="90" t="s">
        <v>317</v>
      </c>
      <c r="K51" s="89">
        <v>1520</v>
      </c>
      <c r="L51" s="89" t="s">
        <v>318</v>
      </c>
      <c r="M51" s="90" t="s">
        <v>187</v>
      </c>
      <c r="N51" s="90"/>
      <c r="O51" s="91" t="s">
        <v>252</v>
      </c>
      <c r="P51" s="91" t="s">
        <v>319</v>
      </c>
    </row>
    <row r="52" spans="1:16" ht="12.75" customHeight="1" x14ac:dyDescent="0.2">
      <c r="A52" s="54" t="str">
        <f t="shared" si="6"/>
        <v> BBS 83 </v>
      </c>
      <c r="B52" s="2" t="str">
        <f t="shared" si="7"/>
        <v>I</v>
      </c>
      <c r="C52" s="54">
        <f t="shared" si="8"/>
        <v>46909.576000000001</v>
      </c>
      <c r="D52" t="str">
        <f t="shared" si="9"/>
        <v>vis</v>
      </c>
      <c r="E52">
        <f>VLOOKUP(C52,'Active 1'!C$21:E$968,3,FALSE)</f>
        <v>1751.0019288300991</v>
      </c>
      <c r="F52" s="2" t="s">
        <v>174</v>
      </c>
      <c r="G52" t="str">
        <f t="shared" si="10"/>
        <v>46909.576</v>
      </c>
      <c r="H52" s="54">
        <f t="shared" si="11"/>
        <v>1751</v>
      </c>
      <c r="I52" s="89" t="s">
        <v>320</v>
      </c>
      <c r="J52" s="90" t="s">
        <v>321</v>
      </c>
      <c r="K52" s="89">
        <v>1751</v>
      </c>
      <c r="L52" s="89" t="s">
        <v>322</v>
      </c>
      <c r="M52" s="90" t="s">
        <v>187</v>
      </c>
      <c r="N52" s="90"/>
      <c r="O52" s="91" t="s">
        <v>243</v>
      </c>
      <c r="P52" s="91" t="s">
        <v>323</v>
      </c>
    </row>
    <row r="53" spans="1:16" ht="12.75" customHeight="1" x14ac:dyDescent="0.2">
      <c r="A53" s="54" t="str">
        <f t="shared" si="6"/>
        <v> BBS 86 </v>
      </c>
      <c r="B53" s="2" t="str">
        <f t="shared" si="7"/>
        <v>I</v>
      </c>
      <c r="C53" s="54">
        <f t="shared" si="8"/>
        <v>47078.425999999999</v>
      </c>
      <c r="D53" t="str">
        <f t="shared" si="9"/>
        <v>vis</v>
      </c>
      <c r="E53">
        <f>VLOOKUP(C53,'Active 1'!C$21:E$968,3,FALSE)</f>
        <v>1820.9931095682603</v>
      </c>
      <c r="F53" s="2" t="s">
        <v>174</v>
      </c>
      <c r="G53" t="str">
        <f t="shared" si="10"/>
        <v>47078.426</v>
      </c>
      <c r="H53" s="54">
        <f t="shared" si="11"/>
        <v>1821</v>
      </c>
      <c r="I53" s="89" t="s">
        <v>324</v>
      </c>
      <c r="J53" s="90" t="s">
        <v>325</v>
      </c>
      <c r="K53" s="89">
        <v>1821</v>
      </c>
      <c r="L53" s="89" t="s">
        <v>326</v>
      </c>
      <c r="M53" s="90" t="s">
        <v>187</v>
      </c>
      <c r="N53" s="90"/>
      <c r="O53" s="91" t="s">
        <v>243</v>
      </c>
      <c r="P53" s="91" t="s">
        <v>327</v>
      </c>
    </row>
    <row r="54" spans="1:16" ht="12.75" customHeight="1" x14ac:dyDescent="0.2">
      <c r="A54" s="54" t="str">
        <f t="shared" si="6"/>
        <v> BBS 88 </v>
      </c>
      <c r="B54" s="2" t="str">
        <f t="shared" si="7"/>
        <v>I</v>
      </c>
      <c r="C54" s="54">
        <f t="shared" si="8"/>
        <v>47336.552000000003</v>
      </c>
      <c r="D54" t="str">
        <f t="shared" si="9"/>
        <v>vis</v>
      </c>
      <c r="E54">
        <f>VLOOKUP(C54,'Active 1'!C$21:E$968,3,FALSE)</f>
        <v>1927.9907022198386</v>
      </c>
      <c r="F54" s="2" t="s">
        <v>174</v>
      </c>
      <c r="G54" t="str">
        <f t="shared" si="10"/>
        <v>47336.552</v>
      </c>
      <c r="H54" s="54">
        <f t="shared" si="11"/>
        <v>1928</v>
      </c>
      <c r="I54" s="89" t="s">
        <v>328</v>
      </c>
      <c r="J54" s="90" t="s">
        <v>329</v>
      </c>
      <c r="K54" s="89">
        <v>1928</v>
      </c>
      <c r="L54" s="89" t="s">
        <v>330</v>
      </c>
      <c r="M54" s="90" t="s">
        <v>187</v>
      </c>
      <c r="N54" s="90"/>
      <c r="O54" s="91" t="s">
        <v>243</v>
      </c>
      <c r="P54" s="91" t="s">
        <v>331</v>
      </c>
    </row>
    <row r="55" spans="1:16" ht="12.75" customHeight="1" x14ac:dyDescent="0.2">
      <c r="A55" s="54" t="str">
        <f t="shared" si="6"/>
        <v> BBS 89 </v>
      </c>
      <c r="B55" s="2" t="str">
        <f t="shared" si="7"/>
        <v>I</v>
      </c>
      <c r="C55" s="54">
        <f t="shared" si="8"/>
        <v>47353.459000000003</v>
      </c>
      <c r="D55" t="str">
        <f t="shared" si="9"/>
        <v>vis</v>
      </c>
      <c r="E55">
        <f>VLOOKUP(C55,'Active 1'!C$21:E$968,3,FALSE)</f>
        <v>1934.9989396657377</v>
      </c>
      <c r="F55" s="2" t="s">
        <v>174</v>
      </c>
      <c r="G55" t="str">
        <f t="shared" si="10"/>
        <v>47353.459</v>
      </c>
      <c r="H55" s="54">
        <f t="shared" si="11"/>
        <v>1935</v>
      </c>
      <c r="I55" s="89" t="s">
        <v>332</v>
      </c>
      <c r="J55" s="90" t="s">
        <v>333</v>
      </c>
      <c r="K55" s="89">
        <v>1935</v>
      </c>
      <c r="L55" s="89" t="s">
        <v>334</v>
      </c>
      <c r="M55" s="90" t="s">
        <v>187</v>
      </c>
      <c r="N55" s="90"/>
      <c r="O55" s="91" t="s">
        <v>243</v>
      </c>
      <c r="P55" s="91" t="s">
        <v>335</v>
      </c>
    </row>
    <row r="56" spans="1:16" ht="12.75" customHeight="1" x14ac:dyDescent="0.2">
      <c r="A56" s="54" t="str">
        <f t="shared" si="6"/>
        <v> BBS 89 </v>
      </c>
      <c r="B56" s="2" t="str">
        <f t="shared" si="7"/>
        <v>I</v>
      </c>
      <c r="C56" s="54">
        <f t="shared" si="8"/>
        <v>47353.468000000001</v>
      </c>
      <c r="D56" t="str">
        <f t="shared" si="9"/>
        <v>vis</v>
      </c>
      <c r="E56">
        <f>VLOOKUP(C56,'Active 1'!C$21:E$968,3,FALSE)</f>
        <v>1935.0026703179528</v>
      </c>
      <c r="F56" s="2" t="s">
        <v>174</v>
      </c>
      <c r="G56" t="str">
        <f t="shared" si="10"/>
        <v>47353.468</v>
      </c>
      <c r="H56" s="54">
        <f t="shared" si="11"/>
        <v>1935</v>
      </c>
      <c r="I56" s="89" t="s">
        <v>336</v>
      </c>
      <c r="J56" s="90" t="s">
        <v>337</v>
      </c>
      <c r="K56" s="89">
        <v>1935</v>
      </c>
      <c r="L56" s="89" t="s">
        <v>284</v>
      </c>
      <c r="M56" s="90" t="s">
        <v>187</v>
      </c>
      <c r="N56" s="90"/>
      <c r="O56" s="91" t="s">
        <v>252</v>
      </c>
      <c r="P56" s="91" t="s">
        <v>335</v>
      </c>
    </row>
    <row r="57" spans="1:16" ht="12.75" customHeight="1" x14ac:dyDescent="0.2">
      <c r="A57" s="54" t="str">
        <f t="shared" si="6"/>
        <v> BBS 90 </v>
      </c>
      <c r="B57" s="2" t="str">
        <f t="shared" si="7"/>
        <v>I</v>
      </c>
      <c r="C57" s="54">
        <f t="shared" si="8"/>
        <v>47452.375</v>
      </c>
      <c r="D57" t="str">
        <f t="shared" si="9"/>
        <v>vis</v>
      </c>
      <c r="E57">
        <f>VLOOKUP(C57,'Active 1'!C$21:E$968,3,FALSE)</f>
        <v>1976.0012946192221</v>
      </c>
      <c r="F57" s="2" t="s">
        <v>174</v>
      </c>
      <c r="G57" t="str">
        <f t="shared" si="10"/>
        <v>47452.375</v>
      </c>
      <c r="H57" s="54">
        <f t="shared" si="11"/>
        <v>1976</v>
      </c>
      <c r="I57" s="89" t="s">
        <v>338</v>
      </c>
      <c r="J57" s="90" t="s">
        <v>339</v>
      </c>
      <c r="K57" s="89">
        <v>1976</v>
      </c>
      <c r="L57" s="89" t="s">
        <v>288</v>
      </c>
      <c r="M57" s="90" t="s">
        <v>187</v>
      </c>
      <c r="N57" s="90"/>
      <c r="O57" s="91" t="s">
        <v>243</v>
      </c>
      <c r="P57" s="91" t="s">
        <v>340</v>
      </c>
    </row>
    <row r="58" spans="1:16" ht="12.75" customHeight="1" x14ac:dyDescent="0.2">
      <c r="A58" s="54" t="str">
        <f t="shared" si="6"/>
        <v> BBS 92 </v>
      </c>
      <c r="B58" s="2" t="str">
        <f t="shared" si="7"/>
        <v>I</v>
      </c>
      <c r="C58" s="54">
        <f t="shared" si="8"/>
        <v>47768.415999999997</v>
      </c>
      <c r="D58" t="str">
        <f t="shared" si="9"/>
        <v>vis</v>
      </c>
      <c r="E58">
        <f>VLOOKUP(C58,'Active 1'!C$21:E$968,3,FALSE)</f>
        <v>2107.0056342796852</v>
      </c>
      <c r="F58" s="2" t="s">
        <v>174</v>
      </c>
      <c r="G58" t="str">
        <f t="shared" si="10"/>
        <v>47768.416</v>
      </c>
      <c r="H58" s="54">
        <f t="shared" si="11"/>
        <v>2107</v>
      </c>
      <c r="I58" s="89" t="s">
        <v>341</v>
      </c>
      <c r="J58" s="90" t="s">
        <v>342</v>
      </c>
      <c r="K58" s="89">
        <v>2107</v>
      </c>
      <c r="L58" s="89" t="s">
        <v>343</v>
      </c>
      <c r="M58" s="90" t="s">
        <v>187</v>
      </c>
      <c r="N58" s="90"/>
      <c r="O58" s="91" t="s">
        <v>252</v>
      </c>
      <c r="P58" s="91" t="s">
        <v>344</v>
      </c>
    </row>
    <row r="59" spans="1:16" ht="12.75" customHeight="1" x14ac:dyDescent="0.2">
      <c r="A59" s="54" t="str">
        <f t="shared" si="6"/>
        <v> BBS 93 </v>
      </c>
      <c r="B59" s="2" t="str">
        <f t="shared" si="7"/>
        <v>I</v>
      </c>
      <c r="C59" s="54">
        <f t="shared" si="8"/>
        <v>47826.298999999999</v>
      </c>
      <c r="D59" t="str">
        <f t="shared" si="9"/>
        <v>vis</v>
      </c>
      <c r="E59">
        <f>VLOOKUP(C59,'Active 1'!C$21:E$968,3,FALSE)</f>
        <v>2130.9991167473613</v>
      </c>
      <c r="F59" s="2" t="s">
        <v>174</v>
      </c>
      <c r="G59" t="str">
        <f t="shared" si="10"/>
        <v>47826.299</v>
      </c>
      <c r="H59" s="54">
        <f t="shared" si="11"/>
        <v>2131</v>
      </c>
      <c r="I59" s="89" t="s">
        <v>345</v>
      </c>
      <c r="J59" s="90" t="s">
        <v>346</v>
      </c>
      <c r="K59" s="89">
        <v>2131</v>
      </c>
      <c r="L59" s="89" t="s">
        <v>262</v>
      </c>
      <c r="M59" s="90" t="s">
        <v>187</v>
      </c>
      <c r="N59" s="90"/>
      <c r="O59" s="91" t="s">
        <v>243</v>
      </c>
      <c r="P59" s="91" t="s">
        <v>347</v>
      </c>
    </row>
    <row r="60" spans="1:16" ht="12.75" customHeight="1" x14ac:dyDescent="0.2">
      <c r="A60" s="54" t="str">
        <f t="shared" si="6"/>
        <v> BBS 96 </v>
      </c>
      <c r="B60" s="2" t="str">
        <f t="shared" si="7"/>
        <v>I</v>
      </c>
      <c r="C60" s="54">
        <f t="shared" si="8"/>
        <v>48084.440999999999</v>
      </c>
      <c r="D60" t="str">
        <f t="shared" si="9"/>
        <v>vis</v>
      </c>
      <c r="E60">
        <f>VLOOKUP(C60,'Active 1'!C$21:E$968,3,FALSE)</f>
        <v>2238.0033416695442</v>
      </c>
      <c r="F60" s="2" t="s">
        <v>174</v>
      </c>
      <c r="G60" t="str">
        <f t="shared" si="10"/>
        <v>48084.441</v>
      </c>
      <c r="H60" s="54">
        <f t="shared" si="11"/>
        <v>2238</v>
      </c>
      <c r="I60" s="89" t="s">
        <v>348</v>
      </c>
      <c r="J60" s="90" t="s">
        <v>349</v>
      </c>
      <c r="K60" s="89">
        <v>2238</v>
      </c>
      <c r="L60" s="89" t="s">
        <v>350</v>
      </c>
      <c r="M60" s="90" t="s">
        <v>187</v>
      </c>
      <c r="N60" s="90"/>
      <c r="O60" s="91" t="s">
        <v>252</v>
      </c>
      <c r="P60" s="91" t="s">
        <v>351</v>
      </c>
    </row>
    <row r="61" spans="1:16" ht="12.75" customHeight="1" x14ac:dyDescent="0.2">
      <c r="A61" s="54" t="str">
        <f t="shared" si="6"/>
        <v> BBS 96 </v>
      </c>
      <c r="B61" s="2" t="str">
        <f t="shared" si="7"/>
        <v>I</v>
      </c>
      <c r="C61" s="54">
        <f t="shared" si="8"/>
        <v>48113.375</v>
      </c>
      <c r="D61" t="str">
        <f t="shared" si="9"/>
        <v>vis</v>
      </c>
      <c r="E61">
        <f>VLOOKUP(C61,'Active 1'!C$21:E$968,3,FALSE)</f>
        <v>2249.9969740265356</v>
      </c>
      <c r="F61" s="2" t="s">
        <v>174</v>
      </c>
      <c r="G61" t="str">
        <f t="shared" si="10"/>
        <v>48113.375</v>
      </c>
      <c r="H61" s="54">
        <f t="shared" si="11"/>
        <v>2250</v>
      </c>
      <c r="I61" s="89" t="s">
        <v>352</v>
      </c>
      <c r="J61" s="90" t="s">
        <v>353</v>
      </c>
      <c r="K61" s="89">
        <v>2250</v>
      </c>
      <c r="L61" s="89" t="s">
        <v>309</v>
      </c>
      <c r="M61" s="90" t="s">
        <v>187</v>
      </c>
      <c r="N61" s="90"/>
      <c r="O61" s="91" t="s">
        <v>243</v>
      </c>
      <c r="P61" s="91" t="s">
        <v>351</v>
      </c>
    </row>
    <row r="62" spans="1:16" ht="12.75" customHeight="1" x14ac:dyDescent="0.2">
      <c r="A62" s="54" t="str">
        <f t="shared" si="6"/>
        <v> BBS 96 </v>
      </c>
      <c r="B62" s="2" t="str">
        <f t="shared" si="7"/>
        <v>I</v>
      </c>
      <c r="C62" s="54">
        <f t="shared" si="8"/>
        <v>48125.442000000003</v>
      </c>
      <c r="D62" t="str">
        <f t="shared" si="9"/>
        <v>vis</v>
      </c>
      <c r="E62">
        <f>VLOOKUP(C62,'Active 1'!C$21:E$968,3,FALSE)</f>
        <v>2254.9989496141438</v>
      </c>
      <c r="F62" s="2" t="str">
        <f>LEFT(M62,1)</f>
        <v>V</v>
      </c>
      <c r="G62" t="str">
        <f t="shared" si="10"/>
        <v>48125.442</v>
      </c>
      <c r="H62" s="54">
        <f t="shared" si="11"/>
        <v>2255</v>
      </c>
      <c r="I62" s="89" t="s">
        <v>354</v>
      </c>
      <c r="J62" s="90" t="s">
        <v>355</v>
      </c>
      <c r="K62" s="89">
        <v>2255</v>
      </c>
      <c r="L62" s="89" t="s">
        <v>334</v>
      </c>
      <c r="M62" s="90" t="s">
        <v>187</v>
      </c>
      <c r="N62" s="90"/>
      <c r="O62" s="91" t="s">
        <v>252</v>
      </c>
      <c r="P62" s="91" t="s">
        <v>351</v>
      </c>
    </row>
    <row r="63" spans="1:16" ht="12.75" customHeight="1" x14ac:dyDescent="0.2">
      <c r="A63" s="54" t="str">
        <f t="shared" si="6"/>
        <v> BBS 98 </v>
      </c>
      <c r="B63" s="2" t="str">
        <f t="shared" si="7"/>
        <v>I</v>
      </c>
      <c r="C63" s="54">
        <f t="shared" si="8"/>
        <v>48441.476000000002</v>
      </c>
      <c r="D63" t="str">
        <f t="shared" si="9"/>
        <v>vis</v>
      </c>
      <c r="E63">
        <f>VLOOKUP(C63,'Active 1'!C$21:E$968,3,FALSE)</f>
        <v>2386.0003876562178</v>
      </c>
      <c r="F63" s="2" t="str">
        <f>LEFT(M63,1)</f>
        <v>V</v>
      </c>
      <c r="G63" t="str">
        <f t="shared" si="10"/>
        <v>48441.476</v>
      </c>
      <c r="H63" s="54">
        <f t="shared" si="11"/>
        <v>2386</v>
      </c>
      <c r="I63" s="89" t="s">
        <v>356</v>
      </c>
      <c r="J63" s="90" t="s">
        <v>357</v>
      </c>
      <c r="K63" s="89">
        <v>2386</v>
      </c>
      <c r="L63" s="89" t="s">
        <v>258</v>
      </c>
      <c r="M63" s="90" t="s">
        <v>187</v>
      </c>
      <c r="N63" s="90"/>
      <c r="O63" s="91" t="s">
        <v>252</v>
      </c>
      <c r="P63" s="91" t="s">
        <v>358</v>
      </c>
    </row>
    <row r="64" spans="1:16" ht="12.75" customHeight="1" x14ac:dyDescent="0.2">
      <c r="A64" s="54" t="str">
        <f t="shared" si="6"/>
        <v> BBS 98 </v>
      </c>
      <c r="B64" s="2" t="str">
        <f t="shared" si="7"/>
        <v>I</v>
      </c>
      <c r="C64" s="54">
        <f t="shared" si="8"/>
        <v>48499.381999999998</v>
      </c>
      <c r="D64" t="str">
        <f t="shared" si="9"/>
        <v>vis</v>
      </c>
      <c r="E64">
        <f>VLOOKUP(C64,'Active 1'!C$21:E$968,3,FALSE)</f>
        <v>2410.0034040128871</v>
      </c>
      <c r="F64" s="2" t="str">
        <f>LEFT(M64,1)</f>
        <v>V</v>
      </c>
      <c r="G64" t="str">
        <f t="shared" si="10"/>
        <v>48499.382</v>
      </c>
      <c r="H64" s="54">
        <f t="shared" si="11"/>
        <v>2410</v>
      </c>
      <c r="I64" s="89" t="s">
        <v>359</v>
      </c>
      <c r="J64" s="90" t="s">
        <v>360</v>
      </c>
      <c r="K64" s="89">
        <v>2410</v>
      </c>
      <c r="L64" s="89" t="s">
        <v>350</v>
      </c>
      <c r="M64" s="90" t="s">
        <v>187</v>
      </c>
      <c r="N64" s="90"/>
      <c r="O64" s="91" t="s">
        <v>252</v>
      </c>
      <c r="P64" s="91" t="s">
        <v>358</v>
      </c>
    </row>
    <row r="65" spans="1:16" ht="12.75" customHeight="1" x14ac:dyDescent="0.2">
      <c r="A65" s="54" t="str">
        <f t="shared" si="6"/>
        <v> BBS 98 </v>
      </c>
      <c r="B65" s="2" t="str">
        <f t="shared" si="7"/>
        <v>I</v>
      </c>
      <c r="C65" s="54">
        <f t="shared" si="8"/>
        <v>48499.383000000002</v>
      </c>
      <c r="D65" t="str">
        <f t="shared" si="9"/>
        <v>vis</v>
      </c>
      <c r="E65">
        <f>VLOOKUP(C65,'Active 1'!C$21:E$968,3,FALSE)</f>
        <v>2410.0038185298017</v>
      </c>
      <c r="F65" s="2" t="str">
        <f>LEFT(M65,1)</f>
        <v>V</v>
      </c>
      <c r="G65" t="str">
        <f t="shared" si="10"/>
        <v>48499.383</v>
      </c>
      <c r="H65" s="54">
        <f t="shared" si="11"/>
        <v>2410</v>
      </c>
      <c r="I65" s="89" t="s">
        <v>361</v>
      </c>
      <c r="J65" s="90" t="s">
        <v>362</v>
      </c>
      <c r="K65" s="89">
        <v>2410</v>
      </c>
      <c r="L65" s="89" t="s">
        <v>318</v>
      </c>
      <c r="M65" s="90" t="s">
        <v>187</v>
      </c>
      <c r="N65" s="90"/>
      <c r="O65" s="91" t="s">
        <v>243</v>
      </c>
      <c r="P65" s="91" t="s">
        <v>358</v>
      </c>
    </row>
    <row r="66" spans="1:16" ht="12.75" customHeight="1" x14ac:dyDescent="0.2">
      <c r="A66" s="54" t="str">
        <f t="shared" si="6"/>
        <v> BBS 99 </v>
      </c>
      <c r="B66" s="2" t="str">
        <f t="shared" si="7"/>
        <v>I</v>
      </c>
      <c r="C66" s="54">
        <f t="shared" si="8"/>
        <v>48540.398999999998</v>
      </c>
      <c r="D66" t="str">
        <f t="shared" si="9"/>
        <v>vis</v>
      </c>
      <c r="E66">
        <f>VLOOKUP(C66,'Active 1'!C$21:E$968,3,FALSE)</f>
        <v>2427.0056442280911</v>
      </c>
      <c r="F66" s="2" t="s">
        <v>174</v>
      </c>
      <c r="G66" t="str">
        <f t="shared" si="10"/>
        <v>48540.399</v>
      </c>
      <c r="H66" s="54">
        <f t="shared" si="11"/>
        <v>2427</v>
      </c>
      <c r="I66" s="89" t="s">
        <v>363</v>
      </c>
      <c r="J66" s="90" t="s">
        <v>364</v>
      </c>
      <c r="K66" s="89">
        <v>2427</v>
      </c>
      <c r="L66" s="89" t="s">
        <v>343</v>
      </c>
      <c r="M66" s="90" t="s">
        <v>187</v>
      </c>
      <c r="N66" s="90"/>
      <c r="O66" s="91" t="s">
        <v>252</v>
      </c>
      <c r="P66" s="91" t="s">
        <v>365</v>
      </c>
    </row>
    <row r="67" spans="1:16" ht="12.75" customHeight="1" x14ac:dyDescent="0.2">
      <c r="A67" s="54" t="str">
        <f t="shared" si="6"/>
        <v> BBS 99 </v>
      </c>
      <c r="B67" s="2" t="str">
        <f t="shared" si="7"/>
        <v>I</v>
      </c>
      <c r="C67" s="54">
        <f t="shared" si="8"/>
        <v>48598.279000000002</v>
      </c>
      <c r="D67" t="str">
        <f t="shared" si="9"/>
        <v>vis</v>
      </c>
      <c r="E67">
        <f>VLOOKUP(C67,'Active 1'!C$21:E$968,3,FALSE)</f>
        <v>2450.9978831450298</v>
      </c>
      <c r="F67" s="2" t="s">
        <v>174</v>
      </c>
      <c r="G67" t="str">
        <f t="shared" si="10"/>
        <v>48598.279</v>
      </c>
      <c r="H67" s="54">
        <f t="shared" si="11"/>
        <v>2451</v>
      </c>
      <c r="I67" s="89" t="s">
        <v>366</v>
      </c>
      <c r="J67" s="90" t="s">
        <v>367</v>
      </c>
      <c r="K67" s="89">
        <v>2451</v>
      </c>
      <c r="L67" s="89" t="s">
        <v>368</v>
      </c>
      <c r="M67" s="90" t="s">
        <v>187</v>
      </c>
      <c r="N67" s="90"/>
      <c r="O67" s="91" t="s">
        <v>243</v>
      </c>
      <c r="P67" s="91" t="s">
        <v>365</v>
      </c>
    </row>
    <row r="68" spans="1:16" ht="12.75" customHeight="1" x14ac:dyDescent="0.2">
      <c r="A68" s="54" t="str">
        <f t="shared" si="6"/>
        <v> BBS 100 </v>
      </c>
      <c r="B68" s="2" t="str">
        <f t="shared" si="7"/>
        <v>I</v>
      </c>
      <c r="C68" s="54">
        <f t="shared" si="8"/>
        <v>48598.292999999998</v>
      </c>
      <c r="D68" t="str">
        <f t="shared" si="9"/>
        <v>vis</v>
      </c>
      <c r="E68">
        <f>VLOOKUP(C68,'Active 1'!C$21:E$968,3,FALSE)</f>
        <v>2451.0036863818082</v>
      </c>
      <c r="F68" s="2" t="s">
        <v>174</v>
      </c>
      <c r="G68" t="str">
        <f t="shared" si="10"/>
        <v>48598.293</v>
      </c>
      <c r="H68" s="54">
        <f t="shared" si="11"/>
        <v>2451</v>
      </c>
      <c r="I68" s="89" t="s">
        <v>369</v>
      </c>
      <c r="J68" s="90" t="s">
        <v>370</v>
      </c>
      <c r="K68" s="89">
        <v>2451</v>
      </c>
      <c r="L68" s="89" t="s">
        <v>318</v>
      </c>
      <c r="M68" s="90" t="s">
        <v>187</v>
      </c>
      <c r="N68" s="90"/>
      <c r="O68" s="91" t="s">
        <v>252</v>
      </c>
      <c r="P68" s="91" t="s">
        <v>371</v>
      </c>
    </row>
    <row r="69" spans="1:16" ht="12.75" customHeight="1" x14ac:dyDescent="0.2">
      <c r="A69" s="54" t="str">
        <f t="shared" si="6"/>
        <v> BBS 101 </v>
      </c>
      <c r="B69" s="2" t="str">
        <f t="shared" si="7"/>
        <v>I</v>
      </c>
      <c r="C69" s="54">
        <f t="shared" si="8"/>
        <v>48827.472000000002</v>
      </c>
      <c r="D69" t="str">
        <f t="shared" si="9"/>
        <v>vis</v>
      </c>
      <c r="E69">
        <f>VLOOKUP(C69,'Active 1'!C$21:E$968,3,FALSE)</f>
        <v>2546.002257956528</v>
      </c>
      <c r="F69" s="2" t="s">
        <v>174</v>
      </c>
      <c r="G69" t="str">
        <f t="shared" si="10"/>
        <v>48827.472</v>
      </c>
      <c r="H69" s="54">
        <f t="shared" si="11"/>
        <v>2546</v>
      </c>
      <c r="I69" s="89" t="s">
        <v>372</v>
      </c>
      <c r="J69" s="90" t="s">
        <v>373</v>
      </c>
      <c r="K69" s="89">
        <v>2546</v>
      </c>
      <c r="L69" s="89" t="s">
        <v>322</v>
      </c>
      <c r="M69" s="90" t="s">
        <v>187</v>
      </c>
      <c r="N69" s="90"/>
      <c r="O69" s="91" t="s">
        <v>252</v>
      </c>
      <c r="P69" s="91" t="s">
        <v>374</v>
      </c>
    </row>
    <row r="70" spans="1:16" ht="12.75" customHeight="1" x14ac:dyDescent="0.2">
      <c r="A70" s="54" t="str">
        <f t="shared" si="6"/>
        <v> BBS 104 </v>
      </c>
      <c r="B70" s="2" t="str">
        <f t="shared" si="7"/>
        <v>I</v>
      </c>
      <c r="C70" s="54">
        <f t="shared" si="8"/>
        <v>49213.464999999997</v>
      </c>
      <c r="D70" t="str">
        <f t="shared" si="9"/>
        <v>vis</v>
      </c>
      <c r="E70">
        <f>VLOOKUP(C70,'Active 1'!C$21:E$968,3,FALSE)</f>
        <v>2706.0028847060985</v>
      </c>
      <c r="F70" s="2" t="s">
        <v>174</v>
      </c>
      <c r="G70" t="str">
        <f t="shared" si="10"/>
        <v>49213.465</v>
      </c>
      <c r="H70" s="54">
        <f t="shared" si="11"/>
        <v>2706</v>
      </c>
      <c r="I70" s="89" t="s">
        <v>375</v>
      </c>
      <c r="J70" s="90" t="s">
        <v>376</v>
      </c>
      <c r="K70" s="89">
        <v>2706</v>
      </c>
      <c r="L70" s="89" t="s">
        <v>377</v>
      </c>
      <c r="M70" s="90" t="s">
        <v>187</v>
      </c>
      <c r="N70" s="90"/>
      <c r="O70" s="91" t="s">
        <v>243</v>
      </c>
      <c r="P70" s="91" t="s">
        <v>378</v>
      </c>
    </row>
    <row r="71" spans="1:16" ht="12.75" customHeight="1" x14ac:dyDescent="0.2">
      <c r="A71" s="54" t="str">
        <f t="shared" si="6"/>
        <v> BBS 107 </v>
      </c>
      <c r="B71" s="2" t="str">
        <f t="shared" si="7"/>
        <v>I</v>
      </c>
      <c r="C71" s="54">
        <f t="shared" si="8"/>
        <v>49587.394999999997</v>
      </c>
      <c r="D71" t="str">
        <f t="shared" si="9"/>
        <v>vis</v>
      </c>
      <c r="E71">
        <f>VLOOKUP(C71,'Active 1'!C$21:E$968,3,FALSE)</f>
        <v>2861.0031939357154</v>
      </c>
      <c r="F71" s="2" t="s">
        <v>174</v>
      </c>
      <c r="G71" t="str">
        <f t="shared" si="10"/>
        <v>49587.395</v>
      </c>
      <c r="H71" s="54">
        <f t="shared" si="11"/>
        <v>2861</v>
      </c>
      <c r="I71" s="89" t="s">
        <v>379</v>
      </c>
      <c r="J71" s="90" t="s">
        <v>380</v>
      </c>
      <c r="K71" s="89">
        <v>2861</v>
      </c>
      <c r="L71" s="89" t="s">
        <v>350</v>
      </c>
      <c r="M71" s="90" t="s">
        <v>187</v>
      </c>
      <c r="N71" s="90"/>
      <c r="O71" s="91" t="s">
        <v>252</v>
      </c>
      <c r="P71" s="91" t="s">
        <v>381</v>
      </c>
    </row>
    <row r="72" spans="1:16" ht="12.75" customHeight="1" x14ac:dyDescent="0.2">
      <c r="A72" s="54" t="str">
        <f t="shared" si="6"/>
        <v> BBS 110 </v>
      </c>
      <c r="B72" s="2" t="str">
        <f t="shared" si="7"/>
        <v>I</v>
      </c>
      <c r="C72" s="54">
        <f t="shared" si="8"/>
        <v>50002.321000000004</v>
      </c>
      <c r="D72" t="str">
        <f t="shared" si="9"/>
        <v>vis</v>
      </c>
      <c r="E72">
        <f>VLOOKUP(C72,'Active 1'!C$21:E$968,3,FALSE)</f>
        <v>3032.9970385253687</v>
      </c>
      <c r="F72" s="2" t="s">
        <v>174</v>
      </c>
      <c r="G72" t="str">
        <f t="shared" si="10"/>
        <v>50002.321</v>
      </c>
      <c r="H72" s="54">
        <f t="shared" si="11"/>
        <v>3033</v>
      </c>
      <c r="I72" s="89" t="s">
        <v>382</v>
      </c>
      <c r="J72" s="90" t="s">
        <v>383</v>
      </c>
      <c r="K72" s="89">
        <v>3033</v>
      </c>
      <c r="L72" s="89" t="s">
        <v>309</v>
      </c>
      <c r="M72" s="90" t="s">
        <v>187</v>
      </c>
      <c r="N72" s="90"/>
      <c r="O72" s="91" t="s">
        <v>243</v>
      </c>
      <c r="P72" s="91" t="s">
        <v>384</v>
      </c>
    </row>
    <row r="73" spans="1:16" ht="12.75" customHeight="1" x14ac:dyDescent="0.2">
      <c r="A73" s="54" t="str">
        <f t="shared" si="6"/>
        <v> BBS 110 </v>
      </c>
      <c r="B73" s="2" t="str">
        <f t="shared" si="7"/>
        <v>I</v>
      </c>
      <c r="C73" s="54">
        <f t="shared" si="8"/>
        <v>50002.33</v>
      </c>
      <c r="D73" t="str">
        <f t="shared" si="9"/>
        <v>vis</v>
      </c>
      <c r="E73">
        <f>VLOOKUP(C73,'Active 1'!C$21:E$968,3,FALSE)</f>
        <v>3033.0007691775841</v>
      </c>
      <c r="F73" s="2" t="s">
        <v>174</v>
      </c>
      <c r="G73" t="str">
        <f t="shared" si="10"/>
        <v>50002.330</v>
      </c>
      <c r="H73" s="54">
        <f t="shared" si="11"/>
        <v>3033</v>
      </c>
      <c r="I73" s="89" t="s">
        <v>385</v>
      </c>
      <c r="J73" s="90" t="s">
        <v>386</v>
      </c>
      <c r="K73" s="89">
        <v>3033</v>
      </c>
      <c r="L73" s="89" t="s">
        <v>247</v>
      </c>
      <c r="M73" s="90" t="s">
        <v>187</v>
      </c>
      <c r="N73" s="90"/>
      <c r="O73" s="91" t="s">
        <v>252</v>
      </c>
      <c r="P73" s="91" t="s">
        <v>384</v>
      </c>
    </row>
    <row r="74" spans="1:16" ht="12.75" customHeight="1" x14ac:dyDescent="0.2">
      <c r="A74" s="54" t="str">
        <f t="shared" si="6"/>
        <v> BBS 110 </v>
      </c>
      <c r="B74" s="2" t="str">
        <f t="shared" si="7"/>
        <v>I</v>
      </c>
      <c r="C74" s="54">
        <f t="shared" si="8"/>
        <v>50014.392999999996</v>
      </c>
      <c r="D74" t="str">
        <f t="shared" si="9"/>
        <v>vis</v>
      </c>
      <c r="E74">
        <f>VLOOKUP(C74,'Active 1'!C$21:E$968,3,FALSE)</f>
        <v>3038.0010866975372</v>
      </c>
      <c r="F74" s="2" t="s">
        <v>174</v>
      </c>
      <c r="G74" t="str">
        <f t="shared" si="10"/>
        <v>50014.393</v>
      </c>
      <c r="H74" s="54">
        <f t="shared" si="11"/>
        <v>3038</v>
      </c>
      <c r="I74" s="89" t="s">
        <v>387</v>
      </c>
      <c r="J74" s="90" t="s">
        <v>388</v>
      </c>
      <c r="K74" s="89">
        <v>3038</v>
      </c>
      <c r="L74" s="89" t="s">
        <v>288</v>
      </c>
      <c r="M74" s="90" t="s">
        <v>187</v>
      </c>
      <c r="N74" s="90"/>
      <c r="O74" s="91" t="s">
        <v>252</v>
      </c>
      <c r="P74" s="91" t="s">
        <v>384</v>
      </c>
    </row>
    <row r="75" spans="1:16" ht="12.75" customHeight="1" x14ac:dyDescent="0.2">
      <c r="A75" s="54" t="str">
        <f t="shared" ref="A75:A106" si="12">P75</f>
        <v> BBS 113 </v>
      </c>
      <c r="B75" s="2" t="str">
        <f t="shared" ref="B75:B106" si="13">IF(H75=INT(H75),"I","II")</f>
        <v>I</v>
      </c>
      <c r="C75" s="54">
        <f t="shared" ref="C75:C106" si="14">1*G75</f>
        <v>50313.52</v>
      </c>
      <c r="D75" t="str">
        <f t="shared" ref="D75:D106" si="15">VLOOKUP(F75,I$1:J$5,2,FALSE)</f>
        <v>vis</v>
      </c>
      <c r="E75">
        <f>VLOOKUP(C75,'Active 1'!C$21:E$968,3,FALSE)</f>
        <v>3161.9942872937117</v>
      </c>
      <c r="F75" s="2" t="s">
        <v>174</v>
      </c>
      <c r="G75" t="str">
        <f t="shared" ref="G75:G106" si="16">MID(I75,3,LEN(I75)-3)</f>
        <v>50313.520</v>
      </c>
      <c r="H75" s="54">
        <f t="shared" ref="H75:H106" si="17">1*K75</f>
        <v>3162</v>
      </c>
      <c r="I75" s="89" t="s">
        <v>389</v>
      </c>
      <c r="J75" s="90" t="s">
        <v>390</v>
      </c>
      <c r="K75" s="89">
        <v>3162</v>
      </c>
      <c r="L75" s="89" t="s">
        <v>391</v>
      </c>
      <c r="M75" s="90" t="s">
        <v>187</v>
      </c>
      <c r="N75" s="90"/>
      <c r="O75" s="91" t="s">
        <v>243</v>
      </c>
      <c r="P75" s="91" t="s">
        <v>392</v>
      </c>
    </row>
    <row r="76" spans="1:16" ht="12.75" customHeight="1" x14ac:dyDescent="0.2">
      <c r="A76" s="54" t="str">
        <f t="shared" si="12"/>
        <v> BBS 115 </v>
      </c>
      <c r="B76" s="2" t="str">
        <f t="shared" si="13"/>
        <v>I</v>
      </c>
      <c r="C76" s="54">
        <f t="shared" si="14"/>
        <v>50658.516000000003</v>
      </c>
      <c r="D76" t="str">
        <f t="shared" si="15"/>
        <v>vis</v>
      </c>
      <c r="E76">
        <f>VLOOKUP(C76,'Active 1'!C$21:E$968,3,FALSE)</f>
        <v>3305.0009641663405</v>
      </c>
      <c r="F76" s="2" t="s">
        <v>174</v>
      </c>
      <c r="G76" t="str">
        <f t="shared" si="16"/>
        <v>50658.516</v>
      </c>
      <c r="H76" s="54">
        <f t="shared" si="17"/>
        <v>3305</v>
      </c>
      <c r="I76" s="89" t="s">
        <v>393</v>
      </c>
      <c r="J76" s="90" t="s">
        <v>394</v>
      </c>
      <c r="K76" s="89">
        <v>3305</v>
      </c>
      <c r="L76" s="89" t="s">
        <v>247</v>
      </c>
      <c r="M76" s="90" t="s">
        <v>187</v>
      </c>
      <c r="N76" s="90"/>
      <c r="O76" s="91" t="s">
        <v>243</v>
      </c>
      <c r="P76" s="91" t="s">
        <v>395</v>
      </c>
    </row>
    <row r="77" spans="1:16" ht="12.75" customHeight="1" x14ac:dyDescent="0.2">
      <c r="A77" s="54" t="str">
        <f t="shared" si="12"/>
        <v> BBS 115 </v>
      </c>
      <c r="B77" s="2" t="str">
        <f t="shared" si="13"/>
        <v>I</v>
      </c>
      <c r="C77" s="54">
        <f t="shared" si="14"/>
        <v>50675.391000000003</v>
      </c>
      <c r="D77" t="str">
        <f t="shared" si="15"/>
        <v>vis</v>
      </c>
      <c r="E77">
        <f>VLOOKUP(C77,'Active 1'!C$21:E$968,3,FALSE)</f>
        <v>3311.995937071028</v>
      </c>
      <c r="F77" s="2" t="s">
        <v>174</v>
      </c>
      <c r="G77" t="str">
        <f t="shared" si="16"/>
        <v>50675.391</v>
      </c>
      <c r="H77" s="54">
        <f t="shared" si="17"/>
        <v>3312</v>
      </c>
      <c r="I77" s="89" t="s">
        <v>396</v>
      </c>
      <c r="J77" s="90" t="s">
        <v>397</v>
      </c>
      <c r="K77" s="89">
        <v>3312</v>
      </c>
      <c r="L77" s="89" t="s">
        <v>398</v>
      </c>
      <c r="M77" s="90" t="s">
        <v>187</v>
      </c>
      <c r="N77" s="90"/>
      <c r="O77" s="91" t="s">
        <v>252</v>
      </c>
      <c r="P77" s="91" t="s">
        <v>395</v>
      </c>
    </row>
    <row r="78" spans="1:16" ht="12.75" customHeight="1" x14ac:dyDescent="0.2">
      <c r="A78" s="54" t="str">
        <f t="shared" si="12"/>
        <v> BBS 116 </v>
      </c>
      <c r="B78" s="2" t="str">
        <f t="shared" si="13"/>
        <v>I</v>
      </c>
      <c r="C78" s="54">
        <f t="shared" si="14"/>
        <v>50716.400999999998</v>
      </c>
      <c r="D78" t="str">
        <f t="shared" si="15"/>
        <v>vis</v>
      </c>
      <c r="E78">
        <f>VLOOKUP(C78,'Active 1'!C$21:E$968,3,FALSE)</f>
        <v>3328.9952756678395</v>
      </c>
      <c r="F78" s="2" t="s">
        <v>174</v>
      </c>
      <c r="G78" t="str">
        <f t="shared" si="16"/>
        <v>50716.401</v>
      </c>
      <c r="H78" s="54">
        <f t="shared" si="17"/>
        <v>3329</v>
      </c>
      <c r="I78" s="89" t="s">
        <v>399</v>
      </c>
      <c r="J78" s="90" t="s">
        <v>400</v>
      </c>
      <c r="K78" s="89">
        <v>3329</v>
      </c>
      <c r="L78" s="89" t="s">
        <v>401</v>
      </c>
      <c r="M78" s="90" t="s">
        <v>187</v>
      </c>
      <c r="N78" s="90"/>
      <c r="O78" s="91" t="s">
        <v>252</v>
      </c>
      <c r="P78" s="91" t="s">
        <v>402</v>
      </c>
    </row>
    <row r="79" spans="1:16" ht="12.75" customHeight="1" x14ac:dyDescent="0.2">
      <c r="A79" s="54" t="str">
        <f t="shared" si="12"/>
        <v> BBS 116 </v>
      </c>
      <c r="B79" s="2" t="str">
        <f t="shared" si="13"/>
        <v>I</v>
      </c>
      <c r="C79" s="54">
        <f t="shared" si="14"/>
        <v>50762.252</v>
      </c>
      <c r="D79" t="str">
        <f t="shared" si="15"/>
        <v>vis</v>
      </c>
      <c r="E79">
        <f>VLOOKUP(C79,'Active 1'!C$21:E$968,3,FALSE)</f>
        <v>3348.0012906398597</v>
      </c>
      <c r="F79" s="2" t="s">
        <v>174</v>
      </c>
      <c r="G79" t="str">
        <f t="shared" si="16"/>
        <v>50762.252</v>
      </c>
      <c r="H79" s="54">
        <f t="shared" si="17"/>
        <v>3348</v>
      </c>
      <c r="I79" s="89" t="s">
        <v>403</v>
      </c>
      <c r="J79" s="90" t="s">
        <v>404</v>
      </c>
      <c r="K79" s="89">
        <v>3348</v>
      </c>
      <c r="L79" s="89" t="s">
        <v>288</v>
      </c>
      <c r="M79" s="90" t="s">
        <v>187</v>
      </c>
      <c r="N79" s="90"/>
      <c r="O79" s="91" t="s">
        <v>243</v>
      </c>
      <c r="P79" s="91" t="s">
        <v>402</v>
      </c>
    </row>
    <row r="80" spans="1:16" ht="12.75" customHeight="1" x14ac:dyDescent="0.2">
      <c r="A80" s="54" t="str">
        <f t="shared" si="12"/>
        <v> BBS 116 </v>
      </c>
      <c r="B80" s="2" t="str">
        <f t="shared" si="13"/>
        <v>I</v>
      </c>
      <c r="C80" s="54">
        <f t="shared" si="14"/>
        <v>50774.298999999999</v>
      </c>
      <c r="D80" t="str">
        <f t="shared" si="15"/>
        <v>vis</v>
      </c>
      <c r="E80">
        <f>VLOOKUP(C80,'Active 1'!C$21:E$968,3,FALSE)</f>
        <v>3352.9949758892085</v>
      </c>
      <c r="F80" s="2" t="s">
        <v>174</v>
      </c>
      <c r="G80" t="str">
        <f t="shared" si="16"/>
        <v>50774.299</v>
      </c>
      <c r="H80" s="54">
        <f t="shared" si="17"/>
        <v>3353</v>
      </c>
      <c r="I80" s="89" t="s">
        <v>405</v>
      </c>
      <c r="J80" s="90" t="s">
        <v>406</v>
      </c>
      <c r="K80" s="89">
        <v>3353</v>
      </c>
      <c r="L80" s="89" t="s">
        <v>407</v>
      </c>
      <c r="M80" s="90" t="s">
        <v>187</v>
      </c>
      <c r="N80" s="90"/>
      <c r="O80" s="91" t="s">
        <v>252</v>
      </c>
      <c r="P80" s="91" t="s">
        <v>402</v>
      </c>
    </row>
    <row r="81" spans="1:16" ht="12.75" customHeight="1" x14ac:dyDescent="0.2">
      <c r="A81" s="54" t="str">
        <f t="shared" si="12"/>
        <v> BBS 120 </v>
      </c>
      <c r="B81" s="2" t="str">
        <f t="shared" si="13"/>
        <v>I</v>
      </c>
      <c r="C81" s="54">
        <f t="shared" si="14"/>
        <v>51377.408000000003</v>
      </c>
      <c r="D81" t="str">
        <f t="shared" si="15"/>
        <v>vis</v>
      </c>
      <c r="E81">
        <f>VLOOKUP(C81,'Active 1'!C$21:E$968,3,FALSE)</f>
        <v>3602.9938566935452</v>
      </c>
      <c r="F81" s="2" t="s">
        <v>174</v>
      </c>
      <c r="G81" t="str">
        <f t="shared" si="16"/>
        <v>51377.408</v>
      </c>
      <c r="H81" s="54">
        <f t="shared" si="17"/>
        <v>3603</v>
      </c>
      <c r="I81" s="89" t="s">
        <v>408</v>
      </c>
      <c r="J81" s="90" t="s">
        <v>409</v>
      </c>
      <c r="K81" s="89">
        <v>3603</v>
      </c>
      <c r="L81" s="89" t="s">
        <v>410</v>
      </c>
      <c r="M81" s="90" t="s">
        <v>187</v>
      </c>
      <c r="N81" s="90"/>
      <c r="O81" s="91" t="s">
        <v>243</v>
      </c>
      <c r="P81" s="91" t="s">
        <v>411</v>
      </c>
    </row>
    <row r="82" spans="1:16" ht="12.75" customHeight="1" x14ac:dyDescent="0.2">
      <c r="A82" s="54" t="str">
        <f t="shared" si="12"/>
        <v>BAVM 152 </v>
      </c>
      <c r="B82" s="2" t="str">
        <f t="shared" si="13"/>
        <v>I</v>
      </c>
      <c r="C82" s="54">
        <f t="shared" si="14"/>
        <v>51705.4905</v>
      </c>
      <c r="D82" t="str">
        <f t="shared" si="15"/>
        <v>vis</v>
      </c>
      <c r="E82">
        <f>VLOOKUP(C82,'Active 1'!C$21:E$968,3,FALSE)</f>
        <v>3738.9896017603369</v>
      </c>
      <c r="F82" s="2" t="s">
        <v>174</v>
      </c>
      <c r="G82" t="str">
        <f t="shared" si="16"/>
        <v>51705.4905</v>
      </c>
      <c r="H82" s="54">
        <f t="shared" si="17"/>
        <v>3739</v>
      </c>
      <c r="I82" s="89" t="s">
        <v>412</v>
      </c>
      <c r="J82" s="90" t="s">
        <v>413</v>
      </c>
      <c r="K82" s="89">
        <v>3739</v>
      </c>
      <c r="L82" s="89" t="s">
        <v>414</v>
      </c>
      <c r="M82" s="90" t="s">
        <v>415</v>
      </c>
      <c r="N82" s="90" t="s">
        <v>416</v>
      </c>
      <c r="O82" s="91" t="s">
        <v>417</v>
      </c>
      <c r="P82" s="92" t="s">
        <v>418</v>
      </c>
    </row>
    <row r="83" spans="1:16" ht="12.75" customHeight="1" x14ac:dyDescent="0.2">
      <c r="A83" s="54" t="str">
        <f t="shared" si="12"/>
        <v>OEJV 0074 </v>
      </c>
      <c r="B83" s="2" t="str">
        <f t="shared" si="13"/>
        <v>I</v>
      </c>
      <c r="C83" s="54">
        <f t="shared" si="14"/>
        <v>51833.347479999997</v>
      </c>
      <c r="D83" t="str">
        <f t="shared" si="15"/>
        <v>vis</v>
      </c>
      <c r="E83">
        <f>VLOOKUP(C83,'Active 1'!C$21:E$968,3,FALSE)</f>
        <v>3791.9884823988641</v>
      </c>
      <c r="F83" s="2" t="s">
        <v>174</v>
      </c>
      <c r="G83" t="str">
        <f t="shared" si="16"/>
        <v>51833.34748</v>
      </c>
      <c r="H83" s="54">
        <f t="shared" si="17"/>
        <v>3792</v>
      </c>
      <c r="I83" s="89" t="s">
        <v>419</v>
      </c>
      <c r="J83" s="90" t="s">
        <v>420</v>
      </c>
      <c r="K83" s="89">
        <v>3792</v>
      </c>
      <c r="L83" s="89" t="s">
        <v>421</v>
      </c>
      <c r="M83" s="90" t="s">
        <v>422</v>
      </c>
      <c r="N83" s="90" t="s">
        <v>416</v>
      </c>
      <c r="O83" s="91" t="s">
        <v>423</v>
      </c>
      <c r="P83" s="92" t="s">
        <v>424</v>
      </c>
    </row>
    <row r="84" spans="1:16" ht="12.75" customHeight="1" x14ac:dyDescent="0.2">
      <c r="A84" s="54" t="str">
        <f t="shared" si="12"/>
        <v> BBS 129 </v>
      </c>
      <c r="B84" s="2" t="str">
        <f t="shared" si="13"/>
        <v>I</v>
      </c>
      <c r="C84" s="54">
        <f t="shared" si="14"/>
        <v>52576.377</v>
      </c>
      <c r="D84" t="str">
        <f t="shared" si="15"/>
        <v>vis</v>
      </c>
      <c r="E84">
        <f>VLOOKUP(C84,'Active 1'!C$21:E$968,3,FALSE)</f>
        <v>4099.9867852008174</v>
      </c>
      <c r="F84" s="2" t="s">
        <v>174</v>
      </c>
      <c r="G84" t="str">
        <f t="shared" si="16"/>
        <v>52576.377</v>
      </c>
      <c r="H84" s="54">
        <f t="shared" si="17"/>
        <v>4100</v>
      </c>
      <c r="I84" s="89" t="s">
        <v>425</v>
      </c>
      <c r="J84" s="90" t="s">
        <v>426</v>
      </c>
      <c r="K84" s="89">
        <v>4100</v>
      </c>
      <c r="L84" s="89" t="s">
        <v>427</v>
      </c>
      <c r="M84" s="90" t="s">
        <v>187</v>
      </c>
      <c r="N84" s="90"/>
      <c r="O84" s="91" t="s">
        <v>243</v>
      </c>
      <c r="P84" s="91" t="s">
        <v>428</v>
      </c>
    </row>
    <row r="85" spans="1:16" ht="12.75" customHeight="1" x14ac:dyDescent="0.2">
      <c r="A85" s="54" t="str">
        <f t="shared" si="12"/>
        <v> BBS 130 </v>
      </c>
      <c r="B85" s="2" t="str">
        <f t="shared" si="13"/>
        <v>I</v>
      </c>
      <c r="C85" s="54">
        <f t="shared" si="14"/>
        <v>52875.485999999997</v>
      </c>
      <c r="D85" t="str">
        <f t="shared" si="15"/>
        <v>vis</v>
      </c>
      <c r="E85">
        <f>VLOOKUP(C85,'Active 1'!C$21:E$968,3,FALSE)</f>
        <v>4223.9725244925594</v>
      </c>
      <c r="F85" s="2" t="s">
        <v>174</v>
      </c>
      <c r="G85" t="str">
        <f t="shared" si="16"/>
        <v>52875.486</v>
      </c>
      <c r="H85" s="54">
        <f t="shared" si="17"/>
        <v>4224</v>
      </c>
      <c r="I85" s="89" t="s">
        <v>429</v>
      </c>
      <c r="J85" s="90" t="s">
        <v>430</v>
      </c>
      <c r="K85" s="89">
        <v>4224</v>
      </c>
      <c r="L85" s="89" t="s">
        <v>431</v>
      </c>
      <c r="M85" s="90" t="s">
        <v>187</v>
      </c>
      <c r="N85" s="90"/>
      <c r="O85" s="91" t="s">
        <v>243</v>
      </c>
      <c r="P85" s="91" t="s">
        <v>432</v>
      </c>
    </row>
    <row r="86" spans="1:16" ht="12.75" customHeight="1" x14ac:dyDescent="0.2">
      <c r="A86" s="54" t="str">
        <f t="shared" si="12"/>
        <v>JAAVSO 36(2);171 </v>
      </c>
      <c r="B86" s="2" t="str">
        <f t="shared" si="13"/>
        <v>I</v>
      </c>
      <c r="C86" s="54">
        <f t="shared" si="14"/>
        <v>54385.672200000001</v>
      </c>
      <c r="D86" t="str">
        <f t="shared" si="15"/>
        <v>vis</v>
      </c>
      <c r="E86">
        <f>VLOOKUP(C86,'Active 1'!C$21:E$968,3,FALSE)</f>
        <v>4849.9702459759937</v>
      </c>
      <c r="F86" s="2" t="s">
        <v>174</v>
      </c>
      <c r="G86" t="str">
        <f t="shared" si="16"/>
        <v>54385.6722</v>
      </c>
      <c r="H86" s="54">
        <f t="shared" si="17"/>
        <v>4850</v>
      </c>
      <c r="I86" s="89" t="s">
        <v>433</v>
      </c>
      <c r="J86" s="90" t="s">
        <v>434</v>
      </c>
      <c r="K86" s="89" t="s">
        <v>435</v>
      </c>
      <c r="L86" s="89" t="s">
        <v>436</v>
      </c>
      <c r="M86" s="90" t="s">
        <v>422</v>
      </c>
      <c r="N86" s="90" t="s">
        <v>437</v>
      </c>
      <c r="O86" s="91" t="s">
        <v>438</v>
      </c>
      <c r="P86" s="92" t="s">
        <v>439</v>
      </c>
    </row>
    <row r="87" spans="1:16" ht="12.75" customHeight="1" x14ac:dyDescent="0.2">
      <c r="A87" s="54" t="str">
        <f t="shared" si="12"/>
        <v>BAVM 209 </v>
      </c>
      <c r="B87" s="2" t="str">
        <f t="shared" si="13"/>
        <v>I</v>
      </c>
      <c r="C87" s="54">
        <f t="shared" si="14"/>
        <v>54624.502699999997</v>
      </c>
      <c r="D87" t="str">
        <f t="shared" si="15"/>
        <v>vis</v>
      </c>
      <c r="E87">
        <f>VLOOKUP(C87,'Active 1'!C$21:E$968,3,FALSE)</f>
        <v>4948.9695275352797</v>
      </c>
      <c r="F87" s="2" t="s">
        <v>174</v>
      </c>
      <c r="G87" t="str">
        <f t="shared" si="16"/>
        <v>54624.5027</v>
      </c>
      <c r="H87" s="54">
        <f t="shared" si="17"/>
        <v>4949</v>
      </c>
      <c r="I87" s="89" t="s">
        <v>440</v>
      </c>
      <c r="J87" s="90" t="s">
        <v>441</v>
      </c>
      <c r="K87" s="89" t="s">
        <v>442</v>
      </c>
      <c r="L87" s="89" t="s">
        <v>443</v>
      </c>
      <c r="M87" s="90" t="s">
        <v>422</v>
      </c>
      <c r="N87" s="90" t="s">
        <v>444</v>
      </c>
      <c r="O87" s="91" t="s">
        <v>445</v>
      </c>
      <c r="P87" s="92" t="s">
        <v>446</v>
      </c>
    </row>
    <row r="88" spans="1:16" ht="12.75" customHeight="1" x14ac:dyDescent="0.2">
      <c r="A88" s="54" t="str">
        <f t="shared" si="12"/>
        <v>JAAVSO 37(1);44 </v>
      </c>
      <c r="B88" s="2" t="str">
        <f t="shared" si="13"/>
        <v>I</v>
      </c>
      <c r="C88" s="54">
        <f t="shared" si="14"/>
        <v>54730.650800000003</v>
      </c>
      <c r="D88" t="str">
        <f t="shared" si="15"/>
        <v>vis</v>
      </c>
      <c r="E88">
        <f>VLOOKUP(C88,'Active 1'!C$21:E$968,3,FALSE)</f>
        <v>4992.9697102543369</v>
      </c>
      <c r="F88" s="2" t="s">
        <v>174</v>
      </c>
      <c r="G88" t="str">
        <f t="shared" si="16"/>
        <v>54730.6508</v>
      </c>
      <c r="H88" s="54">
        <f t="shared" si="17"/>
        <v>4993</v>
      </c>
      <c r="I88" s="89" t="s">
        <v>447</v>
      </c>
      <c r="J88" s="90" t="s">
        <v>448</v>
      </c>
      <c r="K88" s="89" t="s">
        <v>449</v>
      </c>
      <c r="L88" s="89" t="s">
        <v>450</v>
      </c>
      <c r="M88" s="90" t="s">
        <v>422</v>
      </c>
      <c r="N88" s="90" t="s">
        <v>437</v>
      </c>
      <c r="O88" s="91" t="s">
        <v>451</v>
      </c>
      <c r="P88" s="92" t="s">
        <v>452</v>
      </c>
    </row>
    <row r="89" spans="1:16" ht="12.75" customHeight="1" x14ac:dyDescent="0.2">
      <c r="A89" s="54" t="str">
        <f t="shared" si="12"/>
        <v>JAAVSO 37(1);44 </v>
      </c>
      <c r="B89" s="2" t="str">
        <f t="shared" si="13"/>
        <v>I</v>
      </c>
      <c r="C89" s="54">
        <f t="shared" si="14"/>
        <v>54771.659299999999</v>
      </c>
      <c r="D89" t="str">
        <f t="shared" si="15"/>
        <v>vis</v>
      </c>
      <c r="E89">
        <f>VLOOKUP(C89,'Active 1'!C$21:E$968,3,FALSE)</f>
        <v>5009.9684270757798</v>
      </c>
      <c r="F89" s="2" t="s">
        <v>174</v>
      </c>
      <c r="G89" t="str">
        <f t="shared" si="16"/>
        <v>54771.6593</v>
      </c>
      <c r="H89" s="54">
        <f t="shared" si="17"/>
        <v>5010</v>
      </c>
      <c r="I89" s="89" t="s">
        <v>453</v>
      </c>
      <c r="J89" s="90" t="s">
        <v>454</v>
      </c>
      <c r="K89" s="89" t="s">
        <v>455</v>
      </c>
      <c r="L89" s="89" t="s">
        <v>456</v>
      </c>
      <c r="M89" s="90" t="s">
        <v>422</v>
      </c>
      <c r="N89" s="90" t="s">
        <v>437</v>
      </c>
      <c r="O89" s="91" t="s">
        <v>451</v>
      </c>
      <c r="P89" s="92" t="s">
        <v>452</v>
      </c>
    </row>
    <row r="90" spans="1:16" ht="12.75" customHeight="1" x14ac:dyDescent="0.2">
      <c r="A90" s="54" t="str">
        <f t="shared" si="12"/>
        <v> JAAVSO 38;85 </v>
      </c>
      <c r="B90" s="2" t="str">
        <f t="shared" si="13"/>
        <v>I</v>
      </c>
      <c r="C90" s="54">
        <f t="shared" si="14"/>
        <v>55017.726000000002</v>
      </c>
      <c r="D90" t="str">
        <f t="shared" si="15"/>
        <v>vis</v>
      </c>
      <c r="E90">
        <f>VLOOKUP(C90,'Active 1'!C$21:E$968,3,FALSE)</f>
        <v>5111.9672359199803</v>
      </c>
      <c r="F90" s="2" t="s">
        <v>174</v>
      </c>
      <c r="G90" t="str">
        <f t="shared" si="16"/>
        <v>55017.7260</v>
      </c>
      <c r="H90" s="54">
        <f t="shared" si="17"/>
        <v>5112</v>
      </c>
      <c r="I90" s="89" t="s">
        <v>457</v>
      </c>
      <c r="J90" s="90" t="s">
        <v>458</v>
      </c>
      <c r="K90" s="89" t="s">
        <v>459</v>
      </c>
      <c r="L90" s="89" t="s">
        <v>460</v>
      </c>
      <c r="M90" s="90" t="s">
        <v>422</v>
      </c>
      <c r="N90" s="90" t="s">
        <v>437</v>
      </c>
      <c r="O90" s="91" t="s">
        <v>451</v>
      </c>
      <c r="P90" s="91" t="s">
        <v>461</v>
      </c>
    </row>
    <row r="91" spans="1:16" ht="12.75" customHeight="1" x14ac:dyDescent="0.2">
      <c r="A91" s="54" t="str">
        <f t="shared" si="12"/>
        <v>IBVS 5924 </v>
      </c>
      <c r="B91" s="2" t="str">
        <f t="shared" si="13"/>
        <v>I</v>
      </c>
      <c r="C91" s="54">
        <f t="shared" si="14"/>
        <v>55138.346599999997</v>
      </c>
      <c r="D91" t="str">
        <f t="shared" si="15"/>
        <v>vis</v>
      </c>
      <c r="E91">
        <f>VLOOKUP(C91,'Active 1'!C$21:E$968,3,FALSE)</f>
        <v>5161.9665146605494</v>
      </c>
      <c r="F91" s="2" t="s">
        <v>174</v>
      </c>
      <c r="G91" t="str">
        <f t="shared" si="16"/>
        <v>55138.3466</v>
      </c>
      <c r="H91" s="54">
        <f t="shared" si="17"/>
        <v>5162</v>
      </c>
      <c r="I91" s="89" t="s">
        <v>462</v>
      </c>
      <c r="J91" s="90" t="s">
        <v>463</v>
      </c>
      <c r="K91" s="89" t="s">
        <v>464</v>
      </c>
      <c r="L91" s="89" t="s">
        <v>465</v>
      </c>
      <c r="M91" s="90" t="s">
        <v>422</v>
      </c>
      <c r="N91" s="90" t="s">
        <v>169</v>
      </c>
      <c r="O91" s="91" t="s">
        <v>466</v>
      </c>
      <c r="P91" s="92" t="s">
        <v>467</v>
      </c>
    </row>
    <row r="92" spans="1:16" ht="12.75" customHeight="1" x14ac:dyDescent="0.2">
      <c r="A92" s="54" t="str">
        <f t="shared" si="12"/>
        <v> JAAVSO 41;328 </v>
      </c>
      <c r="B92" s="2" t="str">
        <f t="shared" si="13"/>
        <v>I</v>
      </c>
      <c r="C92" s="54">
        <f t="shared" si="14"/>
        <v>56520.649700000002</v>
      </c>
      <c r="D92" t="str">
        <f t="shared" si="15"/>
        <v>vis</v>
      </c>
      <c r="E92">
        <f>VLOOKUP(C92,'Active 1'!C$21:E$968,3,FALSE)</f>
        <v>5734.9545283236921</v>
      </c>
      <c r="F92" s="2" t="s">
        <v>174</v>
      </c>
      <c r="G92" t="str">
        <f t="shared" si="16"/>
        <v>56520.6497</v>
      </c>
      <c r="H92" s="54">
        <f t="shared" si="17"/>
        <v>5735</v>
      </c>
      <c r="I92" s="89" t="s">
        <v>468</v>
      </c>
      <c r="J92" s="90" t="s">
        <v>469</v>
      </c>
      <c r="K92" s="89" t="s">
        <v>470</v>
      </c>
      <c r="L92" s="89" t="s">
        <v>471</v>
      </c>
      <c r="M92" s="90" t="s">
        <v>422</v>
      </c>
      <c r="N92" s="90" t="s">
        <v>174</v>
      </c>
      <c r="O92" s="91" t="s">
        <v>451</v>
      </c>
      <c r="P92" s="91" t="s">
        <v>472</v>
      </c>
    </row>
    <row r="93" spans="1:16" ht="12.75" customHeight="1" x14ac:dyDescent="0.2">
      <c r="A93" s="54" t="str">
        <f t="shared" si="12"/>
        <v> JAAVSO 41;328 </v>
      </c>
      <c r="B93" s="2" t="str">
        <f t="shared" si="13"/>
        <v>I</v>
      </c>
      <c r="C93" s="54">
        <f t="shared" si="14"/>
        <v>56549.599199999997</v>
      </c>
      <c r="D93" t="str">
        <f t="shared" si="15"/>
        <v>vis</v>
      </c>
      <c r="E93">
        <f>VLOOKUP(C93,'Active 1'!C$21:E$968,3,FALSE)</f>
        <v>5746.9545856928307</v>
      </c>
      <c r="F93" s="2" t="s">
        <v>174</v>
      </c>
      <c r="G93" t="str">
        <f t="shared" si="16"/>
        <v>56549.5992</v>
      </c>
      <c r="H93" s="54">
        <f t="shared" si="17"/>
        <v>5747</v>
      </c>
      <c r="I93" s="89" t="s">
        <v>473</v>
      </c>
      <c r="J93" s="90" t="s">
        <v>474</v>
      </c>
      <c r="K93" s="89" t="s">
        <v>475</v>
      </c>
      <c r="L93" s="89" t="s">
        <v>476</v>
      </c>
      <c r="M93" s="90" t="s">
        <v>422</v>
      </c>
      <c r="N93" s="90" t="s">
        <v>174</v>
      </c>
      <c r="O93" s="91" t="s">
        <v>451</v>
      </c>
      <c r="P93" s="91" t="s">
        <v>472</v>
      </c>
    </row>
    <row r="94" spans="1:16" ht="12.75" customHeight="1" x14ac:dyDescent="0.2">
      <c r="A94" s="54" t="str">
        <f t="shared" si="12"/>
        <v> BZ 32.34 </v>
      </c>
      <c r="B94" s="2" t="str">
        <f t="shared" si="13"/>
        <v>I</v>
      </c>
      <c r="C94" s="54">
        <f t="shared" si="14"/>
        <v>26594.51</v>
      </c>
      <c r="D94" t="str">
        <f t="shared" si="15"/>
        <v>vis</v>
      </c>
      <c r="E94">
        <f>VLOOKUP(C94,'Active 1'!C$21:E$968,3,FALSE)</f>
        <v>-6669.9365142476927</v>
      </c>
      <c r="F94" s="2" t="s">
        <v>174</v>
      </c>
      <c r="G94" t="str">
        <f t="shared" si="16"/>
        <v>26594.51</v>
      </c>
      <c r="H94" s="54">
        <f t="shared" si="17"/>
        <v>-6670</v>
      </c>
      <c r="I94" s="89" t="s">
        <v>477</v>
      </c>
      <c r="J94" s="90" t="s">
        <v>478</v>
      </c>
      <c r="K94" s="89">
        <v>-6670</v>
      </c>
      <c r="L94" s="89" t="s">
        <v>479</v>
      </c>
      <c r="M94" s="90" t="s">
        <v>187</v>
      </c>
      <c r="N94" s="90"/>
      <c r="O94" s="91" t="s">
        <v>480</v>
      </c>
      <c r="P94" s="91" t="s">
        <v>97</v>
      </c>
    </row>
    <row r="95" spans="1:16" ht="12.75" customHeight="1" x14ac:dyDescent="0.2">
      <c r="A95" s="54" t="str">
        <f t="shared" si="12"/>
        <v> HABZ 21 </v>
      </c>
      <c r="B95" s="2" t="str">
        <f t="shared" si="13"/>
        <v>I</v>
      </c>
      <c r="C95" s="54">
        <f t="shared" si="14"/>
        <v>36818.338000000003</v>
      </c>
      <c r="D95" t="str">
        <f t="shared" si="15"/>
        <v>vis</v>
      </c>
      <c r="E95">
        <f>VLOOKUP(C95,'Active 1'!C$21:E$968,3,FALSE)</f>
        <v>-2431.9868939700541</v>
      </c>
      <c r="F95" s="2" t="s">
        <v>174</v>
      </c>
      <c r="G95" t="str">
        <f t="shared" si="16"/>
        <v>36818.338</v>
      </c>
      <c r="H95" s="54">
        <f t="shared" si="17"/>
        <v>-2432</v>
      </c>
      <c r="I95" s="89" t="s">
        <v>481</v>
      </c>
      <c r="J95" s="90" t="s">
        <v>482</v>
      </c>
      <c r="K95" s="89">
        <v>-2432</v>
      </c>
      <c r="L95" s="89" t="s">
        <v>483</v>
      </c>
      <c r="M95" s="90" t="s">
        <v>178</v>
      </c>
      <c r="N95" s="90"/>
      <c r="O95" s="91" t="s">
        <v>484</v>
      </c>
      <c r="P95" s="91" t="s">
        <v>99</v>
      </c>
    </row>
    <row r="96" spans="1:16" ht="12.75" customHeight="1" x14ac:dyDescent="0.2">
      <c r="A96" s="54" t="str">
        <f t="shared" si="12"/>
        <v> HABZ 21 </v>
      </c>
      <c r="B96" s="2" t="str">
        <f t="shared" si="13"/>
        <v>I</v>
      </c>
      <c r="C96" s="54">
        <f t="shared" si="14"/>
        <v>37964.264999999999</v>
      </c>
      <c r="D96" t="str">
        <f t="shared" si="15"/>
        <v>vis</v>
      </c>
      <c r="E96">
        <f>VLOOKUP(C96,'Active 1'!C$21:E$968,3,FALSE)</f>
        <v>-1956.9807715552529</v>
      </c>
      <c r="F96" s="2" t="s">
        <v>174</v>
      </c>
      <c r="G96" t="str">
        <f t="shared" si="16"/>
        <v>37964.265</v>
      </c>
      <c r="H96" s="54">
        <f t="shared" si="17"/>
        <v>-1957</v>
      </c>
      <c r="I96" s="89" t="s">
        <v>485</v>
      </c>
      <c r="J96" s="90" t="s">
        <v>486</v>
      </c>
      <c r="K96" s="89">
        <v>-1957</v>
      </c>
      <c r="L96" s="89" t="s">
        <v>487</v>
      </c>
      <c r="M96" s="90" t="s">
        <v>178</v>
      </c>
      <c r="N96" s="90"/>
      <c r="O96" s="91" t="s">
        <v>484</v>
      </c>
      <c r="P96" s="91" t="s">
        <v>99</v>
      </c>
    </row>
    <row r="97" spans="1:16" ht="12.75" customHeight="1" x14ac:dyDescent="0.2">
      <c r="A97" s="54" t="str">
        <f t="shared" si="12"/>
        <v> HABZ 21 </v>
      </c>
      <c r="B97" s="2" t="str">
        <f t="shared" si="13"/>
        <v>I</v>
      </c>
      <c r="C97" s="54">
        <f t="shared" si="14"/>
        <v>38234.468000000001</v>
      </c>
      <c r="D97" t="str">
        <f t="shared" si="15"/>
        <v>vis</v>
      </c>
      <c r="E97">
        <f>VLOOKUP(C97,'Active 1'!C$21:E$968,3,FALSE)</f>
        <v>-1844.97705814694</v>
      </c>
      <c r="F97" s="2" t="s">
        <v>174</v>
      </c>
      <c r="G97" t="str">
        <f t="shared" si="16"/>
        <v>38234.468</v>
      </c>
      <c r="H97" s="54">
        <f t="shared" si="17"/>
        <v>-1845</v>
      </c>
      <c r="I97" s="89" t="s">
        <v>488</v>
      </c>
      <c r="J97" s="90" t="s">
        <v>489</v>
      </c>
      <c r="K97" s="89">
        <v>-1845</v>
      </c>
      <c r="L97" s="89" t="s">
        <v>490</v>
      </c>
      <c r="M97" s="90" t="s">
        <v>178</v>
      </c>
      <c r="N97" s="90"/>
      <c r="O97" s="91" t="s">
        <v>484</v>
      </c>
      <c r="P97" s="91" t="s">
        <v>99</v>
      </c>
    </row>
    <row r="98" spans="1:16" ht="12.75" customHeight="1" x14ac:dyDescent="0.2">
      <c r="A98" s="54" t="str">
        <f t="shared" si="12"/>
        <v> AA 26.49 </v>
      </c>
      <c r="B98" s="2" t="str">
        <f t="shared" si="13"/>
        <v>I</v>
      </c>
      <c r="C98" s="54">
        <f t="shared" si="14"/>
        <v>38292.326000000001</v>
      </c>
      <c r="D98" t="str">
        <f t="shared" si="15"/>
        <v>vis</v>
      </c>
      <c r="E98">
        <f>VLOOKUP(C98,'Active 1'!C$21:E$968,3,FALSE)</f>
        <v>-1820.9939386020862</v>
      </c>
      <c r="F98" s="2" t="s">
        <v>174</v>
      </c>
      <c r="G98" t="str">
        <f t="shared" si="16"/>
        <v>38292.326</v>
      </c>
      <c r="H98" s="54">
        <f t="shared" si="17"/>
        <v>-1821</v>
      </c>
      <c r="I98" s="89" t="s">
        <v>491</v>
      </c>
      <c r="J98" s="90" t="s">
        <v>492</v>
      </c>
      <c r="K98" s="89">
        <v>-1821</v>
      </c>
      <c r="L98" s="89" t="s">
        <v>493</v>
      </c>
      <c r="M98" s="90" t="s">
        <v>187</v>
      </c>
      <c r="N98" s="90"/>
      <c r="O98" s="91" t="s">
        <v>494</v>
      </c>
      <c r="P98" s="91" t="s">
        <v>100</v>
      </c>
    </row>
    <row r="99" spans="1:16" ht="12.75" customHeight="1" x14ac:dyDescent="0.2">
      <c r="A99" s="54" t="str">
        <f t="shared" si="12"/>
        <v> AA 16.158 </v>
      </c>
      <c r="B99" s="2" t="str">
        <f t="shared" si="13"/>
        <v>I</v>
      </c>
      <c r="C99" s="54">
        <f t="shared" si="14"/>
        <v>39035.345000000001</v>
      </c>
      <c r="D99" t="str">
        <f t="shared" si="15"/>
        <v>vis</v>
      </c>
      <c r="E99">
        <f>VLOOKUP(C99,'Active 1'!C$21:E$968,3,FALSE)</f>
        <v>-1512.9999965180575</v>
      </c>
      <c r="F99" s="2" t="s">
        <v>174</v>
      </c>
      <c r="G99" t="str">
        <f t="shared" si="16"/>
        <v>39035.345</v>
      </c>
      <c r="H99" s="54">
        <f t="shared" si="17"/>
        <v>-1513</v>
      </c>
      <c r="I99" s="89" t="s">
        <v>495</v>
      </c>
      <c r="J99" s="90" t="s">
        <v>496</v>
      </c>
      <c r="K99" s="89">
        <v>-1513</v>
      </c>
      <c r="L99" s="89" t="s">
        <v>497</v>
      </c>
      <c r="M99" s="90" t="s">
        <v>187</v>
      </c>
      <c r="N99" s="90"/>
      <c r="O99" s="91" t="s">
        <v>194</v>
      </c>
      <c r="P99" s="91" t="s">
        <v>101</v>
      </c>
    </row>
    <row r="100" spans="1:16" ht="12.75" customHeight="1" x14ac:dyDescent="0.2">
      <c r="A100" s="54" t="str">
        <f t="shared" si="12"/>
        <v> MHAR 18.13 </v>
      </c>
      <c r="B100" s="2" t="str">
        <f t="shared" si="13"/>
        <v>I</v>
      </c>
      <c r="C100" s="54">
        <f t="shared" si="14"/>
        <v>39052.243000000002</v>
      </c>
      <c r="D100" t="str">
        <f t="shared" si="15"/>
        <v>vis</v>
      </c>
      <c r="E100">
        <f>VLOOKUP(C100,'Active 1'!C$21:E$968,3,FALSE)</f>
        <v>-1505.9954897243736</v>
      </c>
      <c r="F100" s="2" t="s">
        <v>174</v>
      </c>
      <c r="G100" t="str">
        <f t="shared" si="16"/>
        <v>39052.243</v>
      </c>
      <c r="H100" s="54">
        <f t="shared" si="17"/>
        <v>-1506</v>
      </c>
      <c r="I100" s="89" t="s">
        <v>498</v>
      </c>
      <c r="J100" s="90" t="s">
        <v>499</v>
      </c>
      <c r="K100" s="89">
        <v>-1506</v>
      </c>
      <c r="L100" s="89" t="s">
        <v>298</v>
      </c>
      <c r="M100" s="90" t="s">
        <v>500</v>
      </c>
      <c r="N100" s="90"/>
      <c r="O100" s="91" t="s">
        <v>501</v>
      </c>
      <c r="P100" s="91" t="s">
        <v>102</v>
      </c>
    </row>
    <row r="101" spans="1:16" ht="12.75" customHeight="1" x14ac:dyDescent="0.2">
      <c r="A101" s="54" t="str">
        <f t="shared" si="12"/>
        <v> MHAR 18.13 </v>
      </c>
      <c r="B101" s="2" t="str">
        <f t="shared" si="13"/>
        <v>I</v>
      </c>
      <c r="C101" s="54">
        <f t="shared" si="14"/>
        <v>40866.392999999996</v>
      </c>
      <c r="D101" t="str">
        <f t="shared" si="15"/>
        <v>vis</v>
      </c>
      <c r="E101">
        <f>VLOOKUP(C101,'Active 1'!C$21:E$968,3,FALSE)</f>
        <v>-753.9996322405965</v>
      </c>
      <c r="F101" s="2" t="s">
        <v>174</v>
      </c>
      <c r="G101" t="str">
        <f t="shared" si="16"/>
        <v>40866.393</v>
      </c>
      <c r="H101" s="54">
        <f t="shared" si="17"/>
        <v>-754</v>
      </c>
      <c r="I101" s="89" t="s">
        <v>502</v>
      </c>
      <c r="J101" s="90" t="s">
        <v>503</v>
      </c>
      <c r="K101" s="89">
        <v>-754</v>
      </c>
      <c r="L101" s="89" t="s">
        <v>258</v>
      </c>
      <c r="M101" s="90" t="s">
        <v>500</v>
      </c>
      <c r="N101" s="90"/>
      <c r="O101" s="91" t="s">
        <v>501</v>
      </c>
      <c r="P101" s="91" t="s">
        <v>102</v>
      </c>
    </row>
    <row r="102" spans="1:16" ht="12.75" customHeight="1" x14ac:dyDescent="0.2">
      <c r="A102" s="54" t="str">
        <f t="shared" si="12"/>
        <v> MHAR 18.13 </v>
      </c>
      <c r="B102" s="2" t="str">
        <f t="shared" si="13"/>
        <v>I</v>
      </c>
      <c r="C102" s="54">
        <f t="shared" si="14"/>
        <v>42685.375</v>
      </c>
      <c r="D102" t="str">
        <f t="shared" si="15"/>
        <v>vis</v>
      </c>
      <c r="E102">
        <f>VLOOKUP(C102,'Active 1'!C$21:E$968,3,FALSE)</f>
        <v>-8.2903382590963394E-4</v>
      </c>
      <c r="F102" s="2" t="s">
        <v>174</v>
      </c>
      <c r="G102" t="str">
        <f t="shared" si="16"/>
        <v>42685.375</v>
      </c>
      <c r="H102" s="54">
        <f t="shared" si="17"/>
        <v>0</v>
      </c>
      <c r="I102" s="89" t="s">
        <v>504</v>
      </c>
      <c r="J102" s="90" t="s">
        <v>505</v>
      </c>
      <c r="K102" s="89">
        <v>0</v>
      </c>
      <c r="L102" s="89" t="s">
        <v>262</v>
      </c>
      <c r="M102" s="90" t="s">
        <v>500</v>
      </c>
      <c r="N102" s="90"/>
      <c r="O102" s="91" t="s">
        <v>501</v>
      </c>
      <c r="P102" s="91" t="s">
        <v>102</v>
      </c>
    </row>
    <row r="103" spans="1:16" ht="12.75" customHeight="1" x14ac:dyDescent="0.2">
      <c r="A103" s="54" t="str">
        <f t="shared" si="12"/>
        <v> AOEB 6 </v>
      </c>
      <c r="B103" s="2" t="str">
        <f t="shared" si="13"/>
        <v>I</v>
      </c>
      <c r="C103" s="54">
        <f t="shared" si="14"/>
        <v>43693.777000000002</v>
      </c>
      <c r="D103" t="str">
        <f t="shared" si="15"/>
        <v>vis</v>
      </c>
      <c r="E103">
        <f>VLOOKUP(C103,'Active 1'!C$21:E$968,3,FALSE)</f>
        <v>417.99885493848046</v>
      </c>
      <c r="F103" s="2" t="s">
        <v>174</v>
      </c>
      <c r="G103" t="str">
        <f t="shared" si="16"/>
        <v>43693.777</v>
      </c>
      <c r="H103" s="54">
        <f t="shared" si="17"/>
        <v>418</v>
      </c>
      <c r="I103" s="89" t="s">
        <v>506</v>
      </c>
      <c r="J103" s="90" t="s">
        <v>507</v>
      </c>
      <c r="K103" s="89">
        <v>418</v>
      </c>
      <c r="L103" s="89" t="s">
        <v>334</v>
      </c>
      <c r="M103" s="90" t="s">
        <v>187</v>
      </c>
      <c r="N103" s="90"/>
      <c r="O103" s="91" t="s">
        <v>451</v>
      </c>
      <c r="P103" s="91" t="s">
        <v>104</v>
      </c>
    </row>
    <row r="104" spans="1:16" ht="12.75" customHeight="1" x14ac:dyDescent="0.2">
      <c r="A104" s="54" t="str">
        <f t="shared" si="12"/>
        <v> AOEB 6 </v>
      </c>
      <c r="B104" s="2" t="str">
        <f t="shared" si="13"/>
        <v>I</v>
      </c>
      <c r="C104" s="54">
        <f t="shared" si="14"/>
        <v>43693.781999999999</v>
      </c>
      <c r="D104" t="str">
        <f t="shared" si="15"/>
        <v>vis</v>
      </c>
      <c r="E104">
        <f>VLOOKUP(C104,'Active 1'!C$21:E$968,3,FALSE)</f>
        <v>418.00092752304374</v>
      </c>
      <c r="F104" s="2" t="s">
        <v>174</v>
      </c>
      <c r="G104" t="str">
        <f t="shared" si="16"/>
        <v>43693.782</v>
      </c>
      <c r="H104" s="54">
        <f t="shared" si="17"/>
        <v>418</v>
      </c>
      <c r="I104" s="89" t="s">
        <v>508</v>
      </c>
      <c r="J104" s="90" t="s">
        <v>509</v>
      </c>
      <c r="K104" s="89">
        <v>418</v>
      </c>
      <c r="L104" s="89" t="s">
        <v>247</v>
      </c>
      <c r="M104" s="90" t="s">
        <v>187</v>
      </c>
      <c r="N104" s="90"/>
      <c r="O104" s="91" t="s">
        <v>510</v>
      </c>
      <c r="P104" s="91" t="s">
        <v>104</v>
      </c>
    </row>
    <row r="105" spans="1:16" ht="12.75" customHeight="1" x14ac:dyDescent="0.2">
      <c r="A105" s="54" t="str">
        <f t="shared" si="12"/>
        <v> AOEB 6 </v>
      </c>
      <c r="B105" s="2" t="str">
        <f t="shared" si="13"/>
        <v>I</v>
      </c>
      <c r="C105" s="54">
        <f t="shared" si="14"/>
        <v>43734.790999999997</v>
      </c>
      <c r="D105" t="str">
        <f t="shared" si="15"/>
        <v>vis</v>
      </c>
      <c r="E105">
        <f>VLOOKUP(C105,'Active 1'!C$21:E$968,3,FALSE)</f>
        <v>434.99985160294392</v>
      </c>
      <c r="F105" s="2" t="s">
        <v>174</v>
      </c>
      <c r="G105" t="str">
        <f t="shared" si="16"/>
        <v>43734.791</v>
      </c>
      <c r="H105" s="54">
        <f t="shared" si="17"/>
        <v>435</v>
      </c>
      <c r="I105" s="89" t="s">
        <v>511</v>
      </c>
      <c r="J105" s="90" t="s">
        <v>512</v>
      </c>
      <c r="K105" s="89">
        <v>435</v>
      </c>
      <c r="L105" s="89" t="s">
        <v>513</v>
      </c>
      <c r="M105" s="90" t="s">
        <v>187</v>
      </c>
      <c r="N105" s="90"/>
      <c r="O105" s="91" t="s">
        <v>514</v>
      </c>
      <c r="P105" s="91" t="s">
        <v>104</v>
      </c>
    </row>
    <row r="106" spans="1:16" ht="12.75" customHeight="1" x14ac:dyDescent="0.2">
      <c r="A106" s="54" t="str">
        <f t="shared" si="12"/>
        <v> AOEB 6 </v>
      </c>
      <c r="B106" s="2" t="str">
        <f t="shared" si="13"/>
        <v>I</v>
      </c>
      <c r="C106" s="54">
        <f t="shared" si="14"/>
        <v>44132.832000000002</v>
      </c>
      <c r="D106" t="str">
        <f t="shared" si="15"/>
        <v>vis</v>
      </c>
      <c r="E106">
        <f>VLOOKUP(C106,'Active 1'!C$21:E$968,3,FALSE)</f>
        <v>599.9945781187804</v>
      </c>
      <c r="F106" s="2" t="s">
        <v>174</v>
      </c>
      <c r="G106" t="str">
        <f t="shared" si="16"/>
        <v>44132.832</v>
      </c>
      <c r="H106" s="54">
        <f t="shared" si="17"/>
        <v>600</v>
      </c>
      <c r="I106" s="89" t="s">
        <v>515</v>
      </c>
      <c r="J106" s="90" t="s">
        <v>516</v>
      </c>
      <c r="K106" s="89">
        <v>600</v>
      </c>
      <c r="L106" s="89" t="s">
        <v>517</v>
      </c>
      <c r="M106" s="90" t="s">
        <v>187</v>
      </c>
      <c r="N106" s="90"/>
      <c r="O106" s="91" t="s">
        <v>451</v>
      </c>
      <c r="P106" s="91" t="s">
        <v>104</v>
      </c>
    </row>
    <row r="107" spans="1:16" ht="12.75" customHeight="1" x14ac:dyDescent="0.2">
      <c r="A107" s="54" t="str">
        <f t="shared" ref="A107:A126" si="18">P107</f>
        <v> AOEB 6 </v>
      </c>
      <c r="B107" s="2" t="str">
        <f t="shared" ref="B107:B126" si="19">IF(H107=INT(H107),"I","II")</f>
        <v>I</v>
      </c>
      <c r="C107" s="54">
        <f t="shared" ref="C107:C126" si="20">1*G107</f>
        <v>44880.703999999998</v>
      </c>
      <c r="D107" t="str">
        <f t="shared" ref="D107:D126" si="21">VLOOKUP(F107,I$1:J$5,2,FALSE)</f>
        <v>vis</v>
      </c>
      <c r="E107">
        <f>VLOOKUP(C107,'Active 1'!C$21:E$968,3,FALSE)</f>
        <v>910.00017078096698</v>
      </c>
      <c r="F107" s="2" t="s">
        <v>174</v>
      </c>
      <c r="G107" t="str">
        <f t="shared" ref="G107:G126" si="22">MID(I107,3,LEN(I107)-3)</f>
        <v>44880.704</v>
      </c>
      <c r="H107" s="54">
        <f t="shared" ref="H107:H126" si="23">1*K107</f>
        <v>910</v>
      </c>
      <c r="I107" s="89" t="s">
        <v>518</v>
      </c>
      <c r="J107" s="90" t="s">
        <v>519</v>
      </c>
      <c r="K107" s="89">
        <v>910</v>
      </c>
      <c r="L107" s="89" t="s">
        <v>497</v>
      </c>
      <c r="M107" s="90" t="s">
        <v>187</v>
      </c>
      <c r="N107" s="90"/>
      <c r="O107" s="91" t="s">
        <v>451</v>
      </c>
      <c r="P107" s="91" t="s">
        <v>104</v>
      </c>
    </row>
    <row r="108" spans="1:16" ht="12.75" customHeight="1" x14ac:dyDescent="0.2">
      <c r="A108" s="54" t="str">
        <f t="shared" si="18"/>
        <v> AOEB 6 </v>
      </c>
      <c r="B108" s="2" t="str">
        <f t="shared" si="19"/>
        <v>I</v>
      </c>
      <c r="C108" s="54">
        <f t="shared" si="20"/>
        <v>46769.642</v>
      </c>
      <c r="D108" t="str">
        <f t="shared" si="21"/>
        <v>vis</v>
      </c>
      <c r="E108">
        <f>VLOOKUP(C108,'Active 1'!C$21:E$968,3,FALSE)</f>
        <v>1692.9969191444964</v>
      </c>
      <c r="F108" s="2" t="s">
        <v>174</v>
      </c>
      <c r="G108" t="str">
        <f t="shared" si="22"/>
        <v>46769.642</v>
      </c>
      <c r="H108" s="54">
        <f t="shared" si="23"/>
        <v>1693</v>
      </c>
      <c r="I108" s="89" t="s">
        <v>520</v>
      </c>
      <c r="J108" s="90" t="s">
        <v>521</v>
      </c>
      <c r="K108" s="89">
        <v>1693</v>
      </c>
      <c r="L108" s="89" t="s">
        <v>309</v>
      </c>
      <c r="M108" s="90" t="s">
        <v>187</v>
      </c>
      <c r="N108" s="90"/>
      <c r="O108" s="91" t="s">
        <v>451</v>
      </c>
      <c r="P108" s="91" t="s">
        <v>104</v>
      </c>
    </row>
    <row r="109" spans="1:16" ht="12.75" customHeight="1" x14ac:dyDescent="0.2">
      <c r="A109" s="54" t="str">
        <f t="shared" si="18"/>
        <v> AOEB 6 </v>
      </c>
      <c r="B109" s="2" t="str">
        <f t="shared" si="19"/>
        <v>I</v>
      </c>
      <c r="C109" s="54">
        <f t="shared" si="20"/>
        <v>46998.826000000001</v>
      </c>
      <c r="D109" t="str">
        <f t="shared" si="21"/>
        <v>vis</v>
      </c>
      <c r="E109">
        <f>VLOOKUP(C109,'Active 1'!C$21:E$968,3,FALSE)</f>
        <v>1787.9975633037795</v>
      </c>
      <c r="F109" s="2" t="s">
        <v>174</v>
      </c>
      <c r="G109" t="str">
        <f t="shared" si="22"/>
        <v>46998.826</v>
      </c>
      <c r="H109" s="54">
        <f t="shared" si="23"/>
        <v>1788</v>
      </c>
      <c r="I109" s="89" t="s">
        <v>522</v>
      </c>
      <c r="J109" s="90" t="s">
        <v>523</v>
      </c>
      <c r="K109" s="89">
        <v>1788</v>
      </c>
      <c r="L109" s="89" t="s">
        <v>524</v>
      </c>
      <c r="M109" s="90" t="s">
        <v>187</v>
      </c>
      <c r="N109" s="90"/>
      <c r="O109" s="91" t="s">
        <v>525</v>
      </c>
      <c r="P109" s="91" t="s">
        <v>104</v>
      </c>
    </row>
    <row r="110" spans="1:16" ht="12.75" customHeight="1" x14ac:dyDescent="0.2">
      <c r="A110" s="54" t="str">
        <f t="shared" si="18"/>
        <v> AOEB 6 </v>
      </c>
      <c r="B110" s="2" t="str">
        <f t="shared" si="19"/>
        <v>I</v>
      </c>
      <c r="C110" s="54">
        <f t="shared" si="20"/>
        <v>48161.631999999998</v>
      </c>
      <c r="D110" t="str">
        <f t="shared" si="21"/>
        <v>vis</v>
      </c>
      <c r="E110">
        <f>VLOOKUP(C110,'Active 1'!C$21:E$968,3,FALSE)</f>
        <v>2270.00031669092</v>
      </c>
      <c r="F110" s="2" t="str">
        <f>LEFT(M110,1)</f>
        <v>V</v>
      </c>
      <c r="G110" t="str">
        <f t="shared" si="22"/>
        <v>48161.632</v>
      </c>
      <c r="H110" s="54">
        <f t="shared" si="23"/>
        <v>2270</v>
      </c>
      <c r="I110" s="89" t="s">
        <v>526</v>
      </c>
      <c r="J110" s="90" t="s">
        <v>527</v>
      </c>
      <c r="K110" s="89">
        <v>2270</v>
      </c>
      <c r="L110" s="89" t="s">
        <v>258</v>
      </c>
      <c r="M110" s="90" t="s">
        <v>187</v>
      </c>
      <c r="N110" s="90"/>
      <c r="O110" s="91" t="s">
        <v>451</v>
      </c>
      <c r="P110" s="91" t="s">
        <v>104</v>
      </c>
    </row>
    <row r="111" spans="1:16" ht="12.75" customHeight="1" x14ac:dyDescent="0.2">
      <c r="A111" s="54" t="str">
        <f t="shared" si="18"/>
        <v> AOEB 6 </v>
      </c>
      <c r="B111" s="2" t="str">
        <f t="shared" si="19"/>
        <v>I</v>
      </c>
      <c r="C111" s="54">
        <f t="shared" si="20"/>
        <v>48887.78</v>
      </c>
      <c r="D111" t="str">
        <f t="shared" si="21"/>
        <v>vis</v>
      </c>
      <c r="E111">
        <f>VLOOKUP(C111,'Active 1'!C$21:E$968,3,FALSE)</f>
        <v>2571.0009439379132</v>
      </c>
      <c r="F111" s="2" t="s">
        <v>174</v>
      </c>
      <c r="G111" t="str">
        <f t="shared" si="22"/>
        <v>48887.780</v>
      </c>
      <c r="H111" s="54">
        <f t="shared" si="23"/>
        <v>2571</v>
      </c>
      <c r="I111" s="89" t="s">
        <v>528</v>
      </c>
      <c r="J111" s="90" t="s">
        <v>529</v>
      </c>
      <c r="K111" s="89">
        <v>2571</v>
      </c>
      <c r="L111" s="89" t="s">
        <v>247</v>
      </c>
      <c r="M111" s="90" t="s">
        <v>187</v>
      </c>
      <c r="N111" s="90"/>
      <c r="O111" s="91" t="s">
        <v>525</v>
      </c>
      <c r="P111" s="91" t="s">
        <v>104</v>
      </c>
    </row>
    <row r="112" spans="1:16" ht="12.75" customHeight="1" x14ac:dyDescent="0.2">
      <c r="A112" s="54" t="str">
        <f t="shared" si="18"/>
        <v> AOEB 6 </v>
      </c>
      <c r="B112" s="2" t="str">
        <f t="shared" si="19"/>
        <v>I</v>
      </c>
      <c r="C112" s="54">
        <f t="shared" si="20"/>
        <v>49237.593000000001</v>
      </c>
      <c r="D112" t="str">
        <f t="shared" si="21"/>
        <v>vis</v>
      </c>
      <c r="E112">
        <f>VLOOKUP(C112,'Active 1'!C$21:E$968,3,FALSE)</f>
        <v>2716.0043487798362</v>
      </c>
      <c r="F112" s="2" t="s">
        <v>174</v>
      </c>
      <c r="G112" t="str">
        <f t="shared" si="22"/>
        <v>49237.593</v>
      </c>
      <c r="H112" s="54">
        <f t="shared" si="23"/>
        <v>2716</v>
      </c>
      <c r="I112" s="89" t="s">
        <v>530</v>
      </c>
      <c r="J112" s="90" t="s">
        <v>531</v>
      </c>
      <c r="K112" s="89">
        <v>2716</v>
      </c>
      <c r="L112" s="89" t="s">
        <v>532</v>
      </c>
      <c r="M112" s="90" t="s">
        <v>187</v>
      </c>
      <c r="N112" s="90"/>
      <c r="O112" s="91" t="s">
        <v>451</v>
      </c>
      <c r="P112" s="91" t="s">
        <v>104</v>
      </c>
    </row>
    <row r="113" spans="1:16" ht="12.75" customHeight="1" x14ac:dyDescent="0.2">
      <c r="A113" s="54" t="str">
        <f t="shared" si="18"/>
        <v> AOEB 6 </v>
      </c>
      <c r="B113" s="2" t="str">
        <f t="shared" si="19"/>
        <v>I</v>
      </c>
      <c r="C113" s="54">
        <f t="shared" si="20"/>
        <v>49278.595000000001</v>
      </c>
      <c r="D113" t="str">
        <f t="shared" si="21"/>
        <v>vis</v>
      </c>
      <c r="E113">
        <f>VLOOKUP(C113,'Active 1'!C$21:E$968,3,FALSE)</f>
        <v>2733.0003712413472</v>
      </c>
      <c r="F113" s="2" t="s">
        <v>174</v>
      </c>
      <c r="G113" t="str">
        <f t="shared" si="22"/>
        <v>49278.595</v>
      </c>
      <c r="H113" s="54">
        <f t="shared" si="23"/>
        <v>2733</v>
      </c>
      <c r="I113" s="89" t="s">
        <v>533</v>
      </c>
      <c r="J113" s="90" t="s">
        <v>534</v>
      </c>
      <c r="K113" s="89">
        <v>2733</v>
      </c>
      <c r="L113" s="89" t="s">
        <v>258</v>
      </c>
      <c r="M113" s="90" t="s">
        <v>187</v>
      </c>
      <c r="N113" s="90"/>
      <c r="O113" s="91" t="s">
        <v>451</v>
      </c>
      <c r="P113" s="91" t="s">
        <v>104</v>
      </c>
    </row>
    <row r="114" spans="1:16" ht="12.75" customHeight="1" x14ac:dyDescent="0.2">
      <c r="A114" s="54" t="str">
        <f t="shared" si="18"/>
        <v> AOEB 6 </v>
      </c>
      <c r="B114" s="2" t="str">
        <f t="shared" si="19"/>
        <v>I</v>
      </c>
      <c r="C114" s="54">
        <f t="shared" si="20"/>
        <v>50320.764999999999</v>
      </c>
      <c r="D114" t="str">
        <f t="shared" si="21"/>
        <v>vis</v>
      </c>
      <c r="E114">
        <f>VLOOKUP(C114,'Active 1'!C$21:E$968,3,FALSE)</f>
        <v>3164.9974623274588</v>
      </c>
      <c r="F114" s="2" t="s">
        <v>174</v>
      </c>
      <c r="G114" t="str">
        <f t="shared" si="22"/>
        <v>50320.765</v>
      </c>
      <c r="H114" s="54">
        <f t="shared" si="23"/>
        <v>3165</v>
      </c>
      <c r="I114" s="89" t="s">
        <v>535</v>
      </c>
      <c r="J114" s="90" t="s">
        <v>536</v>
      </c>
      <c r="K114" s="89">
        <v>3165</v>
      </c>
      <c r="L114" s="89" t="s">
        <v>524</v>
      </c>
      <c r="M114" s="90" t="s">
        <v>187</v>
      </c>
      <c r="N114" s="90"/>
      <c r="O114" s="91" t="s">
        <v>451</v>
      </c>
      <c r="P114" s="91" t="s">
        <v>104</v>
      </c>
    </row>
    <row r="115" spans="1:16" ht="12.75" customHeight="1" x14ac:dyDescent="0.2">
      <c r="A115" s="54" t="str">
        <f t="shared" si="18"/>
        <v> AOEB 6 </v>
      </c>
      <c r="B115" s="2" t="str">
        <f t="shared" si="19"/>
        <v>I</v>
      </c>
      <c r="C115" s="54">
        <f t="shared" si="20"/>
        <v>50320.773999999998</v>
      </c>
      <c r="D115" t="str">
        <f t="shared" si="21"/>
        <v>vis</v>
      </c>
      <c r="E115">
        <f>VLOOKUP(C115,'Active 1'!C$21:E$968,3,FALSE)</f>
        <v>3165.0011929796738</v>
      </c>
      <c r="F115" s="2" t="s">
        <v>174</v>
      </c>
      <c r="G115" t="str">
        <f t="shared" si="22"/>
        <v>50320.774</v>
      </c>
      <c r="H115" s="54">
        <f t="shared" si="23"/>
        <v>3165</v>
      </c>
      <c r="I115" s="89" t="s">
        <v>537</v>
      </c>
      <c r="J115" s="90" t="s">
        <v>538</v>
      </c>
      <c r="K115" s="89">
        <v>3165</v>
      </c>
      <c r="L115" s="89" t="s">
        <v>288</v>
      </c>
      <c r="M115" s="90" t="s">
        <v>187</v>
      </c>
      <c r="N115" s="90"/>
      <c r="O115" s="91" t="s">
        <v>539</v>
      </c>
      <c r="P115" s="91" t="s">
        <v>104</v>
      </c>
    </row>
    <row r="116" spans="1:16" ht="12.75" customHeight="1" x14ac:dyDescent="0.2">
      <c r="A116" s="54" t="str">
        <f t="shared" si="18"/>
        <v> BBS 121 </v>
      </c>
      <c r="B116" s="2" t="str">
        <f t="shared" si="19"/>
        <v>I</v>
      </c>
      <c r="C116" s="54">
        <f t="shared" si="20"/>
        <v>51430.482000000004</v>
      </c>
      <c r="D116" t="str">
        <f t="shared" si="21"/>
        <v>vis</v>
      </c>
      <c r="E116">
        <f>VLOOKUP(C116,'Active 1'!C$21:E$968,3,FALSE)</f>
        <v>3624.9939273272275</v>
      </c>
      <c r="F116" s="2" t="s">
        <v>174</v>
      </c>
      <c r="G116" t="str">
        <f t="shared" si="22"/>
        <v>51430.482</v>
      </c>
      <c r="H116" s="54">
        <f t="shared" si="23"/>
        <v>3625</v>
      </c>
      <c r="I116" s="89" t="s">
        <v>540</v>
      </c>
      <c r="J116" s="90" t="s">
        <v>541</v>
      </c>
      <c r="K116" s="89">
        <v>3625</v>
      </c>
      <c r="L116" s="89" t="s">
        <v>410</v>
      </c>
      <c r="M116" s="90" t="s">
        <v>187</v>
      </c>
      <c r="N116" s="90"/>
      <c r="O116" s="91" t="s">
        <v>243</v>
      </c>
      <c r="P116" s="91" t="s">
        <v>145</v>
      </c>
    </row>
    <row r="117" spans="1:16" ht="12.75" customHeight="1" x14ac:dyDescent="0.2">
      <c r="A117" s="54" t="str">
        <f t="shared" si="18"/>
        <v> AOEB 6 </v>
      </c>
      <c r="B117" s="2" t="str">
        <f t="shared" si="19"/>
        <v>I</v>
      </c>
      <c r="C117" s="54">
        <f t="shared" si="20"/>
        <v>51466.66</v>
      </c>
      <c r="D117" t="str">
        <f t="shared" si="21"/>
        <v>vis</v>
      </c>
      <c r="E117">
        <f>VLOOKUP(C117,'Active 1'!C$21:E$968,3,FALSE)</f>
        <v>3639.9903202010519</v>
      </c>
      <c r="F117" s="2" t="s">
        <v>174</v>
      </c>
      <c r="G117" t="str">
        <f t="shared" si="22"/>
        <v>51466.660</v>
      </c>
      <c r="H117" s="54">
        <f t="shared" si="23"/>
        <v>3640</v>
      </c>
      <c r="I117" s="89" t="s">
        <v>542</v>
      </c>
      <c r="J117" s="90" t="s">
        <v>543</v>
      </c>
      <c r="K117" s="89">
        <v>3640</v>
      </c>
      <c r="L117" s="89" t="s">
        <v>544</v>
      </c>
      <c r="M117" s="90" t="s">
        <v>187</v>
      </c>
      <c r="N117" s="90"/>
      <c r="O117" s="91" t="s">
        <v>525</v>
      </c>
      <c r="P117" s="91" t="s">
        <v>104</v>
      </c>
    </row>
    <row r="118" spans="1:16" ht="12.75" customHeight="1" x14ac:dyDescent="0.2">
      <c r="A118" s="54" t="str">
        <f t="shared" si="18"/>
        <v> AOEB 12 </v>
      </c>
      <c r="B118" s="2" t="str">
        <f t="shared" si="19"/>
        <v>I</v>
      </c>
      <c r="C118" s="54">
        <f t="shared" si="20"/>
        <v>52098.710700000003</v>
      </c>
      <c r="D118" t="str">
        <f t="shared" si="21"/>
        <v>vis</v>
      </c>
      <c r="E118">
        <f>VLOOKUP(C118,'Active 1'!C$21:E$968,3,FALSE)</f>
        <v>3901.9860251426071</v>
      </c>
      <c r="F118" s="2" t="s">
        <v>174</v>
      </c>
      <c r="G118" t="str">
        <f t="shared" si="22"/>
        <v>52098.7107</v>
      </c>
      <c r="H118" s="54">
        <f t="shared" si="23"/>
        <v>3902</v>
      </c>
      <c r="I118" s="89" t="s">
        <v>545</v>
      </c>
      <c r="J118" s="90" t="s">
        <v>546</v>
      </c>
      <c r="K118" s="89">
        <v>3902</v>
      </c>
      <c r="L118" s="89" t="s">
        <v>547</v>
      </c>
      <c r="M118" s="90" t="s">
        <v>422</v>
      </c>
      <c r="N118" s="90" t="s">
        <v>437</v>
      </c>
      <c r="O118" s="91" t="s">
        <v>451</v>
      </c>
      <c r="P118" s="91" t="s">
        <v>148</v>
      </c>
    </row>
    <row r="119" spans="1:16" ht="12.75" customHeight="1" x14ac:dyDescent="0.2">
      <c r="A119" s="54" t="str">
        <f t="shared" si="18"/>
        <v> BBS 128 </v>
      </c>
      <c r="B119" s="2" t="str">
        <f t="shared" si="19"/>
        <v>I</v>
      </c>
      <c r="C119" s="54">
        <f t="shared" si="20"/>
        <v>52501.582000000002</v>
      </c>
      <c r="D119" t="str">
        <f t="shared" si="21"/>
        <v>vis</v>
      </c>
      <c r="E119">
        <f>VLOOKUP(C119,'Active 1'!C$21:E$968,3,FALSE)</f>
        <v>4068.982992702679</v>
      </c>
      <c r="F119" s="2" t="s">
        <v>174</v>
      </c>
      <c r="G119" t="str">
        <f t="shared" si="22"/>
        <v>52501.582</v>
      </c>
      <c r="H119" s="54">
        <f t="shared" si="23"/>
        <v>4069</v>
      </c>
      <c r="I119" s="89" t="s">
        <v>548</v>
      </c>
      <c r="J119" s="90" t="s">
        <v>549</v>
      </c>
      <c r="K119" s="89">
        <v>4069</v>
      </c>
      <c r="L119" s="89" t="s">
        <v>550</v>
      </c>
      <c r="M119" s="90" t="s">
        <v>187</v>
      </c>
      <c r="N119" s="90"/>
      <c r="O119" s="91" t="s">
        <v>243</v>
      </c>
      <c r="P119" s="91" t="s">
        <v>149</v>
      </c>
    </row>
    <row r="120" spans="1:16" ht="12.75" customHeight="1" x14ac:dyDescent="0.2">
      <c r="A120" s="54" t="str">
        <f t="shared" si="18"/>
        <v> AOEB 12 </v>
      </c>
      <c r="B120" s="2" t="str">
        <f t="shared" si="19"/>
        <v>I</v>
      </c>
      <c r="C120" s="54">
        <f t="shared" si="20"/>
        <v>53343.510699999999</v>
      </c>
      <c r="D120" t="str">
        <f t="shared" si="21"/>
        <v>vis</v>
      </c>
      <c r="E120">
        <f>VLOOKUP(C120,'Active 1'!C$21:E$968,3,FALSE)</f>
        <v>4417.9766782836405</v>
      </c>
      <c r="F120" s="2" t="s">
        <v>174</v>
      </c>
      <c r="G120" t="str">
        <f t="shared" si="22"/>
        <v>53343.5107</v>
      </c>
      <c r="H120" s="54">
        <f t="shared" si="23"/>
        <v>4418</v>
      </c>
      <c r="I120" s="89" t="s">
        <v>551</v>
      </c>
      <c r="J120" s="90" t="s">
        <v>552</v>
      </c>
      <c r="K120" s="89">
        <v>4418</v>
      </c>
      <c r="L120" s="89" t="s">
        <v>553</v>
      </c>
      <c r="M120" s="90" t="s">
        <v>422</v>
      </c>
      <c r="N120" s="90" t="s">
        <v>437</v>
      </c>
      <c r="O120" s="91" t="s">
        <v>451</v>
      </c>
      <c r="P120" s="91" t="s">
        <v>148</v>
      </c>
    </row>
    <row r="121" spans="1:16" ht="12.75" customHeight="1" x14ac:dyDescent="0.2">
      <c r="A121" s="54" t="str">
        <f t="shared" si="18"/>
        <v> AOEB 12 </v>
      </c>
      <c r="B121" s="2" t="str">
        <f t="shared" si="19"/>
        <v>I</v>
      </c>
      <c r="C121" s="54">
        <f t="shared" si="20"/>
        <v>54303.649899999997</v>
      </c>
      <c r="D121" t="str">
        <f t="shared" si="21"/>
        <v>vis</v>
      </c>
      <c r="E121">
        <f>VLOOKUP(C121,'Active 1'!C$21:E$968,3,FALSE)</f>
        <v>4815.9706153934649</v>
      </c>
      <c r="F121" s="2" t="s">
        <v>174</v>
      </c>
      <c r="G121" t="str">
        <f t="shared" si="22"/>
        <v>54303.6499</v>
      </c>
      <c r="H121" s="54">
        <f t="shared" si="23"/>
        <v>4816</v>
      </c>
      <c r="I121" s="89" t="s">
        <v>554</v>
      </c>
      <c r="J121" s="90" t="s">
        <v>555</v>
      </c>
      <c r="K121" s="89">
        <v>4816</v>
      </c>
      <c r="L121" s="89" t="s">
        <v>556</v>
      </c>
      <c r="M121" s="90" t="s">
        <v>422</v>
      </c>
      <c r="N121" s="90" t="s">
        <v>437</v>
      </c>
      <c r="O121" s="91" t="s">
        <v>451</v>
      </c>
      <c r="P121" s="91" t="s">
        <v>148</v>
      </c>
    </row>
    <row r="122" spans="1:16" ht="12.75" customHeight="1" x14ac:dyDescent="0.2">
      <c r="A122" s="54" t="str">
        <f t="shared" si="18"/>
        <v>BAVM 193 </v>
      </c>
      <c r="B122" s="2" t="str">
        <f t="shared" si="19"/>
        <v>I</v>
      </c>
      <c r="C122" s="54">
        <f t="shared" si="20"/>
        <v>54325.3609</v>
      </c>
      <c r="D122" t="str">
        <f t="shared" si="21"/>
        <v>vis</v>
      </c>
      <c r="E122">
        <f>VLOOKUP(C122,'Active 1'!C$21:E$968,3,FALSE)</f>
        <v>4824.9701920887946</v>
      </c>
      <c r="F122" s="2" t="s">
        <v>174</v>
      </c>
      <c r="G122" t="str">
        <f t="shared" si="22"/>
        <v>54325.3609</v>
      </c>
      <c r="H122" s="54">
        <f t="shared" si="23"/>
        <v>4825</v>
      </c>
      <c r="I122" s="89" t="s">
        <v>557</v>
      </c>
      <c r="J122" s="90" t="s">
        <v>558</v>
      </c>
      <c r="K122" s="89">
        <v>4825</v>
      </c>
      <c r="L122" s="89" t="s">
        <v>559</v>
      </c>
      <c r="M122" s="90" t="s">
        <v>422</v>
      </c>
      <c r="N122" s="90" t="s">
        <v>560</v>
      </c>
      <c r="O122" s="91" t="s">
        <v>561</v>
      </c>
      <c r="P122" s="92" t="s">
        <v>152</v>
      </c>
    </row>
    <row r="123" spans="1:16" ht="12.75" customHeight="1" x14ac:dyDescent="0.2">
      <c r="A123" s="54" t="str">
        <f t="shared" si="18"/>
        <v>BAVM 203 </v>
      </c>
      <c r="B123" s="2" t="str">
        <f t="shared" si="19"/>
        <v>I</v>
      </c>
      <c r="C123" s="54">
        <f t="shared" si="20"/>
        <v>54682.400300000001</v>
      </c>
      <c r="D123" t="str">
        <f t="shared" si="21"/>
        <v>vis</v>
      </c>
      <c r="E123">
        <f>VLOOKUP(C123,'Active 1'!C$21:E$968,3,FALSE)</f>
        <v>4972.9690619498842</v>
      </c>
      <c r="F123" s="2" t="s">
        <v>174</v>
      </c>
      <c r="G123" t="str">
        <f t="shared" si="22"/>
        <v>54682.4003</v>
      </c>
      <c r="H123" s="54">
        <f t="shared" si="23"/>
        <v>4973</v>
      </c>
      <c r="I123" s="89" t="s">
        <v>562</v>
      </c>
      <c r="J123" s="90" t="s">
        <v>563</v>
      </c>
      <c r="K123" s="89" t="s">
        <v>564</v>
      </c>
      <c r="L123" s="89" t="s">
        <v>565</v>
      </c>
      <c r="M123" s="90" t="s">
        <v>422</v>
      </c>
      <c r="N123" s="90" t="s">
        <v>560</v>
      </c>
      <c r="O123" s="91" t="s">
        <v>561</v>
      </c>
      <c r="P123" s="92" t="s">
        <v>155</v>
      </c>
    </row>
    <row r="124" spans="1:16" ht="12.75" customHeight="1" x14ac:dyDescent="0.2">
      <c r="A124" s="54" t="str">
        <f t="shared" si="18"/>
        <v>OEJV 0137 </v>
      </c>
      <c r="B124" s="2" t="str">
        <f t="shared" si="19"/>
        <v>I</v>
      </c>
      <c r="C124" s="54">
        <f t="shared" si="20"/>
        <v>55068.387600000002</v>
      </c>
      <c r="D124" t="str">
        <f t="shared" si="21"/>
        <v>vis</v>
      </c>
      <c r="E124" t="e">
        <f>VLOOKUP(C124,'Active 1'!C$21:E$968,3,FALSE)</f>
        <v>#N/A</v>
      </c>
      <c r="F124" s="2" t="s">
        <v>174</v>
      </c>
      <c r="G124" t="str">
        <f t="shared" si="22"/>
        <v>55068.3876</v>
      </c>
      <c r="H124" s="54">
        <f t="shared" si="23"/>
        <v>5133</v>
      </c>
      <c r="I124" s="89" t="s">
        <v>566</v>
      </c>
      <c r="J124" s="90" t="s">
        <v>567</v>
      </c>
      <c r="K124" s="89" t="s">
        <v>568</v>
      </c>
      <c r="L124" s="89" t="s">
        <v>569</v>
      </c>
      <c r="M124" s="90" t="s">
        <v>422</v>
      </c>
      <c r="N124" s="90" t="s">
        <v>570</v>
      </c>
      <c r="O124" s="91" t="s">
        <v>571</v>
      </c>
      <c r="P124" s="92" t="s">
        <v>572</v>
      </c>
    </row>
    <row r="125" spans="1:16" ht="12.75" customHeight="1" x14ac:dyDescent="0.2">
      <c r="A125" s="54" t="str">
        <f t="shared" si="18"/>
        <v>OEJV 0137 </v>
      </c>
      <c r="B125" s="2" t="str">
        <f t="shared" si="19"/>
        <v>I</v>
      </c>
      <c r="C125" s="54">
        <f t="shared" si="20"/>
        <v>55512.269899999999</v>
      </c>
      <c r="D125" t="str">
        <f t="shared" si="21"/>
        <v>vis</v>
      </c>
      <c r="E125" t="e">
        <f>VLOOKUP(C125,'Active 1'!C$21:E$968,3,FALSE)</f>
        <v>#N/A</v>
      </c>
      <c r="F125" s="2" t="s">
        <v>174</v>
      </c>
      <c r="G125" t="str">
        <f t="shared" si="22"/>
        <v>55512.2699</v>
      </c>
      <c r="H125" s="54">
        <f t="shared" si="23"/>
        <v>5317</v>
      </c>
      <c r="I125" s="89" t="s">
        <v>573</v>
      </c>
      <c r="J125" s="90" t="s">
        <v>574</v>
      </c>
      <c r="K125" s="89" t="s">
        <v>575</v>
      </c>
      <c r="L125" s="89" t="s">
        <v>576</v>
      </c>
      <c r="M125" s="90" t="s">
        <v>422</v>
      </c>
      <c r="N125" s="90" t="s">
        <v>570</v>
      </c>
      <c r="O125" s="91" t="s">
        <v>571</v>
      </c>
      <c r="P125" s="92" t="s">
        <v>572</v>
      </c>
    </row>
    <row r="126" spans="1:16" ht="12.75" customHeight="1" x14ac:dyDescent="0.2">
      <c r="A126" s="54" t="str">
        <f t="shared" si="18"/>
        <v>OEJV 0137 </v>
      </c>
      <c r="B126" s="2" t="str">
        <f t="shared" si="19"/>
        <v>I</v>
      </c>
      <c r="C126" s="54">
        <f t="shared" si="20"/>
        <v>55512.271099999998</v>
      </c>
      <c r="D126" t="str">
        <f t="shared" si="21"/>
        <v>vis</v>
      </c>
      <c r="E126" t="e">
        <f>VLOOKUP(C126,'Active 1'!C$21:E$968,3,FALSE)</f>
        <v>#N/A</v>
      </c>
      <c r="F126" s="2" t="s">
        <v>174</v>
      </c>
      <c r="G126" t="str">
        <f t="shared" si="22"/>
        <v>55512.2711</v>
      </c>
      <c r="H126" s="54">
        <f t="shared" si="23"/>
        <v>5317</v>
      </c>
      <c r="I126" s="89" t="s">
        <v>577</v>
      </c>
      <c r="J126" s="90" t="s">
        <v>578</v>
      </c>
      <c r="K126" s="89" t="s">
        <v>575</v>
      </c>
      <c r="L126" s="89" t="s">
        <v>579</v>
      </c>
      <c r="M126" s="90" t="s">
        <v>422</v>
      </c>
      <c r="N126" s="90" t="s">
        <v>98</v>
      </c>
      <c r="O126" s="91" t="s">
        <v>571</v>
      </c>
      <c r="P126" s="92" t="s">
        <v>572</v>
      </c>
    </row>
  </sheetData>
  <sheetProtection selectLockedCells="1" selectUnlockedCells="1"/>
  <hyperlinks>
    <hyperlink ref="P82" r:id="rId1" xr:uid="{00000000-0004-0000-0100-000000000000}"/>
    <hyperlink ref="P83" r:id="rId2" xr:uid="{00000000-0004-0000-0100-000001000000}"/>
    <hyperlink ref="P86" r:id="rId3" xr:uid="{00000000-0004-0000-0100-000002000000}"/>
    <hyperlink ref="P87" r:id="rId4" xr:uid="{00000000-0004-0000-0100-000003000000}"/>
    <hyperlink ref="P88" r:id="rId5" xr:uid="{00000000-0004-0000-0100-000004000000}"/>
    <hyperlink ref="P89" r:id="rId6" xr:uid="{00000000-0004-0000-0100-000005000000}"/>
    <hyperlink ref="P91" r:id="rId7" xr:uid="{00000000-0004-0000-0100-000006000000}"/>
    <hyperlink ref="P122" r:id="rId8" xr:uid="{00000000-0004-0000-0100-000007000000}"/>
    <hyperlink ref="P123" r:id="rId9" xr:uid="{00000000-0004-0000-0100-000008000000}"/>
    <hyperlink ref="P124" r:id="rId10" xr:uid="{00000000-0004-0000-0100-000009000000}"/>
    <hyperlink ref="P125" r:id="rId11" xr:uid="{00000000-0004-0000-0100-00000A000000}"/>
    <hyperlink ref="P126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1</vt:lpstr>
      <vt:lpstr>Graphs 1</vt:lpstr>
      <vt:lpstr>BAV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2022-04-03T04:28:03Z</dcterms:created>
  <dcterms:modified xsi:type="dcterms:W3CDTF">2024-07-20T04:12:42Z</dcterms:modified>
</cp:coreProperties>
</file>