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651B7E4-D59B-448E-9966-612E7A648C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41" i="1" l="1"/>
  <c r="F241" i="1" s="1"/>
  <c r="G241" i="1" s="1"/>
  <c r="K241" i="1" s="1"/>
  <c r="Q241" i="1"/>
  <c r="E240" i="1"/>
  <c r="F240" i="1"/>
  <c r="G240" i="1" s="1"/>
  <c r="K240" i="1" s="1"/>
  <c r="Q240" i="1"/>
  <c r="F14" i="1"/>
  <c r="F15" i="1" s="1"/>
  <c r="E239" i="1"/>
  <c r="F239" i="1" s="1"/>
  <c r="G239" i="1" s="1"/>
  <c r="K239" i="1" s="1"/>
  <c r="Q239" i="1"/>
  <c r="E234" i="1"/>
  <c r="F234" i="1" s="1"/>
  <c r="G234" i="1" s="1"/>
  <c r="K234" i="1" s="1"/>
  <c r="Q234" i="1"/>
  <c r="E235" i="1"/>
  <c r="F235" i="1" s="1"/>
  <c r="G235" i="1" s="1"/>
  <c r="K235" i="1" s="1"/>
  <c r="Q235" i="1"/>
  <c r="E236" i="1"/>
  <c r="F236" i="1"/>
  <c r="G236" i="1" s="1"/>
  <c r="K236" i="1" s="1"/>
  <c r="Q236" i="1"/>
  <c r="E230" i="1"/>
  <c r="F230" i="1" s="1"/>
  <c r="G230" i="1" s="1"/>
  <c r="K230" i="1" s="1"/>
  <c r="Q230" i="1"/>
  <c r="E237" i="1"/>
  <c r="F237" i="1" s="1"/>
  <c r="G237" i="1" s="1"/>
  <c r="K237" i="1" s="1"/>
  <c r="Q237" i="1"/>
  <c r="E238" i="1"/>
  <c r="F238" i="1" s="1"/>
  <c r="G238" i="1" s="1"/>
  <c r="K238" i="1" s="1"/>
  <c r="Q238" i="1"/>
  <c r="Q229" i="1"/>
  <c r="Q231" i="1"/>
  <c r="Q232" i="1"/>
  <c r="E233" i="1"/>
  <c r="F233" i="1" s="1"/>
  <c r="G233" i="1" s="1"/>
  <c r="K233" i="1" s="1"/>
  <c r="Q233" i="1"/>
  <c r="Q228" i="1"/>
  <c r="C7" i="1"/>
  <c r="E229" i="1" s="1"/>
  <c r="F229" i="1" s="1"/>
  <c r="G229" i="1" s="1"/>
  <c r="K229" i="1" s="1"/>
  <c r="C8" i="1"/>
  <c r="E130" i="1" s="1"/>
  <c r="C9" i="1"/>
  <c r="D9" i="1"/>
  <c r="C17" i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Q25" i="1"/>
  <c r="E26" i="1"/>
  <c r="F26" i="1" s="1"/>
  <c r="G26" i="1" s="1"/>
  <c r="H26" i="1" s="1"/>
  <c r="Q26" i="1"/>
  <c r="Q27" i="1"/>
  <c r="E28" i="1"/>
  <c r="F28" i="1" s="1"/>
  <c r="G28" i="1" s="1"/>
  <c r="H28" i="1" s="1"/>
  <c r="Q28" i="1"/>
  <c r="E29" i="1"/>
  <c r="F29" i="1" s="1"/>
  <c r="G29" i="1" s="1"/>
  <c r="H29" i="1" s="1"/>
  <c r="Q29" i="1"/>
  <c r="Q30" i="1"/>
  <c r="Q31" i="1"/>
  <c r="E32" i="1"/>
  <c r="F32" i="1" s="1"/>
  <c r="G32" i="1" s="1"/>
  <c r="H32" i="1" s="1"/>
  <c r="Q32" i="1"/>
  <c r="Q33" i="1"/>
  <c r="E34" i="1"/>
  <c r="F34" i="1" s="1"/>
  <c r="G34" i="1" s="1"/>
  <c r="I34" i="1" s="1"/>
  <c r="Q34" i="1"/>
  <c r="E35" i="1"/>
  <c r="F35" i="1" s="1"/>
  <c r="Q35" i="1"/>
  <c r="Q36" i="1"/>
  <c r="E37" i="1"/>
  <c r="F37" i="1" s="1"/>
  <c r="G37" i="1" s="1"/>
  <c r="I37" i="1" s="1"/>
  <c r="Q37" i="1"/>
  <c r="E38" i="1"/>
  <c r="F38" i="1" s="1"/>
  <c r="G38" i="1" s="1"/>
  <c r="I38" i="1" s="1"/>
  <c r="Q38" i="1"/>
  <c r="E39" i="1"/>
  <c r="F39" i="1" s="1"/>
  <c r="G39" i="1" s="1"/>
  <c r="I39" i="1" s="1"/>
  <c r="Q39" i="1"/>
  <c r="E40" i="1"/>
  <c r="F40" i="1" s="1"/>
  <c r="Q40" i="1"/>
  <c r="E41" i="1"/>
  <c r="F41" i="1" s="1"/>
  <c r="G41" i="1" s="1"/>
  <c r="I41" i="1" s="1"/>
  <c r="Q41" i="1"/>
  <c r="Q42" i="1"/>
  <c r="E43" i="1"/>
  <c r="F43" i="1" s="1"/>
  <c r="G43" i="1" s="1"/>
  <c r="I43" i="1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Q47" i="1"/>
  <c r="E48" i="1"/>
  <c r="F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Q51" i="1"/>
  <c r="E52" i="1"/>
  <c r="F52" i="1" s="1"/>
  <c r="G52" i="1" s="1"/>
  <c r="I52" i="1" s="1"/>
  <c r="Q52" i="1"/>
  <c r="Q53" i="1"/>
  <c r="E54" i="1"/>
  <c r="F54" i="1" s="1"/>
  <c r="G54" i="1" s="1"/>
  <c r="I54" i="1" s="1"/>
  <c r="Q54" i="1"/>
  <c r="Q55" i="1"/>
  <c r="Q56" i="1"/>
  <c r="Q57" i="1"/>
  <c r="E58" i="1"/>
  <c r="F58" i="1" s="1"/>
  <c r="G58" i="1" s="1"/>
  <c r="I58" i="1" s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Q61" i="1"/>
  <c r="Q62" i="1"/>
  <c r="E63" i="1"/>
  <c r="F63" i="1" s="1"/>
  <c r="G63" i="1" s="1"/>
  <c r="I63" i="1" s="1"/>
  <c r="Q63" i="1"/>
  <c r="Q64" i="1"/>
  <c r="E65" i="1"/>
  <c r="F65" i="1" s="1"/>
  <c r="G65" i="1" s="1"/>
  <c r="I65" i="1" s="1"/>
  <c r="Q65" i="1"/>
  <c r="Q66" i="1"/>
  <c r="E67" i="1"/>
  <c r="F67" i="1" s="1"/>
  <c r="G67" i="1" s="1"/>
  <c r="I67" i="1" s="1"/>
  <c r="Q67" i="1"/>
  <c r="Q68" i="1"/>
  <c r="E69" i="1"/>
  <c r="F69" i="1" s="1"/>
  <c r="G69" i="1" s="1"/>
  <c r="I69" i="1" s="1"/>
  <c r="Q69" i="1"/>
  <c r="Q70" i="1"/>
  <c r="E71" i="1"/>
  <c r="F71" i="1" s="1"/>
  <c r="G71" i="1" s="1"/>
  <c r="I71" i="1" s="1"/>
  <c r="Q71" i="1"/>
  <c r="E72" i="1"/>
  <c r="F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Q83" i="1"/>
  <c r="E84" i="1"/>
  <c r="F84" i="1" s="1"/>
  <c r="G84" i="1" s="1"/>
  <c r="I84" i="1" s="1"/>
  <c r="Q84" i="1"/>
  <c r="Q85" i="1"/>
  <c r="E86" i="1"/>
  <c r="F86" i="1" s="1"/>
  <c r="G86" i="1" s="1"/>
  <c r="I86" i="1" s="1"/>
  <c r="Q86" i="1"/>
  <c r="E87" i="1"/>
  <c r="F87" i="1" s="1"/>
  <c r="G87" i="1" s="1"/>
  <c r="I87" i="1" s="1"/>
  <c r="Q87" i="1"/>
  <c r="Q88" i="1"/>
  <c r="Q89" i="1"/>
  <c r="E90" i="1"/>
  <c r="F90" i="1" s="1"/>
  <c r="G90" i="1" s="1"/>
  <c r="I90" i="1" s="1"/>
  <c r="Q90" i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Q97" i="1"/>
  <c r="Q98" i="1"/>
  <c r="E99" i="1"/>
  <c r="F99" i="1" s="1"/>
  <c r="G99" i="1" s="1"/>
  <c r="I99" i="1" s="1"/>
  <c r="Q99" i="1"/>
  <c r="Q100" i="1"/>
  <c r="E101" i="1"/>
  <c r="F101" i="1"/>
  <c r="G101" i="1" s="1"/>
  <c r="I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Q104" i="1"/>
  <c r="E105" i="1"/>
  <c r="F105" i="1" s="1"/>
  <c r="G105" i="1" s="1"/>
  <c r="I105" i="1" s="1"/>
  <c r="Q105" i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Q111" i="1"/>
  <c r="E112" i="1"/>
  <c r="F112" i="1" s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Q115" i="1"/>
  <c r="E116" i="1"/>
  <c r="F116" i="1" s="1"/>
  <c r="G116" i="1" s="1"/>
  <c r="I116" i="1" s="1"/>
  <c r="Q116" i="1"/>
  <c r="Q117" i="1"/>
  <c r="E118" i="1"/>
  <c r="F118" i="1" s="1"/>
  <c r="G118" i="1" s="1"/>
  <c r="I118" i="1" s="1"/>
  <c r="Q118" i="1"/>
  <c r="Q119" i="1"/>
  <c r="Q120" i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Q125" i="1"/>
  <c r="Q126" i="1"/>
  <c r="E127" i="1"/>
  <c r="F127" i="1" s="1"/>
  <c r="G127" i="1" s="1"/>
  <c r="I127" i="1" s="1"/>
  <c r="Q127" i="1"/>
  <c r="Q128" i="1"/>
  <c r="E129" i="1"/>
  <c r="F129" i="1" s="1"/>
  <c r="G129" i="1" s="1"/>
  <c r="I129" i="1" s="1"/>
  <c r="Q129" i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 s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Q166" i="1"/>
  <c r="E167" i="1"/>
  <c r="F167" i="1" s="1"/>
  <c r="G167" i="1" s="1"/>
  <c r="J167" i="1" s="1"/>
  <c r="Q167" i="1"/>
  <c r="E168" i="1"/>
  <c r="F168" i="1" s="1"/>
  <c r="G168" i="1" s="1"/>
  <c r="J168" i="1" s="1"/>
  <c r="Q168" i="1"/>
  <c r="E169" i="1"/>
  <c r="F169" i="1"/>
  <c r="G169" i="1" s="1"/>
  <c r="J169" i="1" s="1"/>
  <c r="Q169" i="1"/>
  <c r="E170" i="1"/>
  <c r="F170" i="1" s="1"/>
  <c r="G170" i="1" s="1"/>
  <c r="J170" i="1" s="1"/>
  <c r="Q170" i="1"/>
  <c r="E171" i="1"/>
  <c r="F171" i="1" s="1"/>
  <c r="G171" i="1" s="1"/>
  <c r="J171" i="1" s="1"/>
  <c r="Q171" i="1"/>
  <c r="E172" i="1"/>
  <c r="F172" i="1" s="1"/>
  <c r="G172" i="1" s="1"/>
  <c r="J172" i="1" s="1"/>
  <c r="Q172" i="1"/>
  <c r="E173" i="1"/>
  <c r="F173" i="1" s="1"/>
  <c r="G173" i="1" s="1"/>
  <c r="J173" i="1" s="1"/>
  <c r="Q173" i="1"/>
  <c r="E174" i="1"/>
  <c r="Q174" i="1"/>
  <c r="E175" i="1"/>
  <c r="F175" i="1" s="1"/>
  <c r="G175" i="1" s="1"/>
  <c r="K175" i="1" s="1"/>
  <c r="Q175" i="1"/>
  <c r="E176" i="1"/>
  <c r="F176" i="1" s="1"/>
  <c r="Q176" i="1"/>
  <c r="E177" i="1"/>
  <c r="F177" i="1" s="1"/>
  <c r="G177" i="1" s="1"/>
  <c r="K177" i="1" s="1"/>
  <c r="Q177" i="1"/>
  <c r="E178" i="1"/>
  <c r="F178" i="1" s="1"/>
  <c r="G178" i="1" s="1"/>
  <c r="J178" i="1" s="1"/>
  <c r="Q178" i="1"/>
  <c r="E179" i="1"/>
  <c r="F179" i="1" s="1"/>
  <c r="G179" i="1" s="1"/>
  <c r="K179" i="1" s="1"/>
  <c r="Q179" i="1"/>
  <c r="E180" i="1"/>
  <c r="F180" i="1" s="1"/>
  <c r="G180" i="1" s="1"/>
  <c r="K180" i="1" s="1"/>
  <c r="Q180" i="1"/>
  <c r="E181" i="1"/>
  <c r="F181" i="1" s="1"/>
  <c r="G181" i="1" s="1"/>
  <c r="K181" i="1" s="1"/>
  <c r="Q181" i="1"/>
  <c r="E182" i="1"/>
  <c r="F182" i="1" s="1"/>
  <c r="G182" i="1" s="1"/>
  <c r="J182" i="1" s="1"/>
  <c r="Q182" i="1"/>
  <c r="E183" i="1"/>
  <c r="F183" i="1" s="1"/>
  <c r="G183" i="1" s="1"/>
  <c r="K183" i="1" s="1"/>
  <c r="Q183" i="1"/>
  <c r="E184" i="1"/>
  <c r="Q184" i="1"/>
  <c r="E185" i="1"/>
  <c r="F185" i="1" s="1"/>
  <c r="G185" i="1" s="1"/>
  <c r="K185" i="1" s="1"/>
  <c r="Q185" i="1"/>
  <c r="E186" i="1"/>
  <c r="F186" i="1" s="1"/>
  <c r="K186" i="1"/>
  <c r="Q186" i="1"/>
  <c r="E187" i="1"/>
  <c r="F187" i="1" s="1"/>
  <c r="G187" i="1"/>
  <c r="K187" i="1" s="1"/>
  <c r="Q187" i="1"/>
  <c r="E188" i="1"/>
  <c r="F188" i="1" s="1"/>
  <c r="G188" i="1" s="1"/>
  <c r="K188" i="1" s="1"/>
  <c r="Q188" i="1"/>
  <c r="E189" i="1"/>
  <c r="Q189" i="1"/>
  <c r="E190" i="1"/>
  <c r="F190" i="1" s="1"/>
  <c r="G190" i="1" s="1"/>
  <c r="J190" i="1" s="1"/>
  <c r="Q190" i="1"/>
  <c r="E191" i="1"/>
  <c r="F191" i="1" s="1"/>
  <c r="G191" i="1" s="1"/>
  <c r="K191" i="1" s="1"/>
  <c r="Q191" i="1"/>
  <c r="E192" i="1"/>
  <c r="F192" i="1" s="1"/>
  <c r="G192" i="1" s="1"/>
  <c r="K192" i="1" s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195" i="1"/>
  <c r="F195" i="1" s="1"/>
  <c r="G195" i="1" s="1"/>
  <c r="K195" i="1" s="1"/>
  <c r="Q195" i="1"/>
  <c r="E196" i="1"/>
  <c r="F196" i="1" s="1"/>
  <c r="G196" i="1" s="1"/>
  <c r="K196" i="1" s="1"/>
  <c r="Q196" i="1"/>
  <c r="E197" i="1"/>
  <c r="F197" i="1" s="1"/>
  <c r="G197" i="1" s="1"/>
  <c r="K197" i="1" s="1"/>
  <c r="Q197" i="1"/>
  <c r="E198" i="1"/>
  <c r="F198" i="1"/>
  <c r="G198" i="1" s="1"/>
  <c r="K198" i="1" s="1"/>
  <c r="Q198" i="1"/>
  <c r="E199" i="1"/>
  <c r="F199" i="1" s="1"/>
  <c r="G199" i="1" s="1"/>
  <c r="K199" i="1" s="1"/>
  <c r="Q199" i="1"/>
  <c r="E200" i="1"/>
  <c r="F200" i="1" s="1"/>
  <c r="G200" i="1" s="1"/>
  <c r="K200" i="1" s="1"/>
  <c r="Q200" i="1"/>
  <c r="E201" i="1"/>
  <c r="F201" i="1" s="1"/>
  <c r="G201" i="1" s="1"/>
  <c r="K201" i="1" s="1"/>
  <c r="Q201" i="1"/>
  <c r="E202" i="1"/>
  <c r="F202" i="1" s="1"/>
  <c r="G202" i="1" s="1"/>
  <c r="K202" i="1" s="1"/>
  <c r="Q202" i="1"/>
  <c r="E203" i="1"/>
  <c r="F203" i="1" s="1"/>
  <c r="G203" i="1" s="1"/>
  <c r="K203" i="1" s="1"/>
  <c r="Q203" i="1"/>
  <c r="E204" i="1"/>
  <c r="F204" i="1" s="1"/>
  <c r="G204" i="1" s="1"/>
  <c r="K204" i="1" s="1"/>
  <c r="Q204" i="1"/>
  <c r="E205" i="1"/>
  <c r="F205" i="1" s="1"/>
  <c r="G205" i="1" s="1"/>
  <c r="K205" i="1" s="1"/>
  <c r="Q205" i="1"/>
  <c r="E206" i="1"/>
  <c r="F206" i="1" s="1"/>
  <c r="G206" i="1" s="1"/>
  <c r="K206" i="1" s="1"/>
  <c r="Q206" i="1"/>
  <c r="E207" i="1"/>
  <c r="F207" i="1" s="1"/>
  <c r="G207" i="1" s="1"/>
  <c r="K207" i="1" s="1"/>
  <c r="Q207" i="1"/>
  <c r="E208" i="1"/>
  <c r="F208" i="1" s="1"/>
  <c r="G208" i="1" s="1"/>
  <c r="K208" i="1" s="1"/>
  <c r="Q208" i="1"/>
  <c r="E209" i="1"/>
  <c r="F209" i="1" s="1"/>
  <c r="G209" i="1" s="1"/>
  <c r="K209" i="1" s="1"/>
  <c r="Q209" i="1"/>
  <c r="E210" i="1"/>
  <c r="F210" i="1" s="1"/>
  <c r="G210" i="1" s="1"/>
  <c r="K210" i="1" s="1"/>
  <c r="Q210" i="1"/>
  <c r="E211" i="1"/>
  <c r="F211" i="1" s="1"/>
  <c r="G211" i="1" s="1"/>
  <c r="K211" i="1" s="1"/>
  <c r="Q211" i="1"/>
  <c r="E212" i="1"/>
  <c r="F212" i="1" s="1"/>
  <c r="G212" i="1" s="1"/>
  <c r="K212" i="1" s="1"/>
  <c r="Q212" i="1"/>
  <c r="E213" i="1"/>
  <c r="Q213" i="1"/>
  <c r="E214" i="1"/>
  <c r="F214" i="1" s="1"/>
  <c r="G214" i="1" s="1"/>
  <c r="K214" i="1" s="1"/>
  <c r="Q214" i="1"/>
  <c r="E215" i="1"/>
  <c r="F215" i="1" s="1"/>
  <c r="G215" i="1" s="1"/>
  <c r="J215" i="1" s="1"/>
  <c r="Q215" i="1"/>
  <c r="E216" i="1"/>
  <c r="F216" i="1" s="1"/>
  <c r="G216" i="1" s="1"/>
  <c r="K216" i="1" s="1"/>
  <c r="Q216" i="1"/>
  <c r="E217" i="1"/>
  <c r="F217" i="1" s="1"/>
  <c r="G217" i="1" s="1"/>
  <c r="K217" i="1" s="1"/>
  <c r="Q217" i="1"/>
  <c r="E218" i="1"/>
  <c r="F218" i="1" s="1"/>
  <c r="G218" i="1" s="1"/>
  <c r="K218" i="1" s="1"/>
  <c r="Q218" i="1"/>
  <c r="E219" i="1"/>
  <c r="F219" i="1" s="1"/>
  <c r="G219" i="1" s="1"/>
  <c r="K219" i="1" s="1"/>
  <c r="Q219" i="1"/>
  <c r="E220" i="1"/>
  <c r="F220" i="1" s="1"/>
  <c r="G220" i="1" s="1"/>
  <c r="K220" i="1" s="1"/>
  <c r="Q220" i="1"/>
  <c r="E221" i="1"/>
  <c r="F221" i="1" s="1"/>
  <c r="G221" i="1" s="1"/>
  <c r="K221" i="1" s="1"/>
  <c r="Q221" i="1"/>
  <c r="E222" i="1"/>
  <c r="F222" i="1" s="1"/>
  <c r="G222" i="1" s="1"/>
  <c r="K222" i="1" s="1"/>
  <c r="Q222" i="1"/>
  <c r="E223" i="1"/>
  <c r="F223" i="1" s="1"/>
  <c r="G223" i="1" s="1"/>
  <c r="K223" i="1" s="1"/>
  <c r="Q223" i="1"/>
  <c r="E225" i="1"/>
  <c r="F225" i="1" s="1"/>
  <c r="G225" i="1" s="1"/>
  <c r="K225" i="1" s="1"/>
  <c r="Q225" i="1"/>
  <c r="E226" i="1"/>
  <c r="F226" i="1" s="1"/>
  <c r="G226" i="1" s="1"/>
  <c r="K226" i="1" s="1"/>
  <c r="Q226" i="1"/>
  <c r="E227" i="1"/>
  <c r="F227" i="1" s="1"/>
  <c r="G227" i="1" s="1"/>
  <c r="K227" i="1" s="1"/>
  <c r="Q227" i="1"/>
  <c r="E224" i="1"/>
  <c r="F224" i="1" s="1"/>
  <c r="G224" i="1" s="1"/>
  <c r="K224" i="1" s="1"/>
  <c r="Q224" i="1"/>
  <c r="A11" i="2"/>
  <c r="D11" i="2"/>
  <c r="G11" i="2"/>
  <c r="C11" i="2"/>
  <c r="H11" i="2"/>
  <c r="B11" i="2"/>
  <c r="A12" i="2"/>
  <c r="C12" i="2"/>
  <c r="D12" i="2"/>
  <c r="E12" i="2"/>
  <c r="G12" i="2"/>
  <c r="H12" i="2"/>
  <c r="B12" i="2"/>
  <c r="A13" i="2"/>
  <c r="B13" i="2"/>
  <c r="D13" i="2"/>
  <c r="G13" i="2"/>
  <c r="C13" i="2"/>
  <c r="H13" i="2"/>
  <c r="A14" i="2"/>
  <c r="B14" i="2"/>
  <c r="C14" i="2"/>
  <c r="D14" i="2"/>
  <c r="E14" i="2"/>
  <c r="G14" i="2"/>
  <c r="H14" i="2"/>
  <c r="A15" i="2"/>
  <c r="B15" i="2"/>
  <c r="C15" i="2"/>
  <c r="D15" i="2"/>
  <c r="G15" i="2"/>
  <c r="H15" i="2"/>
  <c r="A16" i="2"/>
  <c r="C16" i="2"/>
  <c r="D16" i="2"/>
  <c r="G16" i="2"/>
  <c r="H16" i="2"/>
  <c r="B16" i="2"/>
  <c r="A17" i="2"/>
  <c r="B17" i="2"/>
  <c r="D17" i="2"/>
  <c r="E17" i="2"/>
  <c r="G17" i="2"/>
  <c r="C17" i="2"/>
  <c r="H17" i="2"/>
  <c r="A18" i="2"/>
  <c r="D18" i="2"/>
  <c r="G18" i="2"/>
  <c r="C18" i="2"/>
  <c r="H18" i="2"/>
  <c r="B18" i="2"/>
  <c r="A19" i="2"/>
  <c r="D19" i="2"/>
  <c r="G19" i="2"/>
  <c r="C19" i="2"/>
  <c r="H19" i="2"/>
  <c r="B19" i="2"/>
  <c r="A20" i="2"/>
  <c r="C20" i="2"/>
  <c r="D20" i="2"/>
  <c r="G20" i="2"/>
  <c r="H20" i="2"/>
  <c r="B20" i="2"/>
  <c r="A21" i="2"/>
  <c r="B21" i="2"/>
  <c r="D21" i="2"/>
  <c r="G21" i="2"/>
  <c r="C21" i="2"/>
  <c r="H21" i="2"/>
  <c r="A22" i="2"/>
  <c r="B22" i="2"/>
  <c r="C22" i="2"/>
  <c r="D22" i="2"/>
  <c r="G22" i="2"/>
  <c r="H22" i="2"/>
  <c r="A23" i="2"/>
  <c r="B23" i="2"/>
  <c r="C23" i="2"/>
  <c r="E23" i="2"/>
  <c r="D23" i="2"/>
  <c r="G23" i="2"/>
  <c r="H23" i="2"/>
  <c r="A24" i="2"/>
  <c r="C24" i="2"/>
  <c r="E24" i="2"/>
  <c r="D24" i="2"/>
  <c r="G24" i="2"/>
  <c r="H24" i="2"/>
  <c r="B24" i="2"/>
  <c r="A25" i="2"/>
  <c r="B25" i="2"/>
  <c r="D25" i="2"/>
  <c r="G25" i="2"/>
  <c r="C25" i="2"/>
  <c r="H25" i="2"/>
  <c r="A26" i="2"/>
  <c r="D26" i="2"/>
  <c r="G26" i="2"/>
  <c r="C26" i="2"/>
  <c r="E26" i="2"/>
  <c r="H26" i="2"/>
  <c r="B26" i="2"/>
  <c r="A27" i="2"/>
  <c r="D27" i="2"/>
  <c r="G27" i="2"/>
  <c r="C27" i="2"/>
  <c r="E27" i="2"/>
  <c r="H27" i="2"/>
  <c r="B27" i="2"/>
  <c r="A28" i="2"/>
  <c r="C28" i="2"/>
  <c r="D28" i="2"/>
  <c r="G28" i="2"/>
  <c r="H28" i="2"/>
  <c r="B28" i="2"/>
  <c r="A29" i="2"/>
  <c r="B29" i="2"/>
  <c r="D29" i="2"/>
  <c r="G29" i="2"/>
  <c r="C29" i="2"/>
  <c r="H29" i="2"/>
  <c r="A30" i="2"/>
  <c r="B30" i="2"/>
  <c r="C30" i="2"/>
  <c r="D30" i="2"/>
  <c r="G30" i="2"/>
  <c r="H30" i="2"/>
  <c r="A31" i="2"/>
  <c r="B31" i="2"/>
  <c r="C31" i="2"/>
  <c r="D31" i="2"/>
  <c r="G31" i="2"/>
  <c r="H31" i="2"/>
  <c r="A32" i="2"/>
  <c r="C32" i="2"/>
  <c r="E32" i="2"/>
  <c r="D32" i="2"/>
  <c r="G32" i="2"/>
  <c r="H32" i="2"/>
  <c r="B32" i="2"/>
  <c r="A33" i="2"/>
  <c r="B33" i="2"/>
  <c r="D33" i="2"/>
  <c r="G33" i="2"/>
  <c r="C33" i="2"/>
  <c r="H33" i="2"/>
  <c r="A34" i="2"/>
  <c r="D34" i="2"/>
  <c r="G34" i="2"/>
  <c r="C34" i="2"/>
  <c r="H34" i="2"/>
  <c r="B34" i="2"/>
  <c r="A35" i="2"/>
  <c r="D35" i="2"/>
  <c r="G35" i="2"/>
  <c r="C35" i="2"/>
  <c r="H35" i="2"/>
  <c r="B35" i="2"/>
  <c r="A36" i="2"/>
  <c r="C36" i="2"/>
  <c r="D36" i="2"/>
  <c r="G36" i="2"/>
  <c r="H36" i="2"/>
  <c r="B36" i="2"/>
  <c r="A37" i="2"/>
  <c r="B37" i="2"/>
  <c r="D37" i="2"/>
  <c r="G37" i="2"/>
  <c r="C37" i="2"/>
  <c r="H37" i="2"/>
  <c r="A38" i="2"/>
  <c r="B38" i="2"/>
  <c r="C38" i="2"/>
  <c r="D38" i="2"/>
  <c r="E38" i="2"/>
  <c r="G38" i="2"/>
  <c r="H38" i="2"/>
  <c r="A39" i="2"/>
  <c r="B39" i="2"/>
  <c r="C39" i="2"/>
  <c r="D39" i="2"/>
  <c r="G39" i="2"/>
  <c r="H39" i="2"/>
  <c r="A40" i="2"/>
  <c r="C40" i="2"/>
  <c r="D40" i="2"/>
  <c r="G40" i="2"/>
  <c r="H40" i="2"/>
  <c r="B40" i="2"/>
  <c r="A41" i="2"/>
  <c r="B41" i="2"/>
  <c r="D41" i="2"/>
  <c r="G41" i="2"/>
  <c r="C41" i="2"/>
  <c r="H41" i="2"/>
  <c r="A42" i="2"/>
  <c r="D42" i="2"/>
  <c r="G42" i="2"/>
  <c r="C42" i="2"/>
  <c r="H42" i="2"/>
  <c r="B42" i="2"/>
  <c r="A43" i="2"/>
  <c r="D43" i="2"/>
  <c r="G43" i="2"/>
  <c r="C43" i="2"/>
  <c r="H43" i="2"/>
  <c r="B43" i="2"/>
  <c r="A44" i="2"/>
  <c r="C44" i="2"/>
  <c r="D44" i="2"/>
  <c r="G44" i="2"/>
  <c r="H44" i="2"/>
  <c r="B44" i="2"/>
  <c r="A45" i="2"/>
  <c r="B45" i="2"/>
  <c r="D45" i="2"/>
  <c r="G45" i="2"/>
  <c r="C45" i="2"/>
  <c r="E45" i="2"/>
  <c r="H45" i="2"/>
  <c r="A46" i="2"/>
  <c r="B46" i="2"/>
  <c r="C46" i="2"/>
  <c r="D46" i="2"/>
  <c r="G46" i="2"/>
  <c r="H46" i="2"/>
  <c r="A47" i="2"/>
  <c r="B47" i="2"/>
  <c r="C47" i="2"/>
  <c r="E47" i="2"/>
  <c r="D47" i="2"/>
  <c r="G47" i="2"/>
  <c r="H47" i="2"/>
  <c r="A48" i="2"/>
  <c r="C48" i="2"/>
  <c r="D48" i="2"/>
  <c r="G48" i="2"/>
  <c r="H48" i="2"/>
  <c r="B48" i="2"/>
  <c r="A49" i="2"/>
  <c r="B49" i="2"/>
  <c r="D49" i="2"/>
  <c r="E49" i="2"/>
  <c r="G49" i="2"/>
  <c r="C49" i="2"/>
  <c r="H49" i="2"/>
  <c r="A50" i="2"/>
  <c r="D50" i="2"/>
  <c r="G50" i="2"/>
  <c r="C50" i="2"/>
  <c r="E50" i="2"/>
  <c r="H50" i="2"/>
  <c r="B50" i="2"/>
  <c r="A51" i="2"/>
  <c r="D51" i="2"/>
  <c r="G51" i="2"/>
  <c r="C51" i="2"/>
  <c r="H51" i="2"/>
  <c r="B51" i="2"/>
  <c r="A52" i="2"/>
  <c r="C52" i="2"/>
  <c r="D52" i="2"/>
  <c r="G52" i="2"/>
  <c r="H52" i="2"/>
  <c r="B52" i="2"/>
  <c r="A53" i="2"/>
  <c r="B53" i="2"/>
  <c r="D53" i="2"/>
  <c r="G53" i="2"/>
  <c r="C53" i="2"/>
  <c r="E53" i="2"/>
  <c r="H53" i="2"/>
  <c r="A54" i="2"/>
  <c r="B54" i="2"/>
  <c r="C54" i="2"/>
  <c r="D54" i="2"/>
  <c r="G54" i="2"/>
  <c r="H54" i="2"/>
  <c r="A55" i="2"/>
  <c r="B55" i="2"/>
  <c r="C55" i="2"/>
  <c r="D55" i="2"/>
  <c r="G55" i="2"/>
  <c r="H55" i="2"/>
  <c r="A56" i="2"/>
  <c r="C56" i="2"/>
  <c r="E56" i="2"/>
  <c r="D56" i="2"/>
  <c r="G56" i="2"/>
  <c r="H56" i="2"/>
  <c r="B56" i="2"/>
  <c r="A57" i="2"/>
  <c r="B57" i="2"/>
  <c r="D57" i="2"/>
  <c r="E57" i="2"/>
  <c r="G57" i="2"/>
  <c r="C57" i="2"/>
  <c r="H57" i="2"/>
  <c r="A58" i="2"/>
  <c r="D58" i="2"/>
  <c r="G58" i="2"/>
  <c r="C58" i="2"/>
  <c r="H58" i="2"/>
  <c r="B58" i="2"/>
  <c r="A59" i="2"/>
  <c r="D59" i="2"/>
  <c r="G59" i="2"/>
  <c r="C59" i="2"/>
  <c r="H59" i="2"/>
  <c r="B59" i="2"/>
  <c r="A60" i="2"/>
  <c r="C60" i="2"/>
  <c r="E60" i="2"/>
  <c r="D60" i="2"/>
  <c r="G60" i="2"/>
  <c r="H60" i="2"/>
  <c r="B60" i="2"/>
  <c r="A61" i="2"/>
  <c r="B61" i="2"/>
  <c r="D61" i="2"/>
  <c r="G61" i="2"/>
  <c r="C61" i="2"/>
  <c r="H61" i="2"/>
  <c r="A62" i="2"/>
  <c r="B62" i="2"/>
  <c r="C62" i="2"/>
  <c r="D62" i="2"/>
  <c r="G62" i="2"/>
  <c r="H62" i="2"/>
  <c r="A63" i="2"/>
  <c r="B63" i="2"/>
  <c r="D63" i="2"/>
  <c r="G63" i="2"/>
  <c r="C63" i="2"/>
  <c r="H63" i="2"/>
  <c r="A64" i="2"/>
  <c r="C64" i="2"/>
  <c r="D64" i="2"/>
  <c r="G64" i="2"/>
  <c r="H64" i="2"/>
  <c r="B64" i="2"/>
  <c r="A65" i="2"/>
  <c r="F65" i="2"/>
  <c r="D65" i="2"/>
  <c r="G65" i="2"/>
  <c r="C65" i="2"/>
  <c r="H65" i="2"/>
  <c r="B65" i="2"/>
  <c r="A66" i="2"/>
  <c r="F66" i="2"/>
  <c r="D66" i="2"/>
  <c r="G66" i="2"/>
  <c r="C66" i="2"/>
  <c r="H66" i="2"/>
  <c r="B66" i="2"/>
  <c r="A67" i="2"/>
  <c r="F67" i="2"/>
  <c r="D67" i="2"/>
  <c r="G67" i="2"/>
  <c r="C67" i="2"/>
  <c r="H67" i="2"/>
  <c r="B67" i="2"/>
  <c r="A68" i="2"/>
  <c r="F68" i="2"/>
  <c r="D68" i="2"/>
  <c r="G68" i="2"/>
  <c r="C68" i="2"/>
  <c r="E68" i="2"/>
  <c r="H68" i="2"/>
  <c r="B68" i="2"/>
  <c r="A69" i="2"/>
  <c r="F69" i="2"/>
  <c r="D69" i="2"/>
  <c r="G69" i="2"/>
  <c r="C69" i="2"/>
  <c r="H69" i="2"/>
  <c r="B69" i="2"/>
  <c r="A70" i="2"/>
  <c r="B70" i="2"/>
  <c r="D70" i="2"/>
  <c r="G70" i="2"/>
  <c r="C70" i="2"/>
  <c r="H70" i="2"/>
  <c r="A71" i="2"/>
  <c r="D71" i="2"/>
  <c r="G71" i="2"/>
  <c r="C71" i="2"/>
  <c r="H71" i="2"/>
  <c r="B71" i="2"/>
  <c r="A72" i="2"/>
  <c r="B72" i="2"/>
  <c r="D72" i="2"/>
  <c r="G72" i="2"/>
  <c r="C72" i="2"/>
  <c r="H72" i="2"/>
  <c r="A73" i="2"/>
  <c r="C73" i="2"/>
  <c r="D73" i="2"/>
  <c r="G73" i="2"/>
  <c r="H73" i="2"/>
  <c r="B73" i="2"/>
  <c r="A74" i="2"/>
  <c r="B74" i="2"/>
  <c r="D74" i="2"/>
  <c r="G74" i="2"/>
  <c r="C74" i="2"/>
  <c r="H74" i="2"/>
  <c r="A75" i="2"/>
  <c r="B75" i="2"/>
  <c r="C75" i="2"/>
  <c r="D75" i="2"/>
  <c r="E75" i="2"/>
  <c r="G75" i="2"/>
  <c r="H75" i="2"/>
  <c r="A76" i="2"/>
  <c r="B76" i="2"/>
  <c r="C76" i="2"/>
  <c r="D76" i="2"/>
  <c r="G76" i="2"/>
  <c r="H76" i="2"/>
  <c r="A77" i="2"/>
  <c r="C77" i="2"/>
  <c r="D77" i="2"/>
  <c r="E77" i="2"/>
  <c r="G77" i="2"/>
  <c r="H77" i="2"/>
  <c r="B77" i="2"/>
  <c r="A78" i="2"/>
  <c r="B78" i="2"/>
  <c r="D78" i="2"/>
  <c r="G78" i="2"/>
  <c r="C78" i="2"/>
  <c r="H78" i="2"/>
  <c r="A79" i="2"/>
  <c r="D79" i="2"/>
  <c r="G79" i="2"/>
  <c r="C79" i="2"/>
  <c r="E79" i="2"/>
  <c r="H79" i="2"/>
  <c r="B79" i="2"/>
  <c r="A80" i="2"/>
  <c r="B80" i="2"/>
  <c r="D80" i="2"/>
  <c r="G80" i="2"/>
  <c r="C80" i="2"/>
  <c r="E80" i="2"/>
  <c r="H80" i="2"/>
  <c r="A81" i="2"/>
  <c r="C81" i="2"/>
  <c r="D81" i="2"/>
  <c r="E81" i="2"/>
  <c r="G81" i="2"/>
  <c r="H81" i="2"/>
  <c r="B81" i="2"/>
  <c r="A82" i="2"/>
  <c r="B82" i="2"/>
  <c r="D82" i="2"/>
  <c r="G82" i="2"/>
  <c r="C82" i="2"/>
  <c r="H82" i="2"/>
  <c r="A83" i="2"/>
  <c r="C83" i="2"/>
  <c r="E83" i="2"/>
  <c r="D83" i="2"/>
  <c r="G83" i="2"/>
  <c r="H83" i="2"/>
  <c r="B83" i="2"/>
  <c r="A84" i="2"/>
  <c r="B84" i="2"/>
  <c r="D84" i="2"/>
  <c r="G84" i="2"/>
  <c r="C84" i="2"/>
  <c r="H84" i="2"/>
  <c r="A85" i="2"/>
  <c r="C85" i="2"/>
  <c r="D85" i="2"/>
  <c r="E85" i="2"/>
  <c r="G85" i="2"/>
  <c r="H85" i="2"/>
  <c r="B85" i="2"/>
  <c r="A86" i="2"/>
  <c r="B86" i="2"/>
  <c r="D86" i="2"/>
  <c r="E86" i="2"/>
  <c r="G86" i="2"/>
  <c r="C86" i="2"/>
  <c r="H86" i="2"/>
  <c r="A87" i="2"/>
  <c r="C87" i="2"/>
  <c r="D87" i="2"/>
  <c r="G87" i="2"/>
  <c r="H87" i="2"/>
  <c r="B87" i="2"/>
  <c r="A88" i="2"/>
  <c r="D88" i="2"/>
  <c r="G88" i="2"/>
  <c r="C88" i="2"/>
  <c r="H88" i="2"/>
  <c r="B88" i="2"/>
  <c r="A89" i="2"/>
  <c r="C89" i="2"/>
  <c r="D89" i="2"/>
  <c r="E89" i="2"/>
  <c r="G89" i="2"/>
  <c r="H89" i="2"/>
  <c r="B89" i="2"/>
  <c r="A90" i="2"/>
  <c r="B90" i="2"/>
  <c r="D90" i="2"/>
  <c r="G90" i="2"/>
  <c r="C90" i="2"/>
  <c r="E90" i="2"/>
  <c r="H90" i="2"/>
  <c r="A91" i="2"/>
  <c r="C91" i="2"/>
  <c r="D91" i="2"/>
  <c r="G91" i="2"/>
  <c r="H91" i="2"/>
  <c r="B91" i="2"/>
  <c r="A92" i="2"/>
  <c r="B92" i="2"/>
  <c r="D92" i="2"/>
  <c r="G92" i="2"/>
  <c r="C92" i="2"/>
  <c r="E92" i="2"/>
  <c r="H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D95" i="2"/>
  <c r="G95" i="2"/>
  <c r="C95" i="2"/>
  <c r="H95" i="2"/>
  <c r="B95" i="2"/>
  <c r="A96" i="2"/>
  <c r="B96" i="2"/>
  <c r="D96" i="2"/>
  <c r="G96" i="2"/>
  <c r="C96" i="2"/>
  <c r="E96" i="2"/>
  <c r="H96" i="2"/>
  <c r="A97" i="2"/>
  <c r="C97" i="2"/>
  <c r="D97" i="2"/>
  <c r="G97" i="2"/>
  <c r="H97" i="2"/>
  <c r="B97" i="2"/>
  <c r="A98" i="2"/>
  <c r="B98" i="2"/>
  <c r="D98" i="2"/>
  <c r="G98" i="2"/>
  <c r="C98" i="2"/>
  <c r="E98" i="2"/>
  <c r="H98" i="2"/>
  <c r="A99" i="2"/>
  <c r="C99" i="2"/>
  <c r="D99" i="2"/>
  <c r="G99" i="2"/>
  <c r="H99" i="2"/>
  <c r="B99" i="2"/>
  <c r="A100" i="2"/>
  <c r="B100" i="2"/>
  <c r="D100" i="2"/>
  <c r="G100" i="2"/>
  <c r="C100" i="2"/>
  <c r="H100" i="2"/>
  <c r="A101" i="2"/>
  <c r="C101" i="2"/>
  <c r="E101" i="2"/>
  <c r="D101" i="2"/>
  <c r="G101" i="2"/>
  <c r="H101" i="2"/>
  <c r="B101" i="2"/>
  <c r="A102" i="2"/>
  <c r="B102" i="2"/>
  <c r="D102" i="2"/>
  <c r="G102" i="2"/>
  <c r="C102" i="2"/>
  <c r="H102" i="2"/>
  <c r="A103" i="2"/>
  <c r="D103" i="2"/>
  <c r="G103" i="2"/>
  <c r="C103" i="2"/>
  <c r="H103" i="2"/>
  <c r="B103" i="2"/>
  <c r="A104" i="2"/>
  <c r="D104" i="2"/>
  <c r="G104" i="2"/>
  <c r="C104" i="2"/>
  <c r="H104" i="2"/>
  <c r="B104" i="2"/>
  <c r="A105" i="2"/>
  <c r="C105" i="2"/>
  <c r="D105" i="2"/>
  <c r="G105" i="2"/>
  <c r="H105" i="2"/>
  <c r="B105" i="2"/>
  <c r="A106" i="2"/>
  <c r="B106" i="2"/>
  <c r="D106" i="2"/>
  <c r="G106" i="2"/>
  <c r="C106" i="2"/>
  <c r="E106" i="2"/>
  <c r="H106" i="2"/>
  <c r="A107" i="2"/>
  <c r="C107" i="2"/>
  <c r="D107" i="2"/>
  <c r="E107" i="2"/>
  <c r="G107" i="2"/>
  <c r="H107" i="2"/>
  <c r="B107" i="2"/>
  <c r="A108" i="2"/>
  <c r="B108" i="2"/>
  <c r="D108" i="2"/>
  <c r="G108" i="2"/>
  <c r="C108" i="2"/>
  <c r="H108" i="2"/>
  <c r="A109" i="2"/>
  <c r="C109" i="2"/>
  <c r="E109" i="2"/>
  <c r="D109" i="2"/>
  <c r="G109" i="2"/>
  <c r="H109" i="2"/>
  <c r="B109" i="2"/>
  <c r="A110" i="2"/>
  <c r="B110" i="2"/>
  <c r="D110" i="2"/>
  <c r="G110" i="2"/>
  <c r="C110" i="2"/>
  <c r="E110" i="2"/>
  <c r="H110" i="2"/>
  <c r="A111" i="2"/>
  <c r="C111" i="2"/>
  <c r="D111" i="2"/>
  <c r="E111" i="2"/>
  <c r="G111" i="2"/>
  <c r="H111" i="2"/>
  <c r="B111" i="2"/>
  <c r="A112" i="2"/>
  <c r="D112" i="2"/>
  <c r="G112" i="2"/>
  <c r="C112" i="2"/>
  <c r="E112" i="2"/>
  <c r="H112" i="2"/>
  <c r="B112" i="2"/>
  <c r="A113" i="2"/>
  <c r="C113" i="2"/>
  <c r="D113" i="2"/>
  <c r="E113" i="2"/>
  <c r="G113" i="2"/>
  <c r="H113" i="2"/>
  <c r="B113" i="2"/>
  <c r="A114" i="2"/>
  <c r="B114" i="2"/>
  <c r="D114" i="2"/>
  <c r="G114" i="2"/>
  <c r="C114" i="2"/>
  <c r="E114" i="2"/>
  <c r="H114" i="2"/>
  <c r="A115" i="2"/>
  <c r="C115" i="2"/>
  <c r="D115" i="2"/>
  <c r="G115" i="2"/>
  <c r="H115" i="2"/>
  <c r="B115" i="2"/>
  <c r="A116" i="2"/>
  <c r="B116" i="2"/>
  <c r="D116" i="2"/>
  <c r="G116" i="2"/>
  <c r="C116" i="2"/>
  <c r="H116" i="2"/>
  <c r="A117" i="2"/>
  <c r="C117" i="2"/>
  <c r="D117" i="2"/>
  <c r="E117" i="2"/>
  <c r="G117" i="2"/>
  <c r="H117" i="2"/>
  <c r="B117" i="2"/>
  <c r="A118" i="2"/>
  <c r="B118" i="2"/>
  <c r="D118" i="2"/>
  <c r="G118" i="2"/>
  <c r="C118" i="2"/>
  <c r="E118" i="2"/>
  <c r="H118" i="2"/>
  <c r="A119" i="2"/>
  <c r="D119" i="2"/>
  <c r="G119" i="2"/>
  <c r="C119" i="2"/>
  <c r="E119" i="2"/>
  <c r="H119" i="2"/>
  <c r="B119" i="2"/>
  <c r="A120" i="2"/>
  <c r="B120" i="2"/>
  <c r="D120" i="2"/>
  <c r="G120" i="2"/>
  <c r="C120" i="2"/>
  <c r="E120" i="2"/>
  <c r="H120" i="2"/>
  <c r="A121" i="2"/>
  <c r="C121" i="2"/>
  <c r="D121" i="2"/>
  <c r="G121" i="2"/>
  <c r="H121" i="2"/>
  <c r="B121" i="2"/>
  <c r="A122" i="2"/>
  <c r="B122" i="2"/>
  <c r="D122" i="2"/>
  <c r="G122" i="2"/>
  <c r="C122" i="2"/>
  <c r="E122" i="2"/>
  <c r="H122" i="2"/>
  <c r="A123" i="2"/>
  <c r="B123" i="2"/>
  <c r="C123" i="2"/>
  <c r="D123" i="2"/>
  <c r="E123" i="2"/>
  <c r="G123" i="2"/>
  <c r="H123" i="2"/>
  <c r="A124" i="2"/>
  <c r="B124" i="2"/>
  <c r="C124" i="2"/>
  <c r="D124" i="2"/>
  <c r="G124" i="2"/>
  <c r="H124" i="2"/>
  <c r="A125" i="2"/>
  <c r="C125" i="2"/>
  <c r="D125" i="2"/>
  <c r="E125" i="2"/>
  <c r="G125" i="2"/>
  <c r="H125" i="2"/>
  <c r="B125" i="2"/>
  <c r="A126" i="2"/>
  <c r="D126" i="2"/>
  <c r="E126" i="2"/>
  <c r="G126" i="2"/>
  <c r="C126" i="2"/>
  <c r="H126" i="2"/>
  <c r="B126" i="2"/>
  <c r="A127" i="2"/>
  <c r="D127" i="2"/>
  <c r="G127" i="2"/>
  <c r="C127" i="2"/>
  <c r="E127" i="2"/>
  <c r="H127" i="2"/>
  <c r="B127" i="2"/>
  <c r="A128" i="2"/>
  <c r="B128" i="2"/>
  <c r="D128" i="2"/>
  <c r="G128" i="2"/>
  <c r="C128" i="2"/>
  <c r="H128" i="2"/>
  <c r="A129" i="2"/>
  <c r="B129" i="2"/>
  <c r="C129" i="2"/>
  <c r="D129" i="2"/>
  <c r="E129" i="2"/>
  <c r="G129" i="2"/>
  <c r="H129" i="2"/>
  <c r="A130" i="2"/>
  <c r="B130" i="2"/>
  <c r="D130" i="2"/>
  <c r="G130" i="2"/>
  <c r="C130" i="2"/>
  <c r="E130" i="2"/>
  <c r="H130" i="2"/>
  <c r="A131" i="2"/>
  <c r="C131" i="2"/>
  <c r="D131" i="2"/>
  <c r="E131" i="2"/>
  <c r="G131" i="2"/>
  <c r="H131" i="2"/>
  <c r="B131" i="2"/>
  <c r="A132" i="2"/>
  <c r="B132" i="2"/>
  <c r="D132" i="2"/>
  <c r="G132" i="2"/>
  <c r="C132" i="2"/>
  <c r="H132" i="2"/>
  <c r="A133" i="2"/>
  <c r="C133" i="2"/>
  <c r="D133" i="2"/>
  <c r="G133" i="2"/>
  <c r="H133" i="2"/>
  <c r="B133" i="2"/>
  <c r="A134" i="2"/>
  <c r="B134" i="2"/>
  <c r="C134" i="2"/>
  <c r="D134" i="2"/>
  <c r="E134" i="2"/>
  <c r="G134" i="2"/>
  <c r="H134" i="2"/>
  <c r="A135" i="2"/>
  <c r="B135" i="2"/>
  <c r="D135" i="2"/>
  <c r="G135" i="2"/>
  <c r="C135" i="2"/>
  <c r="E135" i="2"/>
  <c r="H135" i="2"/>
  <c r="A136" i="2"/>
  <c r="D136" i="2"/>
  <c r="G136" i="2"/>
  <c r="C136" i="2"/>
  <c r="H136" i="2"/>
  <c r="B136" i="2"/>
  <c r="A137" i="2"/>
  <c r="C137" i="2"/>
  <c r="D137" i="2"/>
  <c r="E137" i="2"/>
  <c r="G137" i="2"/>
  <c r="H137" i="2"/>
  <c r="B137" i="2"/>
  <c r="A138" i="2"/>
  <c r="D138" i="2"/>
  <c r="G138" i="2"/>
  <c r="C138" i="2"/>
  <c r="E138" i="2"/>
  <c r="H138" i="2"/>
  <c r="B138" i="2"/>
  <c r="A139" i="2"/>
  <c r="B139" i="2"/>
  <c r="D139" i="2"/>
  <c r="G139" i="2"/>
  <c r="C139" i="2"/>
  <c r="E139" i="2"/>
  <c r="H139" i="2"/>
  <c r="A140" i="2"/>
  <c r="B140" i="2"/>
  <c r="C140" i="2"/>
  <c r="D140" i="2"/>
  <c r="G140" i="2"/>
  <c r="H140" i="2"/>
  <c r="A141" i="2"/>
  <c r="C141" i="2"/>
  <c r="E141" i="2"/>
  <c r="D141" i="2"/>
  <c r="G141" i="2"/>
  <c r="H141" i="2"/>
  <c r="B141" i="2"/>
  <c r="A142" i="2"/>
  <c r="B142" i="2"/>
  <c r="C142" i="2"/>
  <c r="D142" i="2"/>
  <c r="G142" i="2"/>
  <c r="H142" i="2"/>
  <c r="A143" i="2"/>
  <c r="B143" i="2"/>
  <c r="D143" i="2"/>
  <c r="G143" i="2"/>
  <c r="C143" i="2"/>
  <c r="E143" i="2"/>
  <c r="H143" i="2"/>
  <c r="A144" i="2"/>
  <c r="D144" i="2"/>
  <c r="G144" i="2"/>
  <c r="C144" i="2"/>
  <c r="H144" i="2"/>
  <c r="B144" i="2"/>
  <c r="A145" i="2"/>
  <c r="C145" i="2"/>
  <c r="D145" i="2"/>
  <c r="E145" i="2"/>
  <c r="G145" i="2"/>
  <c r="H145" i="2"/>
  <c r="B145" i="2"/>
  <c r="A146" i="2"/>
  <c r="D146" i="2"/>
  <c r="G146" i="2"/>
  <c r="C146" i="2"/>
  <c r="H146" i="2"/>
  <c r="B146" i="2"/>
  <c r="A147" i="2"/>
  <c r="B147" i="2"/>
  <c r="D147" i="2"/>
  <c r="G147" i="2"/>
  <c r="C147" i="2"/>
  <c r="E147" i="2"/>
  <c r="H147" i="2"/>
  <c r="A148" i="2"/>
  <c r="B148" i="2"/>
  <c r="C148" i="2"/>
  <c r="D148" i="2"/>
  <c r="G148" i="2"/>
  <c r="H148" i="2"/>
  <c r="A149" i="2"/>
  <c r="C149" i="2"/>
  <c r="E149" i="2"/>
  <c r="D149" i="2"/>
  <c r="G149" i="2"/>
  <c r="H149" i="2"/>
  <c r="B149" i="2"/>
  <c r="A150" i="2"/>
  <c r="B150" i="2"/>
  <c r="C150" i="2"/>
  <c r="D150" i="2"/>
  <c r="E150" i="2"/>
  <c r="G150" i="2"/>
  <c r="H150" i="2"/>
  <c r="A151" i="2"/>
  <c r="B151" i="2"/>
  <c r="D151" i="2"/>
  <c r="G151" i="2"/>
  <c r="C151" i="2"/>
  <c r="H151" i="2"/>
  <c r="A152" i="2"/>
  <c r="D152" i="2"/>
  <c r="G152" i="2"/>
  <c r="C152" i="2"/>
  <c r="E152" i="2"/>
  <c r="H152" i="2"/>
  <c r="B152" i="2"/>
  <c r="A153" i="2"/>
  <c r="C153" i="2"/>
  <c r="D153" i="2"/>
  <c r="G153" i="2"/>
  <c r="H153" i="2"/>
  <c r="B153" i="2"/>
  <c r="A154" i="2"/>
  <c r="D154" i="2"/>
  <c r="G154" i="2"/>
  <c r="C154" i="2"/>
  <c r="E154" i="2"/>
  <c r="H154" i="2"/>
  <c r="B154" i="2"/>
  <c r="A155" i="2"/>
  <c r="B155" i="2"/>
  <c r="D155" i="2"/>
  <c r="G155" i="2"/>
  <c r="C155" i="2"/>
  <c r="H155" i="2"/>
  <c r="A156" i="2"/>
  <c r="B156" i="2"/>
  <c r="C156" i="2"/>
  <c r="D156" i="2"/>
  <c r="G156" i="2"/>
  <c r="H156" i="2"/>
  <c r="A157" i="2"/>
  <c r="C157" i="2"/>
  <c r="E157" i="2"/>
  <c r="D157" i="2"/>
  <c r="G157" i="2"/>
  <c r="H157" i="2"/>
  <c r="B157" i="2"/>
  <c r="A158" i="2"/>
  <c r="B158" i="2"/>
  <c r="C158" i="2"/>
  <c r="D158" i="2"/>
  <c r="G158" i="2"/>
  <c r="H158" i="2"/>
  <c r="A159" i="2"/>
  <c r="B159" i="2"/>
  <c r="D159" i="2"/>
  <c r="G159" i="2"/>
  <c r="C159" i="2"/>
  <c r="H159" i="2"/>
  <c r="A160" i="2"/>
  <c r="D160" i="2"/>
  <c r="G160" i="2"/>
  <c r="C160" i="2"/>
  <c r="H160" i="2"/>
  <c r="B160" i="2"/>
  <c r="A161" i="2"/>
  <c r="C161" i="2"/>
  <c r="D161" i="2"/>
  <c r="E161" i="2"/>
  <c r="G161" i="2"/>
  <c r="H161" i="2"/>
  <c r="B161" i="2"/>
  <c r="A162" i="2"/>
  <c r="D162" i="2"/>
  <c r="G162" i="2"/>
  <c r="C162" i="2"/>
  <c r="H162" i="2"/>
  <c r="B162" i="2"/>
  <c r="A163" i="2"/>
  <c r="B163" i="2"/>
  <c r="D163" i="2"/>
  <c r="G163" i="2"/>
  <c r="C163" i="2"/>
  <c r="H163" i="2"/>
  <c r="A164" i="2"/>
  <c r="B164" i="2"/>
  <c r="C164" i="2"/>
  <c r="D164" i="2"/>
  <c r="G164" i="2"/>
  <c r="H164" i="2"/>
  <c r="A165" i="2"/>
  <c r="C165" i="2"/>
  <c r="D165" i="2"/>
  <c r="G165" i="2"/>
  <c r="H165" i="2"/>
  <c r="B165" i="2"/>
  <c r="A166" i="2"/>
  <c r="B166" i="2"/>
  <c r="C166" i="2"/>
  <c r="D166" i="2"/>
  <c r="G166" i="2"/>
  <c r="H166" i="2"/>
  <c r="A167" i="2"/>
  <c r="B167" i="2"/>
  <c r="D167" i="2"/>
  <c r="G167" i="2"/>
  <c r="C167" i="2"/>
  <c r="E167" i="2"/>
  <c r="H167" i="2"/>
  <c r="A168" i="2"/>
  <c r="D168" i="2"/>
  <c r="G168" i="2"/>
  <c r="C168" i="2"/>
  <c r="E168" i="2"/>
  <c r="H168" i="2"/>
  <c r="B168" i="2"/>
  <c r="A169" i="2"/>
  <c r="C169" i="2"/>
  <c r="D169" i="2"/>
  <c r="G169" i="2"/>
  <c r="H169" i="2"/>
  <c r="B169" i="2"/>
  <c r="A170" i="2"/>
  <c r="D170" i="2"/>
  <c r="G170" i="2"/>
  <c r="C170" i="2"/>
  <c r="E170" i="2"/>
  <c r="H170" i="2"/>
  <c r="B170" i="2"/>
  <c r="A171" i="2"/>
  <c r="B171" i="2"/>
  <c r="D171" i="2"/>
  <c r="G171" i="2"/>
  <c r="C171" i="2"/>
  <c r="E171" i="2"/>
  <c r="H171" i="2"/>
  <c r="A172" i="2"/>
  <c r="B172" i="2"/>
  <c r="C172" i="2"/>
  <c r="E172" i="2"/>
  <c r="D172" i="2"/>
  <c r="G172" i="2"/>
  <c r="H172" i="2"/>
  <c r="A173" i="2"/>
  <c r="C173" i="2"/>
  <c r="D173" i="2"/>
  <c r="G173" i="2"/>
  <c r="H173" i="2"/>
  <c r="B173" i="2"/>
  <c r="A174" i="2"/>
  <c r="B174" i="2"/>
  <c r="C174" i="2"/>
  <c r="D174" i="2"/>
  <c r="E174" i="2"/>
  <c r="G174" i="2"/>
  <c r="H174" i="2"/>
  <c r="A175" i="2"/>
  <c r="B175" i="2"/>
  <c r="D175" i="2"/>
  <c r="G175" i="2"/>
  <c r="C175" i="2"/>
  <c r="E175" i="2"/>
  <c r="H175" i="2"/>
  <c r="A176" i="2"/>
  <c r="D176" i="2"/>
  <c r="G176" i="2"/>
  <c r="C176" i="2"/>
  <c r="E176" i="2"/>
  <c r="H176" i="2"/>
  <c r="B176" i="2"/>
  <c r="A177" i="2"/>
  <c r="C177" i="2"/>
  <c r="D177" i="2"/>
  <c r="G177" i="2"/>
  <c r="H177" i="2"/>
  <c r="B177" i="2"/>
  <c r="A178" i="2"/>
  <c r="D178" i="2"/>
  <c r="G178" i="2"/>
  <c r="C178" i="2"/>
  <c r="E178" i="2"/>
  <c r="H178" i="2"/>
  <c r="B178" i="2"/>
  <c r="A179" i="2"/>
  <c r="B179" i="2"/>
  <c r="D179" i="2"/>
  <c r="G179" i="2"/>
  <c r="C179" i="2"/>
  <c r="H179" i="2"/>
  <c r="A180" i="2"/>
  <c r="B180" i="2"/>
  <c r="C180" i="2"/>
  <c r="E180" i="2"/>
  <c r="D180" i="2"/>
  <c r="G180" i="2"/>
  <c r="H180" i="2"/>
  <c r="A181" i="2"/>
  <c r="C181" i="2"/>
  <c r="E181" i="2"/>
  <c r="D181" i="2"/>
  <c r="G181" i="2"/>
  <c r="H181" i="2"/>
  <c r="B181" i="2"/>
  <c r="A182" i="2"/>
  <c r="B182" i="2"/>
  <c r="C182" i="2"/>
  <c r="D182" i="2"/>
  <c r="G182" i="2"/>
  <c r="H182" i="2"/>
  <c r="A183" i="2"/>
  <c r="B183" i="2"/>
  <c r="D183" i="2"/>
  <c r="G183" i="2"/>
  <c r="C183" i="2"/>
  <c r="E183" i="2"/>
  <c r="H183" i="2"/>
  <c r="A184" i="2"/>
  <c r="D184" i="2"/>
  <c r="G184" i="2"/>
  <c r="C184" i="2"/>
  <c r="H184" i="2"/>
  <c r="B184" i="2"/>
  <c r="A185" i="2"/>
  <c r="C185" i="2"/>
  <c r="D185" i="2"/>
  <c r="G185" i="2"/>
  <c r="H185" i="2"/>
  <c r="B185" i="2"/>
  <c r="A186" i="2"/>
  <c r="D186" i="2"/>
  <c r="G186" i="2"/>
  <c r="C186" i="2"/>
  <c r="H186" i="2"/>
  <c r="B186" i="2"/>
  <c r="A187" i="2"/>
  <c r="B187" i="2"/>
  <c r="D187" i="2"/>
  <c r="G187" i="2"/>
  <c r="C187" i="2"/>
  <c r="E187" i="2"/>
  <c r="H187" i="2"/>
  <c r="A188" i="2"/>
  <c r="B188" i="2"/>
  <c r="C188" i="2"/>
  <c r="E188" i="2"/>
  <c r="D188" i="2"/>
  <c r="G188" i="2"/>
  <c r="H188" i="2"/>
  <c r="A189" i="2"/>
  <c r="C189" i="2"/>
  <c r="E189" i="2"/>
  <c r="D189" i="2"/>
  <c r="G189" i="2"/>
  <c r="H189" i="2"/>
  <c r="B189" i="2"/>
  <c r="A190" i="2"/>
  <c r="B190" i="2"/>
  <c r="C190" i="2"/>
  <c r="D190" i="2"/>
  <c r="E190" i="2"/>
  <c r="G190" i="2"/>
  <c r="H190" i="2"/>
  <c r="A191" i="2"/>
  <c r="B191" i="2"/>
  <c r="D191" i="2"/>
  <c r="G191" i="2"/>
  <c r="C191" i="2"/>
  <c r="E191" i="2"/>
  <c r="H191" i="2"/>
  <c r="A192" i="2"/>
  <c r="D192" i="2"/>
  <c r="G192" i="2"/>
  <c r="C192" i="2"/>
  <c r="H192" i="2"/>
  <c r="B192" i="2"/>
  <c r="A193" i="2"/>
  <c r="C193" i="2"/>
  <c r="D193" i="2"/>
  <c r="G193" i="2"/>
  <c r="H193" i="2"/>
  <c r="B193" i="2"/>
  <c r="A194" i="2"/>
  <c r="D194" i="2"/>
  <c r="G194" i="2"/>
  <c r="C194" i="2"/>
  <c r="H194" i="2"/>
  <c r="B194" i="2"/>
  <c r="E192" i="2" l="1"/>
  <c r="E16" i="2"/>
  <c r="E128" i="2"/>
  <c r="E159" i="2"/>
  <c r="E146" i="2"/>
  <c r="E30" i="2"/>
  <c r="E194" i="2"/>
  <c r="E51" i="2"/>
  <c r="E41" i="2"/>
  <c r="E186" i="2"/>
  <c r="E182" i="2"/>
  <c r="E155" i="2"/>
  <c r="E21" i="2"/>
  <c r="E148" i="2"/>
  <c r="E58" i="2"/>
  <c r="E36" i="2"/>
  <c r="E20" i="2"/>
  <c r="E153" i="2"/>
  <c r="E71" i="2"/>
  <c r="E121" i="2"/>
  <c r="E88" i="2"/>
  <c r="E179" i="2"/>
  <c r="E136" i="2"/>
  <c r="E28" i="2"/>
  <c r="E66" i="2"/>
  <c r="E18" i="2"/>
  <c r="E158" i="2"/>
  <c r="F130" i="1"/>
  <c r="G130" i="1" s="1"/>
  <c r="I130" i="1" s="1"/>
  <c r="E105" i="2"/>
  <c r="E104" i="2"/>
  <c r="E52" i="2"/>
  <c r="E22" i="2"/>
  <c r="E126" i="1"/>
  <c r="F126" i="1" s="1"/>
  <c r="G126" i="1" s="1"/>
  <c r="I126" i="1" s="1"/>
  <c r="E120" i="1"/>
  <c r="E117" i="1"/>
  <c r="E111" i="1"/>
  <c r="G104" i="1"/>
  <c r="I104" i="1" s="1"/>
  <c r="E98" i="1"/>
  <c r="E89" i="1"/>
  <c r="E83" i="1"/>
  <c r="E68" i="1"/>
  <c r="E62" i="1"/>
  <c r="E56" i="1"/>
  <c r="E53" i="1"/>
  <c r="E47" i="1"/>
  <c r="G40" i="1"/>
  <c r="I40" i="1" s="1"/>
  <c r="E31" i="1"/>
  <c r="E25" i="1"/>
  <c r="E232" i="1"/>
  <c r="F232" i="1" s="1"/>
  <c r="G232" i="1" s="1"/>
  <c r="K232" i="1" s="1"/>
  <c r="E97" i="2"/>
  <c r="E84" i="2"/>
  <c r="E63" i="2"/>
  <c r="E185" i="2"/>
  <c r="E142" i="2"/>
  <c r="E133" i="2"/>
  <c r="E128" i="1"/>
  <c r="E125" i="1"/>
  <c r="E119" i="1"/>
  <c r="G112" i="1"/>
  <c r="I112" i="1" s="1"/>
  <c r="E106" i="1"/>
  <c r="E97" i="1"/>
  <c r="E91" i="1"/>
  <c r="E76" i="1"/>
  <c r="F76" i="1" s="1"/>
  <c r="G76" i="1" s="1"/>
  <c r="I76" i="1" s="1"/>
  <c r="E70" i="1"/>
  <c r="E64" i="1"/>
  <c r="E61" i="1"/>
  <c r="E55" i="1"/>
  <c r="G48" i="1"/>
  <c r="I48" i="1" s="1"/>
  <c r="E42" i="1"/>
  <c r="E33" i="1"/>
  <c r="E231" i="1"/>
  <c r="F231" i="1" s="1"/>
  <c r="G231" i="1" s="1"/>
  <c r="K231" i="1" s="1"/>
  <c r="E164" i="2"/>
  <c r="E151" i="2"/>
  <c r="E69" i="2"/>
  <c r="E121" i="1"/>
  <c r="E115" i="1"/>
  <c r="E100" i="1"/>
  <c r="E94" i="1"/>
  <c r="E88" i="1"/>
  <c r="E85" i="1"/>
  <c r="E79" i="1"/>
  <c r="G72" i="1"/>
  <c r="I72" i="1" s="1"/>
  <c r="E66" i="1"/>
  <c r="E57" i="1"/>
  <c r="E51" i="1"/>
  <c r="E36" i="1"/>
  <c r="E30" i="1"/>
  <c r="E27" i="1"/>
  <c r="E21" i="1"/>
  <c r="E228" i="1"/>
  <c r="F228" i="1" s="1"/>
  <c r="G228" i="1" s="1"/>
  <c r="K228" i="1" s="1"/>
  <c r="E115" i="2"/>
  <c r="E43" i="2"/>
  <c r="E173" i="2"/>
  <c r="E78" i="2"/>
  <c r="E72" i="2"/>
  <c r="E37" i="2"/>
  <c r="F142" i="1"/>
  <c r="G142" i="1" s="1"/>
  <c r="I142" i="1" s="1"/>
  <c r="E116" i="2"/>
  <c r="F213" i="1"/>
  <c r="G213" i="1" s="1"/>
  <c r="K213" i="1" s="1"/>
  <c r="E193" i="2"/>
  <c r="F150" i="1"/>
  <c r="G150" i="1" s="1"/>
  <c r="I150" i="1" s="1"/>
  <c r="E124" i="2"/>
  <c r="F158" i="1"/>
  <c r="G158" i="1" s="1"/>
  <c r="I158" i="1" s="1"/>
  <c r="E132" i="2"/>
  <c r="F166" i="1"/>
  <c r="G166" i="1" s="1"/>
  <c r="I166" i="1" s="1"/>
  <c r="E140" i="2"/>
  <c r="F174" i="1"/>
  <c r="G174" i="1" s="1"/>
  <c r="J174" i="1" s="1"/>
  <c r="E177" i="2"/>
  <c r="F189" i="1"/>
  <c r="G189" i="1" s="1"/>
  <c r="K189" i="1" s="1"/>
  <c r="E144" i="2"/>
  <c r="F184" i="1"/>
  <c r="G184" i="1" s="1"/>
  <c r="K184" i="1" s="1"/>
  <c r="E184" i="2"/>
  <c r="F134" i="1"/>
  <c r="G134" i="1" s="1"/>
  <c r="E108" i="2"/>
  <c r="E163" i="2"/>
  <c r="E62" i="2"/>
  <c r="E54" i="2"/>
  <c r="E15" i="2"/>
  <c r="E100" i="2" l="1"/>
  <c r="F66" i="1"/>
  <c r="G66" i="1" s="1"/>
  <c r="I66" i="1" s="1"/>
  <c r="E44" i="2"/>
  <c r="E95" i="2"/>
  <c r="F121" i="1"/>
  <c r="G121" i="1" s="1"/>
  <c r="I121" i="1" s="1"/>
  <c r="F55" i="1"/>
  <c r="G55" i="1" s="1"/>
  <c r="I55" i="1" s="1"/>
  <c r="E33" i="2"/>
  <c r="E34" i="2"/>
  <c r="F56" i="1"/>
  <c r="G56" i="1" s="1"/>
  <c r="I56" i="1" s="1"/>
  <c r="E93" i="2"/>
  <c r="F117" i="1"/>
  <c r="G117" i="1" s="1"/>
  <c r="I117" i="1" s="1"/>
  <c r="F61" i="1"/>
  <c r="G61" i="1" s="1"/>
  <c r="I61" i="1" s="1"/>
  <c r="E39" i="2"/>
  <c r="F119" i="1"/>
  <c r="G119" i="1" s="1"/>
  <c r="I119" i="1" s="1"/>
  <c r="E169" i="2"/>
  <c r="F62" i="1"/>
  <c r="G62" i="1" s="1"/>
  <c r="I62" i="1" s="1"/>
  <c r="E40" i="2"/>
  <c r="E94" i="2"/>
  <c r="F120" i="1"/>
  <c r="G120" i="1" s="1"/>
  <c r="I120" i="1" s="1"/>
  <c r="F21" i="1"/>
  <c r="G21" i="1" s="1"/>
  <c r="H21" i="1" s="1"/>
  <c r="E156" i="2"/>
  <c r="F79" i="1"/>
  <c r="G79" i="1" s="1"/>
  <c r="I79" i="1" s="1"/>
  <c r="E55" i="2"/>
  <c r="E42" i="2"/>
  <c r="F64" i="1"/>
  <c r="G64" i="1" s="1"/>
  <c r="I64" i="1" s="1"/>
  <c r="E99" i="2"/>
  <c r="F125" i="1"/>
  <c r="G125" i="1" s="1"/>
  <c r="I125" i="1" s="1"/>
  <c r="F68" i="1"/>
  <c r="G68" i="1" s="1"/>
  <c r="I68" i="1" s="1"/>
  <c r="E46" i="2"/>
  <c r="F27" i="1"/>
  <c r="G27" i="1" s="1"/>
  <c r="H27" i="1" s="1"/>
  <c r="E162" i="2"/>
  <c r="F85" i="1"/>
  <c r="G85" i="1" s="1"/>
  <c r="I85" i="1" s="1"/>
  <c r="E61" i="2"/>
  <c r="F70" i="1"/>
  <c r="G70" i="1" s="1"/>
  <c r="I70" i="1" s="1"/>
  <c r="E48" i="2"/>
  <c r="F128" i="1"/>
  <c r="G128" i="1" s="1"/>
  <c r="I128" i="1" s="1"/>
  <c r="E102" i="2"/>
  <c r="E103" i="2"/>
  <c r="F25" i="1"/>
  <c r="G25" i="1" s="1"/>
  <c r="H25" i="1" s="1"/>
  <c r="E160" i="2"/>
  <c r="F83" i="1"/>
  <c r="G83" i="1" s="1"/>
  <c r="I83" i="1" s="1"/>
  <c r="E59" i="2"/>
  <c r="E165" i="2"/>
  <c r="F30" i="1"/>
  <c r="G30" i="1" s="1"/>
  <c r="H30" i="1" s="1"/>
  <c r="E64" i="2"/>
  <c r="F88" i="1"/>
  <c r="G88" i="1" s="1"/>
  <c r="I88" i="1" s="1"/>
  <c r="E166" i="2"/>
  <c r="F31" i="1"/>
  <c r="G31" i="1" s="1"/>
  <c r="H31" i="1" s="1"/>
  <c r="E65" i="2"/>
  <c r="F89" i="1"/>
  <c r="G89" i="1" s="1"/>
  <c r="I89" i="1" s="1"/>
  <c r="F36" i="1"/>
  <c r="G36" i="1" s="1"/>
  <c r="I36" i="1" s="1"/>
  <c r="E13" i="2"/>
  <c r="F94" i="1"/>
  <c r="G94" i="1" s="1"/>
  <c r="I94" i="1" s="1"/>
  <c r="E70" i="2"/>
  <c r="F33" i="1"/>
  <c r="G33" i="1" s="1"/>
  <c r="I33" i="1" s="1"/>
  <c r="E11" i="2"/>
  <c r="F91" i="1"/>
  <c r="G91" i="1" s="1"/>
  <c r="I91" i="1" s="1"/>
  <c r="E67" i="2"/>
  <c r="F98" i="1"/>
  <c r="G98" i="1" s="1"/>
  <c r="I98" i="1" s="1"/>
  <c r="E74" i="2"/>
  <c r="F51" i="1"/>
  <c r="G51" i="1" s="1"/>
  <c r="I51" i="1" s="1"/>
  <c r="E29" i="2"/>
  <c r="F100" i="1"/>
  <c r="G100" i="1" s="1"/>
  <c r="E76" i="2"/>
  <c r="F42" i="1"/>
  <c r="G42" i="1" s="1"/>
  <c r="I42" i="1" s="1"/>
  <c r="E19" i="2"/>
  <c r="F97" i="1"/>
  <c r="G97" i="1" s="1"/>
  <c r="I97" i="1" s="1"/>
  <c r="E73" i="2"/>
  <c r="E25" i="2"/>
  <c r="F47" i="1"/>
  <c r="G47" i="1" s="1"/>
  <c r="I47" i="1" s="1"/>
  <c r="E35" i="2"/>
  <c r="F57" i="1"/>
  <c r="G57" i="1" s="1"/>
  <c r="I57" i="1" s="1"/>
  <c r="F115" i="1"/>
  <c r="G115" i="1" s="1"/>
  <c r="I115" i="1" s="1"/>
  <c r="E91" i="2"/>
  <c r="F106" i="1"/>
  <c r="G106" i="1" s="1"/>
  <c r="I106" i="1" s="1"/>
  <c r="E82" i="2"/>
  <c r="E31" i="2"/>
  <c r="F53" i="1"/>
  <c r="G53" i="1" s="1"/>
  <c r="I53" i="1" s="1"/>
  <c r="E87" i="2"/>
  <c r="F111" i="1"/>
  <c r="G111" i="1" s="1"/>
  <c r="I111" i="1" s="1"/>
  <c r="I134" i="1"/>
  <c r="C11" i="1"/>
  <c r="C12" i="1"/>
  <c r="O241" i="1" l="1"/>
  <c r="O240" i="1"/>
  <c r="O239" i="1"/>
  <c r="O236" i="1"/>
  <c r="O235" i="1"/>
  <c r="O234" i="1"/>
  <c r="O238" i="1"/>
  <c r="O237" i="1"/>
  <c r="O230" i="1"/>
  <c r="C16" i="1"/>
  <c r="D18" i="1" s="1"/>
  <c r="O219" i="1"/>
  <c r="O105" i="1"/>
  <c r="O83" i="1"/>
  <c r="O53" i="1"/>
  <c r="O135" i="1"/>
  <c r="O112" i="1"/>
  <c r="O89" i="1"/>
  <c r="O54" i="1"/>
  <c r="O137" i="1"/>
  <c r="O178" i="1"/>
  <c r="O185" i="1"/>
  <c r="O68" i="1"/>
  <c r="O209" i="1"/>
  <c r="O121" i="1"/>
  <c r="O149" i="1"/>
  <c r="O56" i="1"/>
  <c r="O61" i="1"/>
  <c r="O29" i="1"/>
  <c r="O131" i="1"/>
  <c r="O170" i="1"/>
  <c r="O103" i="1"/>
  <c r="O177" i="1"/>
  <c r="O67" i="1"/>
  <c r="O21" i="1"/>
  <c r="O202" i="1"/>
  <c r="O139" i="1"/>
  <c r="O108" i="1"/>
  <c r="O114" i="1"/>
  <c r="O72" i="1"/>
  <c r="O49" i="1"/>
  <c r="O233" i="1"/>
  <c r="O118" i="1"/>
  <c r="O96" i="1"/>
  <c r="O101" i="1"/>
  <c r="O134" i="1"/>
  <c r="O104" i="1"/>
  <c r="O81" i="1"/>
  <c r="O227" i="1"/>
  <c r="O183" i="1"/>
  <c r="O203" i="1"/>
  <c r="O231" i="1"/>
  <c r="O142" i="1"/>
  <c r="O148" i="1"/>
  <c r="O197" i="1"/>
  <c r="O132" i="1"/>
  <c r="O50" i="1"/>
  <c r="O189" i="1"/>
  <c r="O226" i="1"/>
  <c r="O126" i="1"/>
  <c r="O171" i="1"/>
  <c r="O229" i="1"/>
  <c r="O48" i="1"/>
  <c r="O59" i="1"/>
  <c r="O130" i="1"/>
  <c r="O151" i="1"/>
  <c r="O175" i="1"/>
  <c r="O144" i="1"/>
  <c r="O51" i="1"/>
  <c r="O152" i="1"/>
  <c r="O129" i="1"/>
  <c r="O173" i="1"/>
  <c r="O184" i="1"/>
  <c r="O46" i="1"/>
  <c r="O179" i="1"/>
  <c r="O27" i="1"/>
  <c r="O24" i="1"/>
  <c r="O161" i="1"/>
  <c r="O154" i="1"/>
  <c r="O186" i="1"/>
  <c r="O196" i="1"/>
  <c r="O113" i="1"/>
  <c r="O75" i="1"/>
  <c r="O192" i="1"/>
  <c r="O25" i="1"/>
  <c r="O85" i="1"/>
  <c r="O228" i="1"/>
  <c r="O224" i="1"/>
  <c r="O182" i="1"/>
  <c r="O116" i="1"/>
  <c r="O194" i="1"/>
  <c r="O200" i="1"/>
  <c r="O34" i="1"/>
  <c r="O23" i="1"/>
  <c r="O156" i="1"/>
  <c r="O215" i="1"/>
  <c r="O32" i="1"/>
  <c r="O169" i="1"/>
  <c r="O140" i="1"/>
  <c r="O122" i="1"/>
  <c r="O138" i="1"/>
  <c r="O28" i="1"/>
  <c r="O195" i="1"/>
  <c r="O63" i="1"/>
  <c r="O33" i="1"/>
  <c r="O147" i="1"/>
  <c r="O45" i="1"/>
  <c r="O66" i="1"/>
  <c r="O47" i="1"/>
  <c r="O172" i="1"/>
  <c r="O71" i="1"/>
  <c r="O64" i="1"/>
  <c r="O123" i="1"/>
  <c r="O77" i="1"/>
  <c r="O218" i="1"/>
  <c r="O62" i="1"/>
  <c r="O93" i="1"/>
  <c r="O58" i="1"/>
  <c r="O221" i="1"/>
  <c r="O73" i="1"/>
  <c r="O150" i="1"/>
  <c r="O99" i="1"/>
  <c r="O117" i="1"/>
  <c r="O167" i="1"/>
  <c r="O136" i="1"/>
  <c r="O165" i="1"/>
  <c r="O86" i="1"/>
  <c r="O55" i="1"/>
  <c r="O163" i="1"/>
  <c r="O199" i="1"/>
  <c r="O38" i="1"/>
  <c r="O168" i="1"/>
  <c r="O187" i="1"/>
  <c r="O180" i="1"/>
  <c r="O162" i="1"/>
  <c r="O41" i="1"/>
  <c r="O60" i="1"/>
  <c r="O37" i="1"/>
  <c r="O39" i="1"/>
  <c r="O110" i="1"/>
  <c r="O44" i="1"/>
  <c r="O22" i="1"/>
  <c r="O217" i="1"/>
  <c r="O220" i="1"/>
  <c r="O207" i="1"/>
  <c r="O40" i="1"/>
  <c r="O26" i="1"/>
  <c r="O42" i="1"/>
  <c r="O157" i="1"/>
  <c r="O216" i="1"/>
  <c r="O78" i="1"/>
  <c r="O100" i="1"/>
  <c r="O214" i="1"/>
  <c r="O95" i="1"/>
  <c r="O74" i="1"/>
  <c r="O125" i="1"/>
  <c r="O146" i="1"/>
  <c r="O198" i="1"/>
  <c r="O36" i="1"/>
  <c r="O206" i="1"/>
  <c r="O87" i="1"/>
  <c r="O176" i="1"/>
  <c r="O164" i="1"/>
  <c r="O109" i="1"/>
  <c r="O90" i="1"/>
  <c r="C15" i="1"/>
  <c r="O133" i="1"/>
  <c r="O119" i="1"/>
  <c r="O115" i="1"/>
  <c r="O80" i="1"/>
  <c r="O57" i="1"/>
  <c r="O143" i="1"/>
  <c r="O191" i="1"/>
  <c r="O211" i="1"/>
  <c r="O120" i="1"/>
  <c r="O84" i="1"/>
  <c r="O102" i="1"/>
  <c r="O43" i="1"/>
  <c r="O208" i="1"/>
  <c r="O70" i="1"/>
  <c r="O232" i="1"/>
  <c r="O31" i="1"/>
  <c r="O204" i="1"/>
  <c r="O210" i="1"/>
  <c r="O82" i="1"/>
  <c r="O181" i="1"/>
  <c r="O127" i="1"/>
  <c r="O111" i="1"/>
  <c r="O107" i="1"/>
  <c r="O76" i="1"/>
  <c r="O88" i="1"/>
  <c r="O153" i="1"/>
  <c r="O212" i="1"/>
  <c r="O159" i="1"/>
  <c r="O193" i="1"/>
  <c r="O92" i="1"/>
  <c r="O69" i="1"/>
  <c r="O225" i="1"/>
  <c r="O65" i="1"/>
  <c r="O79" i="1"/>
  <c r="O213" i="1"/>
  <c r="O160" i="1"/>
  <c r="O188" i="1"/>
  <c r="O30" i="1"/>
  <c r="O205" i="1"/>
  <c r="O97" i="1"/>
  <c r="O94" i="1"/>
  <c r="O91" i="1"/>
  <c r="O223" i="1"/>
  <c r="O158" i="1"/>
  <c r="O52" i="1"/>
  <c r="O98" i="1"/>
  <c r="O166" i="1"/>
  <c r="O190" i="1"/>
  <c r="O145" i="1"/>
  <c r="O174" i="1"/>
  <c r="O201" i="1"/>
  <c r="O128" i="1"/>
  <c r="O155" i="1"/>
  <c r="O124" i="1"/>
  <c r="O222" i="1"/>
  <c r="O106" i="1"/>
  <c r="O35" i="1"/>
  <c r="O141" i="1"/>
  <c r="I100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<sst xmlns="http://schemas.openxmlformats.org/spreadsheetml/2006/main" count="1705" uniqueCount="706">
  <si>
    <t>CD Vul / gsc 2164-0428</t>
  </si>
  <si>
    <t>System Type:</t>
  </si>
  <si>
    <t>EB/SD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</si>
  <si>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</si>
  <si>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</si>
  <si>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</si>
  <si>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</si>
  <si>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</si>
  <si>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</si>
  <si>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</si>
  <si>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</si>
  <si>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</si>
  <si>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</si>
  <si>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</si>
  <si>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</si>
  <si>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</si>
  <si>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</si>
  <si>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</si>
  <si>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</si>
  <si>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</si>
  <si>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</si>
  <si>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</si>
  <si>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</si>
  <si>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</si>
  <si>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</si>
  <si>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</si>
  <si>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</si>
  <si>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</si>
  <si>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</si>
  <si>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</si>
  <si>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</si>
  <si>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</si>
  <si>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</si>
  <si>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</si>
  <si>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</si>
  <si>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</si>
  <si>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</si>
  <si>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</si>
  <si>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</si>
  <si>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</si>
  <si>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</si>
  <si>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</si>
  <si>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IODE 4.3.106 </t>
  </si>
  <si>
    <t>I</t>
  </si>
  <si>
    <t> AC 23.4 </t>
  </si>
  <si>
    <t>II</t>
  </si>
  <si>
    <t> AC 19.4 </t>
  </si>
  <si>
    <t> MBS 24.4 </t>
  </si>
  <si>
    <t>BBSAG Bull.3</t>
  </si>
  <si>
    <t>BBSAG Bull.16</t>
  </si>
  <si>
    <t>BBSAG 16</t>
  </si>
  <si>
    <t>BBSAG Bull.17</t>
  </si>
  <si>
    <t>BBSAG Bull.18</t>
  </si>
  <si>
    <t>BBSAG Bull.19</t>
  </si>
  <si>
    <t>BBSAG Bull.22</t>
  </si>
  <si>
    <t>BBSAG Bull.23</t>
  </si>
  <si>
    <t>BBSAG Bull.24</t>
  </si>
  <si>
    <t>BBSAG Bull.28</t>
  </si>
  <si>
    <t>AAVSO 3</t>
  </si>
  <si>
    <t>BBSAG Bull.29</t>
  </si>
  <si>
    <t>BBSAG Bull.30</t>
  </si>
  <si>
    <t>BBSAG Bull.31</t>
  </si>
  <si>
    <t>BBSAG Bull.34</t>
  </si>
  <si>
    <t>BBSAG Bull.35</t>
  </si>
  <si>
    <t>BBSAG Bull.38</t>
  </si>
  <si>
    <t>BBSAG Bull.39</t>
  </si>
  <si>
    <t>BBSAG Bull.40</t>
  </si>
  <si>
    <t>BBSAG Bull.44</t>
  </si>
  <si>
    <t>BBSAG Bull.45</t>
  </si>
  <si>
    <t>BBSAG Bull.51</t>
  </si>
  <si>
    <t> BBS 51 </t>
  </si>
  <si>
    <t>BBSAG Bull.56</t>
  </si>
  <si>
    <t>BBSAG Bull.61</t>
  </si>
  <si>
    <t>BBSAG Bull.62</t>
  </si>
  <si>
    <t>BBSAG Bull.63</t>
  </si>
  <si>
    <t>BBSAG Bull.64</t>
  </si>
  <si>
    <t>BBSAG Bull.67</t>
  </si>
  <si>
    <t>BBSAG Bull.68</t>
  </si>
  <si>
    <t>BBSAG Bull.69</t>
  </si>
  <si>
    <t>BBSAG Bull.71</t>
  </si>
  <si>
    <t>BBSAG Bull.74</t>
  </si>
  <si>
    <t>BBSAG Bull.77</t>
  </si>
  <si>
    <t>BBSAG Bull.78</t>
  </si>
  <si>
    <t>BBSAG Bull.81</t>
  </si>
  <si>
    <t>BBSAG Bull.83</t>
  </si>
  <si>
    <t>BBSAG Bull.84</t>
  </si>
  <si>
    <t>BBSAG Bull.85</t>
  </si>
  <si>
    <t>BBSAG Bull.86</t>
  </si>
  <si>
    <t>BBSAG Bull.89</t>
  </si>
  <si>
    <t>BBSAG Bull.90</t>
  </si>
  <si>
    <t> BBS 90 </t>
  </si>
  <si>
    <t>BRNO 30</t>
  </si>
  <si>
    <t>BBSAG Bull.92</t>
  </si>
  <si>
    <t>BBSAG Bull.93</t>
  </si>
  <si>
    <t>BBSAG Bull.95</t>
  </si>
  <si>
    <t>BBSAG Bull.96</t>
  </si>
  <si>
    <t>BBSAG Bull.98</t>
  </si>
  <si>
    <t>BRNO 31</t>
  </si>
  <si>
    <t>BBSAG Bull.99</t>
  </si>
  <si>
    <t>BBSAG Bull.100</t>
  </si>
  <si>
    <t>BBSAG Bull.101</t>
  </si>
  <si>
    <t>BBSAG Bull.102</t>
  </si>
  <si>
    <t>BBSAG Bull.104</t>
  </si>
  <si>
    <t>BBSAG Bull.105</t>
  </si>
  <si>
    <t>BBSAG Bull.107</t>
  </si>
  <si>
    <t>BBSAG Bull.109</t>
  </si>
  <si>
    <t>BBSAG Bull.110</t>
  </si>
  <si>
    <t>BBSAG Bull.112</t>
  </si>
  <si>
    <t>BBSAG Bull.113</t>
  </si>
  <si>
    <t>BBSAG Bull.115</t>
  </si>
  <si>
    <t>BBSAG Bull.116</t>
  </si>
  <si>
    <t> AOEB 10 </t>
  </si>
  <si>
    <t>VSB 42 </t>
  </si>
  <si>
    <t>OEJV 0074</t>
  </si>
  <si>
    <t>IBVS 5657</t>
  </si>
  <si>
    <t>IBVS 5731</t>
  </si>
  <si>
    <t> AOEB 12 </t>
  </si>
  <si>
    <t>OEJV 0094</t>
  </si>
  <si>
    <t>JAVSO..36..171</t>
  </si>
  <si>
    <t>BAVM 193 </t>
  </si>
  <si>
    <t>JAVSO..36..186</t>
  </si>
  <si>
    <t>IBVS 5918</t>
  </si>
  <si>
    <t>BAVM 203 </t>
  </si>
  <si>
    <t>OEJV 0094 </t>
  </si>
  <si>
    <t>JAVSO..38...85</t>
  </si>
  <si>
    <t>OEJV 0137</t>
  </si>
  <si>
    <t>JAVSO..39...94</t>
  </si>
  <si>
    <t>OEJV 0137 </t>
  </si>
  <si>
    <t>JAVSO..40....1</t>
  </si>
  <si>
    <t>2012JAVSO..40..975</t>
  </si>
  <si>
    <t>BAVM 225 </t>
  </si>
  <si>
    <t> JAAVSO 41;122 </t>
  </si>
  <si>
    <t>2013JAVSO..41..122</t>
  </si>
  <si>
    <t>2013JAVSO..41..328</t>
  </si>
  <si>
    <t>OEJV 0160</t>
  </si>
  <si>
    <t>OEJV 0179</t>
  </si>
  <si>
    <t> JAAVSO 43-1 </t>
  </si>
  <si>
    <t>JAVSO..43...77</t>
  </si>
  <si>
    <t>IBVS 6157</t>
  </si>
  <si>
    <t>JAVSO..43..238</t>
  </si>
  <si>
    <t>JAVSO..44..164</t>
  </si>
  <si>
    <t>JAVSO..45..121</t>
  </si>
  <si>
    <t>JAVSO..46…79 (2018)</t>
  </si>
  <si>
    <t>JAVSO..46..184</t>
  </si>
  <si>
    <t>JAVSO..47..263</t>
  </si>
  <si>
    <t>JAVSO..48…87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</si>
  <si>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</si>
  <si>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</si>
  <si>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</si>
  <si>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</si>
  <si>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</si>
  <si>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</si>
  <si>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</si>
  <si>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</si>
  <si>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2441490.412 </t>
  </si>
  <si>
    <t> 21.06.1972 21:53 </t>
  </si>
  <si>
    <t> 0.002 </t>
  </si>
  <si>
    <t>V </t>
  </si>
  <si>
    <t> R.Diethelm </t>
  </si>
  <si>
    <t> BBS 3 </t>
  </si>
  <si>
    <t>2442212.445 </t>
  </si>
  <si>
    <t> 13.06.1974 22:40 </t>
  </si>
  <si>
    <t> 0.000 </t>
  </si>
  <si>
    <t> K.Locher </t>
  </si>
  <si>
    <t> BBS 16 </t>
  </si>
  <si>
    <t>2442214.488 </t>
  </si>
  <si>
    <t> 15.06.1974 23:42 </t>
  </si>
  <si>
    <t> -0.008 </t>
  </si>
  <si>
    <t>2442223.386 </t>
  </si>
  <si>
    <t> 24.06.1974 21:15 </t>
  </si>
  <si>
    <t> 0.001 </t>
  </si>
  <si>
    <t>2442223.388 </t>
  </si>
  <si>
    <t> 24.06.1974 21:18 </t>
  </si>
  <si>
    <t> 0.003 </t>
  </si>
  <si>
    <t> R.Germann </t>
  </si>
  <si>
    <t>2442257.562 </t>
  </si>
  <si>
    <t> 29.07.1974 01:29 </t>
  </si>
  <si>
    <t> -0.010 </t>
  </si>
  <si>
    <t>2442303.374 </t>
  </si>
  <si>
    <t> 12.09.1974 20:58 </t>
  </si>
  <si>
    <t> -0.009 </t>
  </si>
  <si>
    <t> BBS 17 </t>
  </si>
  <si>
    <t>2442303.382 </t>
  </si>
  <si>
    <t> 12.09.1974 21:10 </t>
  </si>
  <si>
    <t> -0.001 </t>
  </si>
  <si>
    <t>2442377.224 </t>
  </si>
  <si>
    <t> 25.11.1974 17:22 </t>
  </si>
  <si>
    <t> -0.003 </t>
  </si>
  <si>
    <t> BBS 18 </t>
  </si>
  <si>
    <t>2442403.210 </t>
  </si>
  <si>
    <t> 21.12.1974 17:02 </t>
  </si>
  <si>
    <t> BBS 19 </t>
  </si>
  <si>
    <t>2442551.580 </t>
  </si>
  <si>
    <t> 19.05.1975 01:55 </t>
  </si>
  <si>
    <t> -0.002 </t>
  </si>
  <si>
    <t> BBS 22 </t>
  </si>
  <si>
    <t>2442577.557 </t>
  </si>
  <si>
    <t> 14.06.1975 01:22 </t>
  </si>
  <si>
    <t> BBS 23 </t>
  </si>
  <si>
    <t>2442727.303 </t>
  </si>
  <si>
    <t> 10.11.1975 19:16 </t>
  </si>
  <si>
    <t> BBS 24 </t>
  </si>
  <si>
    <t>2442740.295 </t>
  </si>
  <si>
    <t> 23.11.1975 19:04 </t>
  </si>
  <si>
    <t>2442947.466 </t>
  </si>
  <si>
    <t> 17.06.1976 23:11 </t>
  </si>
  <si>
    <t> -0.005 </t>
  </si>
  <si>
    <t> H.Peter </t>
  </si>
  <si>
    <t> BBS 28 </t>
  </si>
  <si>
    <t>2442947.468 </t>
  </si>
  <si>
    <t> 17.06.1976 23:13 </t>
  </si>
  <si>
    <t>2442994.650 </t>
  </si>
  <si>
    <t> 04.08.1976 03:36 </t>
  </si>
  <si>
    <t> D.Ruokonen </t>
  </si>
  <si>
    <t> AOEB 3 </t>
  </si>
  <si>
    <t>2443010.376 </t>
  </si>
  <si>
    <t> 19.08.1976 21:01 </t>
  </si>
  <si>
    <t> BBS 29 </t>
  </si>
  <si>
    <t>2443040.462 </t>
  </si>
  <si>
    <t> 18.09.1976 23:05 </t>
  </si>
  <si>
    <t> BBS 30 </t>
  </si>
  <si>
    <t>2443050.713 </t>
  </si>
  <si>
    <t> 29.09.1976 05:06 </t>
  </si>
  <si>
    <t> G.Samolyk </t>
  </si>
  <si>
    <t>2443088.320 </t>
  </si>
  <si>
    <t> 05.11.1976 19:40 </t>
  </si>
  <si>
    <t> BBS 31 </t>
  </si>
  <si>
    <t>2443127.297 </t>
  </si>
  <si>
    <t> 14.12.1976 19:07 </t>
  </si>
  <si>
    <t>2443281.810 </t>
  </si>
  <si>
    <t> 18.05.1977 07:26 </t>
  </si>
  <si>
    <t> -0.012 </t>
  </si>
  <si>
    <t>2443320.793 </t>
  </si>
  <si>
    <t> 26.06.1977 07:01 </t>
  </si>
  <si>
    <t> G.Wedemayer </t>
  </si>
  <si>
    <t>2443320.797 </t>
  </si>
  <si>
    <t> 26.06.1977 07:07 </t>
  </si>
  <si>
    <t>2443366.601 </t>
  </si>
  <si>
    <t> 11.08.1977 02:25 </t>
  </si>
  <si>
    <t> BBS 34 </t>
  </si>
  <si>
    <t>2443395.324 </t>
  </si>
  <si>
    <t> 08.09.1977 19:46 </t>
  </si>
  <si>
    <t> BBS 35 </t>
  </si>
  <si>
    <t>2443449.336 </t>
  </si>
  <si>
    <t> 01.11.1977 20:03 </t>
  </si>
  <si>
    <t> -0.004 </t>
  </si>
  <si>
    <t>2443703.689 </t>
  </si>
  <si>
    <t> 14.07.1978 04:32 </t>
  </si>
  <si>
    <t>2443706.430 </t>
  </si>
  <si>
    <t> 16.07.1978 22:19 </t>
  </si>
  <si>
    <t> BBS 38 </t>
  </si>
  <si>
    <t>2443712.573 </t>
  </si>
  <si>
    <t> 23.07.1978 01:45 </t>
  </si>
  <si>
    <t>2443734.453 </t>
  </si>
  <si>
    <t> 13.08.1978 22:52 </t>
  </si>
  <si>
    <t>2443745.388 </t>
  </si>
  <si>
    <t> 24.08.1978 21:18 </t>
  </si>
  <si>
    <t> -0.013 </t>
  </si>
  <si>
    <t>2443755.662 </t>
  </si>
  <si>
    <t> 04.09.1978 03:53 </t>
  </si>
  <si>
    <t> 0.005 </t>
  </si>
  <si>
    <t>2443810.360 </t>
  </si>
  <si>
    <t> 28.10.1978 20:38 </t>
  </si>
  <si>
    <t> BBS 39 </t>
  </si>
  <si>
    <t>2443832.234 </t>
  </si>
  <si>
    <t> 19.11.1978 17:36 </t>
  </si>
  <si>
    <t> BBS 40 </t>
  </si>
  <si>
    <t>2444049.664 </t>
  </si>
  <si>
    <t> 25.06.1979 03:56 </t>
  </si>
  <si>
    <t>2444117.352 </t>
  </si>
  <si>
    <t> 31.08.1979 20:26 </t>
  </si>
  <si>
    <t> -0.006 </t>
  </si>
  <si>
    <t> BBS 44 </t>
  </si>
  <si>
    <t>2444130.336 </t>
  </si>
  <si>
    <t> 13.09.1979 20:03 </t>
  </si>
  <si>
    <t> -0.014 </t>
  </si>
  <si>
    <t> BBS 45 </t>
  </si>
  <si>
    <t>2444130.356 </t>
  </si>
  <si>
    <t> 13.09.1979 20:32 </t>
  </si>
  <si>
    <t> 0.006 </t>
  </si>
  <si>
    <t>2444143.338 </t>
  </si>
  <si>
    <t> 26.09.1979 20:06 </t>
  </si>
  <si>
    <t>2444160.426 </t>
  </si>
  <si>
    <t> 13.10.1979 22:13 </t>
  </si>
  <si>
    <t>2444854.434 </t>
  </si>
  <si>
    <t> 06.09.1981 22:24 </t>
  </si>
  <si>
    <t> BBS 56 </t>
  </si>
  <si>
    <t>2444865.372 </t>
  </si>
  <si>
    <t> 17.09.1981 20:55 </t>
  </si>
  <si>
    <t>2444938.537 </t>
  </si>
  <si>
    <t> 30.11.1981 00:53 </t>
  </si>
  <si>
    <t>2445163.490 </t>
  </si>
  <si>
    <t> 12.07.1982 23:45 </t>
  </si>
  <si>
    <t> BBS 61 </t>
  </si>
  <si>
    <t>2445171.689 </t>
  </si>
  <si>
    <t> 21.07.1982 04:32 </t>
  </si>
  <si>
    <t>2445224.339 </t>
  </si>
  <si>
    <t> 11.09.1982 20:08 </t>
  </si>
  <si>
    <t> BBS 62 </t>
  </si>
  <si>
    <t>2445228.437 </t>
  </si>
  <si>
    <t> 15.09.1982 22:29 </t>
  </si>
  <si>
    <t> -0.007 </t>
  </si>
  <si>
    <t>2445263.296 </t>
  </si>
  <si>
    <t> 20.10.1982 19:06 </t>
  </si>
  <si>
    <t> -0.019 </t>
  </si>
  <si>
    <t> BBS 63 </t>
  </si>
  <si>
    <t>2445263.310 </t>
  </si>
  <si>
    <t> 20.10.1982 19:26 </t>
  </si>
  <si>
    <t>2445263.312 </t>
  </si>
  <si>
    <t> 20.10.1982 19:29 </t>
  </si>
  <si>
    <t>2445300.234 </t>
  </si>
  <si>
    <t> 26.11.1982 17:36 </t>
  </si>
  <si>
    <t> BBS 64 </t>
  </si>
  <si>
    <t>2445524.499 </t>
  </si>
  <si>
    <t> 08.07.1983 23:58 </t>
  </si>
  <si>
    <t> BBS 67 </t>
  </si>
  <si>
    <t>2445584.674 </t>
  </si>
  <si>
    <t> 07.09.1983 04:10 </t>
  </si>
  <si>
    <t>2445600.399 </t>
  </si>
  <si>
    <t> 22.09.1983 21:34 </t>
  </si>
  <si>
    <t> P.Wils </t>
  </si>
  <si>
    <t> BBS 68 </t>
  </si>
  <si>
    <t>2445611.338 </t>
  </si>
  <si>
    <t> 03.10.1983 20:06 </t>
  </si>
  <si>
    <t> BBS 69 </t>
  </si>
  <si>
    <t>2445635.270 </t>
  </si>
  <si>
    <t> 27.10.1983 18:28 </t>
  </si>
  <si>
    <t>2445783.642 </t>
  </si>
  <si>
    <t> 24.03.1984 03:24 </t>
  </si>
  <si>
    <t> BBS 71 </t>
  </si>
  <si>
    <t>2445910.821 </t>
  </si>
  <si>
    <t> 29.07.1984 07:42 </t>
  </si>
  <si>
    <t> D.Williams </t>
  </si>
  <si>
    <t>2445911.503 </t>
  </si>
  <si>
    <t> 30.07.1984 00:04 </t>
  </si>
  <si>
    <t> BBS 74 </t>
  </si>
  <si>
    <t>2445933.385 </t>
  </si>
  <si>
    <t> 20.08.1984 21:14 </t>
  </si>
  <si>
    <t> -0.000 </t>
  </si>
  <si>
    <t>2445943.641 </t>
  </si>
  <si>
    <t> 31.08.1984 03:23 </t>
  </si>
  <si>
    <t>2445945.688 </t>
  </si>
  <si>
    <t> 02.09.1984 04:30 </t>
  </si>
  <si>
    <t>2446270.469 </t>
  </si>
  <si>
    <t> 23.07.1985 23:15 </t>
  </si>
  <si>
    <t> BBS 77 </t>
  </si>
  <si>
    <t>2446285.518 </t>
  </si>
  <si>
    <t> 08.08.1985 00:25 </t>
  </si>
  <si>
    <t> 0.004 </t>
  </si>
  <si>
    <t> G.Mavrofridis </t>
  </si>
  <si>
    <t> BBS 78 </t>
  </si>
  <si>
    <t>2446292.353 </t>
  </si>
  <si>
    <t> 14.08.1985 20:28 </t>
  </si>
  <si>
    <t>2446298.505 </t>
  </si>
  <si>
    <t> 21.08.1985 00:07 </t>
  </si>
  <si>
    <t>2446320.383 </t>
  </si>
  <si>
    <t> 11.09.1985 21:11 </t>
  </si>
  <si>
    <t>2446331.319 </t>
  </si>
  <si>
    <t> 22.09.1985 19:39 </t>
  </si>
  <si>
    <t>2446346.369 </t>
  </si>
  <si>
    <t> 07.10.1985 20:51 </t>
  </si>
  <si>
    <t>2446369.616 </t>
  </si>
  <si>
    <t> 31.10.1985 02:47 </t>
  </si>
  <si>
    <t>2446705.331 </t>
  </si>
  <si>
    <t> 01.10.1986 19:56 </t>
  </si>
  <si>
    <t> BBS 81 </t>
  </si>
  <si>
    <t>2446769.609 </t>
  </si>
  <si>
    <t> 05.12.1986 02:36 </t>
  </si>
  <si>
    <t>2446770.286 </t>
  </si>
  <si>
    <t> 05.12.1986 18:51 </t>
  </si>
  <si>
    <t> BBS 83 </t>
  </si>
  <si>
    <t>2446990.457 </t>
  </si>
  <si>
    <t> 13.07.1987 22:58 </t>
  </si>
  <si>
    <t> BBS 84 </t>
  </si>
  <si>
    <t>2447029.431 </t>
  </si>
  <si>
    <t> 21.08.1987 22:20 </t>
  </si>
  <si>
    <t> BBS 85 </t>
  </si>
  <si>
    <t>2447039.343 </t>
  </si>
  <si>
    <t> 31.08.1987 20:13 </t>
  </si>
  <si>
    <t> E.Blättler </t>
  </si>
  <si>
    <t> BBS 86 </t>
  </si>
  <si>
    <t>2447053.361 </t>
  </si>
  <si>
    <t> 14.09.1987 20:39 </t>
  </si>
  <si>
    <t>2447068.408 </t>
  </si>
  <si>
    <t> 29.09.1987 21:47 </t>
  </si>
  <si>
    <t>2447116.262 </t>
  </si>
  <si>
    <t> 16.11.1987 18:17 </t>
  </si>
  <si>
    <t>2447353.522 </t>
  </si>
  <si>
    <t> 11.07.1988 00:31 </t>
  </si>
  <si>
    <t> BBS 89 </t>
  </si>
  <si>
    <t>2447738.469 </t>
  </si>
  <si>
    <t> 30.07.1989 23:15 </t>
  </si>
  <si>
    <t> A.Dedoch </t>
  </si>
  <si>
    <t> BRNO 30 </t>
  </si>
  <si>
    <t>2447762.406 </t>
  </si>
  <si>
    <t> 23.08.1989 21:44 </t>
  </si>
  <si>
    <t> BBS 92 </t>
  </si>
  <si>
    <t>2447825.312 </t>
  </si>
  <si>
    <t> 25.10.1989 19:29 </t>
  </si>
  <si>
    <t> BBS 93 </t>
  </si>
  <si>
    <t>2448071.457 </t>
  </si>
  <si>
    <t> 28.06.1990 22:58 </t>
  </si>
  <si>
    <t> BBS 95 </t>
  </si>
  <si>
    <t>2448086.501 </t>
  </si>
  <si>
    <t> 14.07.1990 00:01 </t>
  </si>
  <si>
    <t> BBS 96 </t>
  </si>
  <si>
    <t>2448123.417 </t>
  </si>
  <si>
    <t> 19.08.1990 22:00 </t>
  </si>
  <si>
    <t>2448147.354 </t>
  </si>
  <si>
    <t> 12.09.1990 20:29 </t>
  </si>
  <si>
    <t>2448175.387 </t>
  </si>
  <si>
    <t> 10.10.1990 21:17 </t>
  </si>
  <si>
    <t>2448484.442 </t>
  </si>
  <si>
    <t> 15.08.1991 22:36 </t>
  </si>
  <si>
    <t> L.Lubena </t>
  </si>
  <si>
    <t> BRNO 31 </t>
  </si>
  <si>
    <t> BBS 98 </t>
  </si>
  <si>
    <t>2448484.445 </t>
  </si>
  <si>
    <t> 15.08.1991 22:40 </t>
  </si>
  <si>
    <t> 0.007 </t>
  </si>
  <si>
    <t> P.Hajek </t>
  </si>
  <si>
    <t> M.Vrastak </t>
  </si>
  <si>
    <t>2448484.446 </t>
  </si>
  <si>
    <t> 15.08.1991 22:42 </t>
  </si>
  <si>
    <t> 0.008 </t>
  </si>
  <si>
    <t> P.Lutcha </t>
  </si>
  <si>
    <t> M.Tichy </t>
  </si>
  <si>
    <t>2448484.450 </t>
  </si>
  <si>
    <t> 15.08.1991 22:48 </t>
  </si>
  <si>
    <t> 0.012 </t>
  </si>
  <si>
    <t> K.Koss </t>
  </si>
  <si>
    <t>2448486.499 </t>
  </si>
  <si>
    <t> 17.08.1991 23:58 </t>
  </si>
  <si>
    <t> 0.010 </t>
  </si>
  <si>
    <t>2448495.389 </t>
  </si>
  <si>
    <t> 26.08.1991 21:20 </t>
  </si>
  <si>
    <t> 0.011 </t>
  </si>
  <si>
    <t>2448497.438 </t>
  </si>
  <si>
    <t> 28.08.1991 22:30 </t>
  </si>
  <si>
    <t> 0.009 </t>
  </si>
  <si>
    <t>2448568.540 </t>
  </si>
  <si>
    <t> 08.11.1991 00:57 </t>
  </si>
  <si>
    <t>2448597.256 </t>
  </si>
  <si>
    <t> 06.12.1991 18:08 </t>
  </si>
  <si>
    <t> BBS 99 </t>
  </si>
  <si>
    <t>2448623.243 </t>
  </si>
  <si>
    <t> 01.01.1992 17:49 </t>
  </si>
  <si>
    <t> BBS 100 </t>
  </si>
  <si>
    <t>2448830.419 </t>
  </si>
  <si>
    <t> 26.07.1992 22:03 </t>
  </si>
  <si>
    <t> BBS 101 </t>
  </si>
  <si>
    <t>2448843.411 </t>
  </si>
  <si>
    <t> 08.08.1992 21:51 </t>
  </si>
  <si>
    <t> BBS 102 </t>
  </si>
  <si>
    <t>2448882.382 </t>
  </si>
  <si>
    <t> 16.09.1992 21:10 </t>
  </si>
  <si>
    <t>2448885.802 </t>
  </si>
  <si>
    <t> 20.09.1992 07:14 </t>
  </si>
  <si>
    <t>2448934.332 </t>
  </si>
  <si>
    <t> 07.11.1992 19:58 </t>
  </si>
  <si>
    <t>2448934.349 </t>
  </si>
  <si>
    <t> 07.11.1992 20:22 </t>
  </si>
  <si>
    <t>2449130.587 </t>
  </si>
  <si>
    <t> 23.05.1993 02:05 </t>
  </si>
  <si>
    <t> BBS 104 </t>
  </si>
  <si>
    <t>2449206.482 </t>
  </si>
  <si>
    <t> 06.08.1993 23:34 </t>
  </si>
  <si>
    <t> BBS 105 </t>
  </si>
  <si>
    <t>2449537.415 </t>
  </si>
  <si>
    <t> 03.07.1994 21:57 </t>
  </si>
  <si>
    <t> BBS 107 </t>
  </si>
  <si>
    <t>2449550.407 </t>
  </si>
  <si>
    <t> 16.07.1994 21:46 </t>
  </si>
  <si>
    <t>2449580.490 </t>
  </si>
  <si>
    <t> 15.08.1994 23:45 </t>
  </si>
  <si>
    <t>2449586.630 </t>
  </si>
  <si>
    <t> 22.08.1994 03:07 </t>
  </si>
  <si>
    <t>2449619.456 </t>
  </si>
  <si>
    <t> 23.09.1994 22:56 </t>
  </si>
  <si>
    <t>2449625.605 </t>
  </si>
  <si>
    <t> 30.09.1994 02:31 </t>
  </si>
  <si>
    <t>2449826.623 </t>
  </si>
  <si>
    <t> 19.04.1995 02:57 </t>
  </si>
  <si>
    <t> BBS 109 </t>
  </si>
  <si>
    <t>2449898.436 </t>
  </si>
  <si>
    <t> 29.06.1995 22:27 </t>
  </si>
  <si>
    <t> 0.014 </t>
  </si>
  <si>
    <t>2449899.792 </t>
  </si>
  <si>
    <t> 01.07.1995 07:00 </t>
  </si>
  <si>
    <t>2449924.412 </t>
  </si>
  <si>
    <t> 25.07.1995 21:53 </t>
  </si>
  <si>
    <t> BBS 110 </t>
  </si>
  <si>
    <t>2450002.356 </t>
  </si>
  <si>
    <t> 11.10.1995 20:32 </t>
  </si>
  <si>
    <t>2450285.429 </t>
  </si>
  <si>
    <t> 20.07.1996 22:17 </t>
  </si>
  <si>
    <t> BBS 112 </t>
  </si>
  <si>
    <t>2450335.345 </t>
  </si>
  <si>
    <t> 08.09.1996 20:16 </t>
  </si>
  <si>
    <t> BBS 113 </t>
  </si>
  <si>
    <t>2450387.305 </t>
  </si>
  <si>
    <t> 30.10.1996 19:19 </t>
  </si>
  <si>
    <t>2450585.584 </t>
  </si>
  <si>
    <t> 17.05.1997 02:00 </t>
  </si>
  <si>
    <t> BBS 115 </t>
  </si>
  <si>
    <t>2450672.433 </t>
  </si>
  <si>
    <t> 11.08.1997 22:23 </t>
  </si>
  <si>
    <t>2450774.289 </t>
  </si>
  <si>
    <t> 21.11.1997 18:56 </t>
  </si>
  <si>
    <t> -0.011 </t>
  </si>
  <si>
    <t> BBS 116 </t>
  </si>
  <si>
    <t>2450774.307 </t>
  </si>
  <si>
    <t> 21.11.1997 19:22 </t>
  </si>
  <si>
    <t>2453245.3523 </t>
  </si>
  <si>
    <t> 27.08.2004 20:27 </t>
  </si>
  <si>
    <t> -0.0019 </t>
  </si>
  <si>
    <t>E </t>
  </si>
  <si>
    <t>o</t>
  </si>
  <si>
    <t> F.Walter </t>
  </si>
  <si>
    <t>BAVM 173 </t>
  </si>
  <si>
    <t>2453619.3617 </t>
  </si>
  <si>
    <t> 05.09.2005 20:40 </t>
  </si>
  <si>
    <t> -0.0010 </t>
  </si>
  <si>
    <t>C </t>
  </si>
  <si>
    <t>-I</t>
  </si>
  <si>
    <t> F.Agerer </t>
  </si>
  <si>
    <t>BAVM 178 </t>
  </si>
  <si>
    <t>2454338.6624 </t>
  </si>
  <si>
    <t> 26.08.2007 03:53 </t>
  </si>
  <si>
    <t>11759</t>
  </si>
  <si>
    <t> -0.0001 </t>
  </si>
  <si>
    <t>ns</t>
  </si>
  <si>
    <t>JAAVSO 36(2);171 </t>
  </si>
  <si>
    <t>2454636.7753 </t>
  </si>
  <si>
    <t> 19.06.2008 06:36 </t>
  </si>
  <si>
    <t>12195</t>
  </si>
  <si>
    <t> 0.0000 </t>
  </si>
  <si>
    <t> J.Bialozynski </t>
  </si>
  <si>
    <t>JAAVSO 36(2);186 </t>
  </si>
  <si>
    <t>2454639.5102 </t>
  </si>
  <si>
    <t> 22.06.2008 00:14 </t>
  </si>
  <si>
    <t>12199</t>
  </si>
  <si>
    <t>-U;-I</t>
  </si>
  <si>
    <t> M.&amp; K.Rätz </t>
  </si>
  <si>
    <t>BAVM 209 </t>
  </si>
  <si>
    <t>2454651.8182 </t>
  </si>
  <si>
    <t> 04.07.2008 07:38 </t>
  </si>
  <si>
    <t>12217</t>
  </si>
  <si>
    <t> 0.0005 </t>
  </si>
  <si>
    <t>2455008.7330 </t>
  </si>
  <si>
    <t> 26.06.2009 05:35 </t>
  </si>
  <si>
    <t>12739</t>
  </si>
  <si>
    <t> 0.0004 </t>
  </si>
  <si>
    <t> JAAVSO 38;85 </t>
  </si>
  <si>
    <t>2455046.3374 </t>
  </si>
  <si>
    <t> 02.08.2009 20:05 </t>
  </si>
  <si>
    <t>12794</t>
  </si>
  <si>
    <t> -0.0011 </t>
  </si>
  <si>
    <t>R</t>
  </si>
  <si>
    <t> L.Šmelcer </t>
  </si>
  <si>
    <t>2455046.3376 </t>
  </si>
  <si>
    <t> 02.08.2009 20:06 </t>
  </si>
  <si>
    <t> -0.0009 </t>
  </si>
  <si>
    <t>2455069.5860 </t>
  </si>
  <si>
    <t> 26.08.2009 02:03 </t>
  </si>
  <si>
    <t>12828</t>
  </si>
  <si>
    <t> 0.0001 </t>
  </si>
  <si>
    <t> K.Menzies </t>
  </si>
  <si>
    <t>2455380.6897 </t>
  </si>
  <si>
    <t> 03.07.2010 04:33 </t>
  </si>
  <si>
    <t>13283</t>
  </si>
  <si>
    <t> JAAVSO 39;94 </t>
  </si>
  <si>
    <t>2455747.8599 </t>
  </si>
  <si>
    <t> 05.07.2011 08:38 </t>
  </si>
  <si>
    <t>13820</t>
  </si>
  <si>
    <t> JAAVSO 40;975 </t>
  </si>
  <si>
    <t>2456528.6967 </t>
  </si>
  <si>
    <t> 24.08.2013 04:43 </t>
  </si>
  <si>
    <t> JAAVSO 41;328 </t>
  </si>
  <si>
    <t>2456542.37152 </t>
  </si>
  <si>
    <t> 06.09.2013 20:54 </t>
  </si>
  <si>
    <t> -0.00107 </t>
  </si>
  <si>
    <t>OEJV 0160 </t>
  </si>
  <si>
    <t>2456542.37173 </t>
  </si>
  <si>
    <t> 06.09.2013 20:55 </t>
  </si>
  <si>
    <t> -0.00086 </t>
  </si>
  <si>
    <t>2430637.324 </t>
  </si>
  <si>
    <t> 04.10.1942 19:46 </t>
  </si>
  <si>
    <t> G.A.Lange </t>
  </si>
  <si>
    <t>2430645.533 </t>
  </si>
  <si>
    <t> 13.10.1942 00:47 </t>
  </si>
  <si>
    <t> W.Zessewitsch </t>
  </si>
  <si>
    <t>2430696.128 </t>
  </si>
  <si>
    <t> 02.12.1942 15:04 </t>
  </si>
  <si>
    <t>2430885.184 </t>
  </si>
  <si>
    <t> 09.06.1943 16:24 </t>
  </si>
  <si>
    <t>2430885.524 </t>
  </si>
  <si>
    <t> 10.06.1943 00:34 </t>
  </si>
  <si>
    <t>2430892.359 </t>
  </si>
  <si>
    <t> 16.06.1943 20:36 </t>
  </si>
  <si>
    <t>2430892.363 </t>
  </si>
  <si>
    <t> 16.06.1943 20:42 </t>
  </si>
  <si>
    <t>2430895.098 </t>
  </si>
  <si>
    <t> 19.06.1943 14:21 </t>
  </si>
  <si>
    <t>2430901.255 </t>
  </si>
  <si>
    <t> 25.06.1943 18:07 </t>
  </si>
  <si>
    <t>2430903.306 </t>
  </si>
  <si>
    <t> 27.06.1943 19:20 </t>
  </si>
  <si>
    <t>2430905.354 </t>
  </si>
  <si>
    <t> 29.06.1943 20:29 </t>
  </si>
  <si>
    <t>2433828.368 </t>
  </si>
  <si>
    <t> 30.06.1951 20:49 </t>
  </si>
  <si>
    <t>F </t>
  </si>
  <si>
    <t> I.Guman </t>
  </si>
  <si>
    <t>2444567.267 </t>
  </si>
  <si>
    <t> 23.11.1980 18:24 </t>
  </si>
  <si>
    <t>2447477.288 </t>
  </si>
  <si>
    <t> 11.11.1988 18:54 </t>
  </si>
  <si>
    <t>2451069.676 </t>
  </si>
  <si>
    <t> 13.09.1998 04:13 </t>
  </si>
  <si>
    <t>2451097.717 </t>
  </si>
  <si>
    <t> 11.10.1998 05:12 </t>
  </si>
  <si>
    <t> R.Hill </t>
  </si>
  <si>
    <t>2451452.587 </t>
  </si>
  <si>
    <t> 01.10.1999 02:05 </t>
  </si>
  <si>
    <t>2451791.720 </t>
  </si>
  <si>
    <t> 04.09.2000 05:16 </t>
  </si>
  <si>
    <t>2451804.713 </t>
  </si>
  <si>
    <t> 17.09.2000 05:06 </t>
  </si>
  <si>
    <t>2452096.6623 </t>
  </si>
  <si>
    <t> 06.07.2001 03:53 </t>
  </si>
  <si>
    <t> -0.0003 </t>
  </si>
  <si>
    <t> C.Hesseltine </t>
  </si>
  <si>
    <t>2452496.6525 </t>
  </si>
  <si>
    <t> 10.08.2002 03:39 </t>
  </si>
  <si>
    <t> S.Dvorak </t>
  </si>
  <si>
    <t>2452861.7711 </t>
  </si>
  <si>
    <t> 10.08.2003 06:30 </t>
  </si>
  <si>
    <t> -0.0022 </t>
  </si>
  <si>
    <t>2452862.1131 </t>
  </si>
  <si>
    <t> 10.08.2003 14:42 </t>
  </si>
  <si>
    <t> -0.0020 </t>
  </si>
  <si>
    <t>?</t>
  </si>
  <si>
    <t> Maehara </t>
  </si>
  <si>
    <t>2452920.5736 </t>
  </si>
  <si>
    <t> 08.10.2003 01:45 </t>
  </si>
  <si>
    <t> -0.0017 </t>
  </si>
  <si>
    <t>2453274.7538 </t>
  </si>
  <si>
    <t> 26.09.2004 06:05 </t>
  </si>
  <si>
    <t> -0.0014 </t>
  </si>
  <si>
    <t>2453540.7305 </t>
  </si>
  <si>
    <t> 19.06.2005 05:31 </t>
  </si>
  <si>
    <t> -0.0015 </t>
  </si>
  <si>
    <t>2453616.6257 </t>
  </si>
  <si>
    <t> 03.09.2005 03:01 </t>
  </si>
  <si>
    <t> N.Simmons </t>
  </si>
  <si>
    <t>2453931.8340 </t>
  </si>
  <si>
    <t> 15.07.2006 08:00 </t>
  </si>
  <si>
    <t>11164</t>
  </si>
  <si>
    <t> -0.0002 </t>
  </si>
  <si>
    <t>2454260.7160 </t>
  </si>
  <si>
    <t> 09.06.2007 05:11 </t>
  </si>
  <si>
    <t>11645</t>
  </si>
  <si>
    <t>2454264.8187 </t>
  </si>
  <si>
    <t> 13.06.2007 07:38 </t>
  </si>
  <si>
    <t>11651</t>
  </si>
  <si>
    <t> 0.0007 </t>
  </si>
  <si>
    <t>2454339.3458 </t>
  </si>
  <si>
    <t> 26.08.2007 20:17 </t>
  </si>
  <si>
    <t>11760</t>
  </si>
  <si>
    <t> -0.0004 </t>
  </si>
  <si>
    <t>2454648.3957 </t>
  </si>
  <si>
    <t> 30.06.2008 21:29 </t>
  </si>
  <si>
    <t>12212</t>
  </si>
  <si>
    <t> -0.0032 </t>
  </si>
  <si>
    <t>2454738.3102 </t>
  </si>
  <si>
    <t> 28.09.2008 19:26 </t>
  </si>
  <si>
    <t>12343.5</t>
  </si>
  <si>
    <t> -0.0012 </t>
  </si>
  <si>
    <t> R.Ehrenberger </t>
  </si>
  <si>
    <t>2455463.4230 </t>
  </si>
  <si>
    <t> 23.09.2010 22:09 </t>
  </si>
  <si>
    <t>13404</t>
  </si>
  <si>
    <t>2455838.4575 </t>
  </si>
  <si>
    <t> 03.10.2011 22:58 </t>
  </si>
  <si>
    <t>13952.5</t>
  </si>
  <si>
    <t>2456180.6712 </t>
  </si>
  <si>
    <t> 10.09.2012 04:06 </t>
  </si>
  <si>
    <t>2456952.6187 </t>
  </si>
  <si>
    <t> 22.10.2014 02:50 </t>
  </si>
  <si>
    <t>2457199.4501 </t>
  </si>
  <si>
    <t> 25.06.2015 22:48 </t>
  </si>
  <si>
    <t>BAVM 241 (=IBVS 6157) </t>
  </si>
  <si>
    <t>JAVSO 49, 108</t>
  </si>
  <si>
    <t>JAVSO, 50, 133</t>
  </si>
  <si>
    <t>JAAVSO, 50, 255</t>
  </si>
  <si>
    <t>JAAVSO 51, 138</t>
  </si>
  <si>
    <t>VSB, 108</t>
  </si>
  <si>
    <t>JAAVSO, 51, 250</t>
  </si>
  <si>
    <t>JAAVSO52#1</t>
  </si>
  <si>
    <t>Next ToM-P</t>
  </si>
  <si>
    <t>Next ToM-S</t>
  </si>
  <si>
    <t>11.50-12.60</t>
  </si>
  <si>
    <t xml:space="preserve">Mag p </t>
  </si>
  <si>
    <t>VSX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</si>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</sst>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d/mm/yyyy;@"/>
    <numFmt numFmtId="167" formatCode="0.00000"/>
    <numFmt numFmtId="168" formatCode="0.0000000"/>
  </numFmts>
  <fonts count="18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84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2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>
      <alignment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7" applyFont="1"/>
    <xf numFmtId="0" fontId="2" fillId="0" borderId="0" xfId="7" applyFont="1" applyAlignment="1">
      <alignment horizontal="center"/>
    </xf>
    <xf numFmtId="0" fontId="2" fillId="0" borderId="0" xfId="7" applyFont="1" applyAlignment="1">
      <alignment horizontal="left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0" fillId="0" borderId="0" xfId="7" applyFont="1" applyAlignment="1">
      <alignment horizontal="left" vertical="center"/>
    </xf>
    <xf numFmtId="0" fontId="10" fillId="0" borderId="0" xfId="7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3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protection locked="0"/>
    </xf>
    <xf numFmtId="167" fontId="15" fillId="0" borderId="0" xfId="0" applyNumberFormat="1" applyFont="1" applyAlignment="1">
      <alignment horizontal="left" vertical="center" wrapText="1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left"/>
    </xf>
    <xf numFmtId="0" fontId="0" fillId="0" borderId="12" xfId="0" applyBorder="1">
      <alignment vertical="top"/>
    </xf>
    <xf numFmtId="0" fontId="16" fillId="0" borderId="15" xfId="0" applyFont="1" applyBorder="1" applyAlignment="1">
      <alignment horizontal="right" vertical="center"/>
    </xf>
    <xf numFmtId="0" fontId="16" fillId="0" borderId="17" xfId="0" applyFont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0" fontId="0" fillId="3" borderId="14" xfId="0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17" fillId="0" borderId="16" xfId="0" applyFont="1" applyBorder="1" applyAlignment="1">
      <alignment horizontal="right" vertical="center"/>
    </xf>
    <xf numFmtId="22" fontId="17" fillId="0" borderId="16" xfId="0" applyNumberFormat="1" applyFont="1" applyBorder="1" applyAlignment="1">
      <alignment horizontal="right" vertical="center"/>
    </xf>
    <xf numFmtId="22" fontId="17" fillId="0" borderId="18" xfId="0" applyNumberFormat="1" applyFont="1" applyBorder="1" applyAlignment="1">
      <alignment horizontal="right" vertical="center"/>
    </xf>
    <xf numFmtId="168" fontId="15" fillId="0" borderId="0" xfId="0" applyNumberFormat="1" applyFont="1" applyAlignment="1" applyProtection="1">
      <alignment horizontal="left" vertical="center" wrapText="1"/>
      <protection locked="0"/>
    </xf>
    <xf numFmtId="167" fontId="15" fillId="0" borderId="0" xfId="0" applyNumberFormat="1" applyFont="1" applyAlignment="1" applyProtection="1">
      <alignment horizontal="left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CD Vul - O-C Diagr.</a:t>
            </a:r>
          </a:p>
        </c:rich>
      </c:tx>
      <c:layout>
        <c:manualLayout>
          <c:xMode val="edge"/>
          <c:yMode val="edge"/>
          <c:x val="0.3694586452555499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02370824336612"/>
          <c:y val="0.14779940243318643"/>
          <c:w val="0.75807455102594934"/>
          <c:h val="0.654089701051519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  <c:pt idx="218">
                  <c:v>20230</c:v>
                </c:pt>
                <c:pt idx="219">
                  <c:v>20303</c:v>
                </c:pt>
                <c:pt idx="220">
                  <c:v>20767</c:v>
                </c:pt>
              </c:numCache>
            </c:numRef>
          </c:xVal>
          <c:yVal>
            <c:numRef>
              <c:f>Active!$H$21:$H$250</c:f>
              <c:numCache>
                <c:formatCode>General</c:formatCode>
                <c:ptCount val="230"/>
                <c:pt idx="0">
                  <c:v>-1.7749999969964847E-3</c:v>
                </c:pt>
                <c:pt idx="1">
                  <c:v>2.2850000023026951E-3</c:v>
                </c:pt>
                <c:pt idx="2">
                  <c:v>1.5500000517931767E-4</c:v>
                </c:pt>
                <c:pt idx="3">
                  <c:v>6.6250000236323103E-4</c:v>
                </c:pt>
                <c:pt idx="4">
                  <c:v>-1.2099999948986806E-3</c:v>
                </c:pt>
                <c:pt idx="5">
                  <c:v>-3.6599999984900933E-3</c:v>
                </c:pt>
                <c:pt idx="6">
                  <c:v>3.4000000232481398E-4</c:v>
                </c:pt>
                <c:pt idx="7">
                  <c:v>3.6000000545755029E-4</c:v>
                </c:pt>
                <c:pt idx="8">
                  <c:v>3.6550000040733721E-3</c:v>
                </c:pt>
                <c:pt idx="9">
                  <c:v>3.4200000045530032E-3</c:v>
                </c:pt>
                <c:pt idx="10">
                  <c:v>1.8500000442145392E-4</c:v>
                </c:pt>
                <c:pt idx="11">
                  <c:v>4.310000003897585E-3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B2-40C6-ADA0-B69F4C043B3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Active!$I$21:$I$227</c:f>
              <c:numCache>
                <c:formatCode>General</c:formatCode>
                <c:ptCount val="207"/>
                <c:pt idx="12">
                  <c:v>1.839999997173436E-3</c:v>
                </c:pt>
                <c:pt idx="13">
                  <c:v>1.2000000424450263E-4</c:v>
                </c:pt>
                <c:pt idx="15">
                  <c:v>-8.1149999969056807E-3</c:v>
                </c:pt>
                <c:pt idx="16">
                  <c:v>1.1999999987892807E-3</c:v>
                </c:pt>
                <c:pt idx="17">
                  <c:v>3.1999999991967343E-3</c:v>
                </c:pt>
                <c:pt idx="18">
                  <c:v>-1.0049999997136183E-2</c:v>
                </c:pt>
                <c:pt idx="19">
                  <c:v>-8.9649999936227687E-3</c:v>
                </c:pt>
                <c:pt idx="20">
                  <c:v>-9.6499999926891178E-4</c:v>
                </c:pt>
                <c:pt idx="21">
                  <c:v>-3.4249999953317456E-3</c:v>
                </c:pt>
                <c:pt idx="22">
                  <c:v>2.6500000240048394E-4</c:v>
                </c:pt>
                <c:pt idx="23">
                  <c:v>-2.3999999975785613E-3</c:v>
                </c:pt>
                <c:pt idx="24">
                  <c:v>-7.7099999980418943E-3</c:v>
                </c:pt>
                <c:pt idx="25">
                  <c:v>-1.8649999983608723E-3</c:v>
                </c:pt>
                <c:pt idx="26">
                  <c:v>-1.0199999960605055E-3</c:v>
                </c:pt>
                <c:pt idx="27">
                  <c:v>-4.7549999944749288E-3</c:v>
                </c:pt>
                <c:pt idx="28">
                  <c:v>-2.7549999940674752E-3</c:v>
                </c:pt>
                <c:pt idx="29">
                  <c:v>8.4000000060768798E-4</c:v>
                </c:pt>
                <c:pt idx="30">
                  <c:v>7.0499999856110662E-4</c:v>
                </c:pt>
                <c:pt idx="31">
                  <c:v>1.9250000041211024E-3</c:v>
                </c:pt>
                <c:pt idx="32">
                  <c:v>-3.2499999942956492E-3</c:v>
                </c:pt>
                <c:pt idx="33">
                  <c:v>-2.2249999965424649E-3</c:v>
                </c:pt>
                <c:pt idx="34">
                  <c:v>1.3099999996484257E-3</c:v>
                </c:pt>
                <c:pt idx="35">
                  <c:v>-1.2060000000928994E-2</c:v>
                </c:pt>
                <c:pt idx="36">
                  <c:v>-2.5249999962397851E-3</c:v>
                </c:pt>
                <c:pt idx="37">
                  <c:v>1.4750000045751221E-3</c:v>
                </c:pt>
                <c:pt idx="38">
                  <c:v>-5.4399999935412779E-3</c:v>
                </c:pt>
                <c:pt idx="39">
                  <c:v>2.7000000409316272E-4</c:v>
                </c:pt>
                <c:pt idx="40">
                  <c:v>-3.5849999912898056E-3</c:v>
                </c:pt>
                <c:pt idx="41">
                  <c:v>-3.7250000023050234E-3</c:v>
                </c:pt>
                <c:pt idx="42">
                  <c:v>2.2950000056880526E-3</c:v>
                </c:pt>
                <c:pt idx="43">
                  <c:v>-8.4100000021862797E-3</c:v>
                </c:pt>
                <c:pt idx="44">
                  <c:v>-8.2499999989522621E-3</c:v>
                </c:pt>
                <c:pt idx="45">
                  <c:v>-1.3169999998353887E-2</c:v>
                </c:pt>
                <c:pt idx="46">
                  <c:v>4.6549999970011413E-3</c:v>
                </c:pt>
                <c:pt idx="47">
                  <c:v>3.055000001040753E-3</c:v>
                </c:pt>
                <c:pt idx="48">
                  <c:v>-2.7850000042235479E-3</c:v>
                </c:pt>
                <c:pt idx="49">
                  <c:v>-3.6949999994249083E-3</c:v>
                </c:pt>
                <c:pt idx="50">
                  <c:v>-6.4500000007683411E-3</c:v>
                </c:pt>
                <c:pt idx="51">
                  <c:v>-1.3604999992821831E-2</c:v>
                </c:pt>
                <c:pt idx="52">
                  <c:v>6.3950000039767474E-3</c:v>
                </c:pt>
                <c:pt idx="53">
                  <c:v>-2.759999995760154E-3</c:v>
                </c:pt>
                <c:pt idx="54">
                  <c:v>-8.3850000009988435E-3</c:v>
                </c:pt>
                <c:pt idx="55">
                  <c:v>1.3400000025285408E-3</c:v>
                </c:pt>
                <c:pt idx="56">
                  <c:v>4.3399999995017424E-3</c:v>
                </c:pt>
                <c:pt idx="57">
                  <c:v>-1.5599999969708733E-3</c:v>
                </c:pt>
                <c:pt idx="58">
                  <c:v>-3.4799999921233393E-3</c:v>
                </c:pt>
                <c:pt idx="59">
                  <c:v>8.0499999603489414E-4</c:v>
                </c:pt>
                <c:pt idx="60">
                  <c:v>1.7000000007101335E-3</c:v>
                </c:pt>
                <c:pt idx="61">
                  <c:v>-4.2400000020279549E-3</c:v>
                </c:pt>
                <c:pt idx="62">
                  <c:v>-2.6049999942188151E-3</c:v>
                </c:pt>
                <c:pt idx="63">
                  <c:v>-7.0750000013504177E-3</c:v>
                </c:pt>
                <c:pt idx="64">
                  <c:v>-1.9069999994826503E-2</c:v>
                </c:pt>
                <c:pt idx="65">
                  <c:v>-5.0699999992502853E-3</c:v>
                </c:pt>
                <c:pt idx="66">
                  <c:v>-3.0699999988428317E-3</c:v>
                </c:pt>
                <c:pt idx="67">
                  <c:v>-3.3000000039464794E-3</c:v>
                </c:pt>
                <c:pt idx="68">
                  <c:v>-6.6599999918253161E-3</c:v>
                </c:pt>
                <c:pt idx="69">
                  <c:v>-1.2199999982840382E-3</c:v>
                </c:pt>
                <c:pt idx="70">
                  <c:v>-2.3549999968963675E-3</c:v>
                </c:pt>
                <c:pt idx="71">
                  <c:v>-3.2749999954830855E-3</c:v>
                </c:pt>
                <c:pt idx="72">
                  <c:v>-2.3500000024796464E-3</c:v>
                </c:pt>
                <c:pt idx="73">
                  <c:v>-3.0149999947752804E-3</c:v>
                </c:pt>
                <c:pt idx="74">
                  <c:v>-5.8499999431660399E-4</c:v>
                </c:pt>
                <c:pt idx="75">
                  <c:v>-2.3300000029848889E-3</c:v>
                </c:pt>
                <c:pt idx="76">
                  <c:v>-1.6999999206745997E-4</c:v>
                </c:pt>
                <c:pt idx="77">
                  <c:v>-3.4499999310355633E-4</c:v>
                </c:pt>
                <c:pt idx="78">
                  <c:v>-4.5799999934388325E-3</c:v>
                </c:pt>
                <c:pt idx="79">
                  <c:v>-2.4550000016461127E-3</c:v>
                </c:pt>
                <c:pt idx="80">
                  <c:v>4.1550000023562461E-3</c:v>
                </c:pt>
                <c:pt idx="81">
                  <c:v>1.7050000024028122E-3</c:v>
                </c:pt>
                <c:pt idx="82">
                  <c:v>0</c:v>
                </c:pt>
                <c:pt idx="83">
                  <c:v>-1.839999997173436E-3</c:v>
                </c:pt>
                <c:pt idx="84">
                  <c:v>-5.7599999927333556E-3</c:v>
                </c:pt>
                <c:pt idx="85">
                  <c:v>1.8500000005587935E-3</c:v>
                </c:pt>
                <c:pt idx="86">
                  <c:v>1.5200000052573159E-3</c:v>
                </c:pt>
                <c:pt idx="87">
                  <c:v>-2.2749999989173375E-3</c:v>
                </c:pt>
                <c:pt idx="88">
                  <c:v>3.6949999994249083E-3</c:v>
                </c:pt>
                <c:pt idx="89">
                  <c:v>-3.0499999993480742E-3</c:v>
                </c:pt>
                <c:pt idx="90">
                  <c:v>2.0600000061676838E-3</c:v>
                </c:pt>
                <c:pt idx="91">
                  <c:v>2.5949999981094152E-3</c:v>
                </c:pt>
                <c:pt idx="92">
                  <c:v>2.925000007962808E-4</c:v>
                </c:pt>
                <c:pt idx="93">
                  <c:v>1.5199999979813583E-3</c:v>
                </c:pt>
                <c:pt idx="94">
                  <c:v>6.1300000088522211E-3</c:v>
                </c:pt>
                <c:pt idx="95">
                  <c:v>-2.0199999926262535E-3</c:v>
                </c:pt>
                <c:pt idx="96">
                  <c:v>-1.5350000030593947E-3</c:v>
                </c:pt>
                <c:pt idx="97">
                  <c:v>4.6199999997043051E-3</c:v>
                </c:pt>
                <c:pt idx="98">
                  <c:v>6.6200000001117587E-3</c:v>
                </c:pt>
                <c:pt idx="99">
                  <c:v>-2.9700000013690442E-3</c:v>
                </c:pt>
                <c:pt idx="100">
                  <c:v>2.9550000035669655E-3</c:v>
                </c:pt>
                <c:pt idx="101">
                  <c:v>4.4150000030640513E-3</c:v>
                </c:pt>
                <c:pt idx="102">
                  <c:v>1.215000003867317E-3</c:v>
                </c:pt>
                <c:pt idx="103">
                  <c:v>2.8249999959371053E-3</c:v>
                </c:pt>
                <c:pt idx="104">
                  <c:v>-3.4049999958369881E-3</c:v>
                </c:pt>
                <c:pt idx="105">
                  <c:v>2.5200000018230639E-3</c:v>
                </c:pt>
                <c:pt idx="106">
                  <c:v>1.975000006495975E-3</c:v>
                </c:pt>
                <c:pt idx="107">
                  <c:v>4.2350000076112337E-3</c:v>
                </c:pt>
                <c:pt idx="108">
                  <c:v>4.2350000076112337E-3</c:v>
                </c:pt>
                <c:pt idx="109">
                  <c:v>7.2350000045844354E-3</c:v>
                </c:pt>
                <c:pt idx="110">
                  <c:v>7.2350000045844354E-3</c:v>
                </c:pt>
                <c:pt idx="111">
                  <c:v>8.235000008426141E-3</c:v>
                </c:pt>
                <c:pt idx="112">
                  <c:v>8.235000008426141E-3</c:v>
                </c:pt>
                <c:pt idx="113">
                  <c:v>1.2235000001965091E-2</c:v>
                </c:pt>
                <c:pt idx="114">
                  <c:v>1.0000000002037268E-2</c:v>
                </c:pt>
                <c:pt idx="115">
                  <c:v>1.1315000003378373E-2</c:v>
                </c:pt>
                <c:pt idx="116">
                  <c:v>9.0800000034505501E-3</c:v>
                </c:pt>
                <c:pt idx="117">
                  <c:v>1.6000000032363459E-3</c:v>
                </c:pt>
                <c:pt idx="118">
                  <c:v>3.1000000308267772E-4</c:v>
                </c:pt>
                <c:pt idx="119">
                  <c:v>5.0000000046566129E-3</c:v>
                </c:pt>
                <c:pt idx="120">
                  <c:v>6.2650000036228448E-3</c:v>
                </c:pt>
                <c:pt idx="121">
                  <c:v>7.109999998647254E-3</c:v>
                </c:pt>
                <c:pt idx="122">
                  <c:v>4.6450000008917414E-3</c:v>
                </c:pt>
                <c:pt idx="123">
                  <c:v>5.9200000032433309E-3</c:v>
                </c:pt>
                <c:pt idx="124">
                  <c:v>-9.9749999935738742E-3</c:v>
                </c:pt>
                <c:pt idx="125">
                  <c:v>7.0250000062515028E-3</c:v>
                </c:pt>
                <c:pt idx="126">
                  <c:v>1.0210000000370201E-2</c:v>
                </c:pt>
                <c:pt idx="127">
                  <c:v>9.5150000051944517E-3</c:v>
                </c:pt>
                <c:pt idx="128">
                  <c:v>9.9350000018603168E-3</c:v>
                </c:pt>
                <c:pt idx="129">
                  <c:v>1.0780000004160684E-2</c:v>
                </c:pt>
                <c:pt idx="130">
                  <c:v>8.9999999981955625E-3</c:v>
                </c:pt>
                <c:pt idx="131">
                  <c:v>-4.7049999993760139E-3</c:v>
                </c:pt>
                <c:pt idx="132">
                  <c:v>1.5350000030593947E-3</c:v>
                </c:pt>
                <c:pt idx="133">
                  <c:v>-3.1699999963166192E-3</c:v>
                </c:pt>
                <c:pt idx="134">
                  <c:v>-6.1999999961699359E-3</c:v>
                </c:pt>
                <c:pt idx="135">
                  <c:v>1.3575000004493631E-2</c:v>
                </c:pt>
                <c:pt idx="136">
                  <c:v>2.0850000000791624E-3</c:v>
                </c:pt>
                <c:pt idx="137">
                  <c:v>7.2650000001885928E-3</c:v>
                </c:pt>
                <c:pt idx="138">
                  <c:v>4.3350000050850213E-3</c:v>
                </c:pt>
                <c:pt idx="139">
                  <c:v>6.9050000020070001E-3</c:v>
                </c:pt>
                <c:pt idx="140">
                  <c:v>9.5200000068871304E-3</c:v>
                </c:pt>
                <c:pt idx="141">
                  <c:v>4.8999999999068677E-3</c:v>
                </c:pt>
                <c:pt idx="142">
                  <c:v>-2.1499999929801561E-3</c:v>
                </c:pt>
                <c:pt idx="143">
                  <c:v>1.1234999998123385E-2</c:v>
                </c:pt>
                <c:pt idx="144">
                  <c:v>-1.0770000000775326E-2</c:v>
                </c:pt>
                <c:pt idx="145">
                  <c:v>7.2300000028917566E-3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B2-40C6-ADA0-B69F4C043B3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Active!$J$21:$J$227</c:f>
              <c:numCache>
                <c:formatCode>General</c:formatCode>
                <c:ptCount val="207"/>
                <c:pt idx="146">
                  <c:v>-1.6099999993457459E-3</c:v>
                </c:pt>
                <c:pt idx="147">
                  <c:v>5.844999999681022E-3</c:v>
                </c:pt>
                <c:pt idx="148">
                  <c:v>1.2190000001282897E-2</c:v>
                </c:pt>
                <c:pt idx="149">
                  <c:v>7.6700000063283369E-3</c:v>
                </c:pt>
                <c:pt idx="150">
                  <c:v>9.5150000051944517E-3</c:v>
                </c:pt>
                <c:pt idx="151">
                  <c:v>-2.9999999242136255E-4</c:v>
                </c:pt>
                <c:pt idx="152">
                  <c:v>-9.2500000027939677E-4</c:v>
                </c:pt>
                <c:pt idx="153">
                  <c:v>-2.1550000019487925E-3</c:v>
                </c:pt>
                <c:pt idx="157">
                  <c:v>-1.9000000029336661E-3</c:v>
                </c:pt>
                <c:pt idx="161">
                  <c:v>-1.0149999943678267E-3</c:v>
                </c:pt>
                <c:pt idx="169">
                  <c:v>-5.5000004067551345E-5</c:v>
                </c:pt>
                <c:pt idx="194">
                  <c:v>-1.4349999983096495E-3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B2-40C6-ADA0-B69F4C043B3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Active!$F$21:$F$6702</c:f>
              <c:numCache>
                <c:formatCode>General</c:formatCode>
                <c:ptCount val="6682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  <c:pt idx="218">
                  <c:v>20230</c:v>
                </c:pt>
                <c:pt idx="219">
                  <c:v>20303</c:v>
                </c:pt>
                <c:pt idx="220">
                  <c:v>20767</c:v>
                </c:pt>
              </c:numCache>
            </c:numRef>
          </c:xVal>
          <c:yVal>
            <c:numRef>
              <c:f>Active!$K$21:$K$6702</c:f>
              <c:numCache>
                <c:formatCode>General</c:formatCode>
                <c:ptCount val="6682"/>
                <c:pt idx="154">
                  <c:v>-2.0274999988032505E-3</c:v>
                </c:pt>
                <c:pt idx="156">
                  <c:v>-1.7249999946216121E-3</c:v>
                </c:pt>
                <c:pt idx="158">
                  <c:v>-1.4349999983096495E-3</c:v>
                </c:pt>
                <c:pt idx="159">
                  <c:v>-1.5399999974761158E-3</c:v>
                </c:pt>
                <c:pt idx="160">
                  <c:v>-2.0350000049802475E-3</c:v>
                </c:pt>
                <c:pt idx="162">
                  <c:v>-1.7999999545281753E-4</c:v>
                </c:pt>
                <c:pt idx="163">
                  <c:v>4.7500000073341653E-4</c:v>
                </c:pt>
                <c:pt idx="164">
                  <c:v>7.0500000583706424E-4</c:v>
                </c:pt>
                <c:pt idx="165">
                  <c:v>0</c:v>
                </c:pt>
                <c:pt idx="166">
                  <c:v>-5.499999679159373E-5</c:v>
                </c:pt>
                <c:pt idx="167">
                  <c:v>-3.9999999717110768E-4</c:v>
                </c:pt>
                <c:pt idx="168">
                  <c:v>2.5000001187436283E-5</c:v>
                </c:pt>
                <c:pt idx="170">
                  <c:v>-3.2399999981862493E-3</c:v>
                </c:pt>
                <c:pt idx="171">
                  <c:v>5.3500000649364665E-4</c:v>
                </c:pt>
                <c:pt idx="172">
                  <c:v>-1.20749999769032E-3</c:v>
                </c:pt>
                <c:pt idx="173">
                  <c:v>-1.1474999992060475E-3</c:v>
                </c:pt>
                <c:pt idx="174">
                  <c:v>4.4500000512925908E-4</c:v>
                </c:pt>
                <c:pt idx="175">
                  <c:v>-1.1299999969196506E-3</c:v>
                </c:pt>
                <c:pt idx="176">
                  <c:v>-9.2999999469611794E-4</c:v>
                </c:pt>
                <c:pt idx="177">
                  <c:v>1.4000000373926014E-4</c:v>
                </c:pt>
                <c:pt idx="178">
                  <c:v>-1.3499999477062374E-4</c:v>
                </c:pt>
                <c:pt idx="179">
                  <c:v>2.0000006770715117E-5</c:v>
                </c:pt>
                <c:pt idx="180">
                  <c:v>2.0000006770715117E-5</c:v>
                </c:pt>
                <c:pt idx="181">
                  <c:v>3.0000002880115062E-5</c:v>
                </c:pt>
                <c:pt idx="182">
                  <c:v>3.0000002880115062E-5</c:v>
                </c:pt>
                <c:pt idx="183">
                  <c:v>-9.9999999656574801E-4</c:v>
                </c:pt>
                <c:pt idx="184">
                  <c:v>-9.9999999656574801E-4</c:v>
                </c:pt>
                <c:pt idx="185">
                  <c:v>3.8749999657738954E-4</c:v>
                </c:pt>
                <c:pt idx="186">
                  <c:v>-2.8500000189524144E-4</c:v>
                </c:pt>
                <c:pt idx="187">
                  <c:v>-1.8499999714549631E-4</c:v>
                </c:pt>
                <c:pt idx="188">
                  <c:v>-9.9000000045634806E-4</c:v>
                </c:pt>
                <c:pt idx="189">
                  <c:v>-1.0699999984353781E-3</c:v>
                </c:pt>
                <c:pt idx="190">
                  <c:v>-8.6000000010244548E-4</c:v>
                </c:pt>
                <c:pt idx="191">
                  <c:v>-3.1525000013061799E-3</c:v>
                </c:pt>
                <c:pt idx="192">
                  <c:v>-8.9000000298256055E-4</c:v>
                </c:pt>
                <c:pt idx="193">
                  <c:v>-8.9000000298256055E-4</c:v>
                </c:pt>
                <c:pt idx="195">
                  <c:v>-9.8499999876366928E-4</c:v>
                </c:pt>
                <c:pt idx="196">
                  <c:v>-9.0500000078463927E-4</c:v>
                </c:pt>
                <c:pt idx="197">
                  <c:v>-3.9000000106170774E-4</c:v>
                </c:pt>
                <c:pt idx="198">
                  <c:v>-3.8499999936902896E-4</c:v>
                </c:pt>
                <c:pt idx="199">
                  <c:v>-9.799999970709905E-4</c:v>
                </c:pt>
                <c:pt idx="200">
                  <c:v>4.9250000301981345E-4</c:v>
                </c:pt>
                <c:pt idx="201">
                  <c:v>1.3500000204658136E-4</c:v>
                </c:pt>
                <c:pt idx="202">
                  <c:v>-9.6999999368563294E-4</c:v>
                </c:pt>
                <c:pt idx="203">
                  <c:v>-2.2499982151202857E-4</c:v>
                </c:pt>
                <c:pt idx="204">
                  <c:v>-5.7999999989988282E-4</c:v>
                </c:pt>
                <c:pt idx="205">
                  <c:v>-9.8999999318039045E-4</c:v>
                </c:pt>
                <c:pt idx="206">
                  <c:v>-1.4650000011897646E-3</c:v>
                </c:pt>
                <c:pt idx="207">
                  <c:v>-1.9149999934597872E-3</c:v>
                </c:pt>
                <c:pt idx="208">
                  <c:v>-1.9049999973503873E-3</c:v>
                </c:pt>
                <c:pt idx="209">
                  <c:v>-3.5649999990710057E-3</c:v>
                </c:pt>
                <c:pt idx="210">
                  <c:v>-2.135000002454035E-3</c:v>
                </c:pt>
                <c:pt idx="211">
                  <c:v>-1.8950000012409873E-3</c:v>
                </c:pt>
                <c:pt idx="212">
                  <c:v>-3.294999994977843E-3</c:v>
                </c:pt>
                <c:pt idx="213">
                  <c:v>-3.8600001425947994E-3</c:v>
                </c:pt>
                <c:pt idx="214">
                  <c:v>-3.6600000166799873E-3</c:v>
                </c:pt>
                <c:pt idx="215">
                  <c:v>-3.3600000606384128E-3</c:v>
                </c:pt>
                <c:pt idx="216">
                  <c:v>-3.4049999958369881E-3</c:v>
                </c:pt>
                <c:pt idx="217">
                  <c:v>-3.8849999982630834E-3</c:v>
                </c:pt>
                <c:pt idx="218">
                  <c:v>-4.7500000000582077E-3</c:v>
                </c:pt>
                <c:pt idx="219">
                  <c:v>-5.3350000016507693E-3</c:v>
                </c:pt>
                <c:pt idx="220">
                  <c:v>-6.1150000037741847E-3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B2-40C6-ADA0-B69F4C043B3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Active!$L$21:$L$227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B2-40C6-ADA0-B69F4C043B3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Active!$M$21:$M$227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B2-40C6-ADA0-B69F4C043B3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Active!$N$21:$N$227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B2-40C6-ADA0-B69F4C043B3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Active!$F$21:$F$2207</c:f>
              <c:numCache>
                <c:formatCode>General</c:formatCode>
                <c:ptCount val="218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  <c:pt idx="218">
                  <c:v>20230</c:v>
                </c:pt>
                <c:pt idx="219">
                  <c:v>20303</c:v>
                </c:pt>
                <c:pt idx="220">
                  <c:v>20767</c:v>
                </c:pt>
              </c:numCache>
            </c:numRef>
          </c:xVal>
          <c:yVal>
            <c:numRef>
              <c:f>Active!$O$21:$O$2207</c:f>
              <c:numCache>
                <c:formatCode>General</c:formatCode>
                <c:ptCount val="2187"/>
                <c:pt idx="0">
                  <c:v>1.1924984197079427E-2</c:v>
                </c:pt>
                <c:pt idx="1">
                  <c:v>1.1920953288195925E-2</c:v>
                </c:pt>
                <c:pt idx="2">
                  <c:v>1.1896096016747664E-2</c:v>
                </c:pt>
                <c:pt idx="3">
                  <c:v>1.1803217157890317E-2</c:v>
                </c:pt>
                <c:pt idx="4">
                  <c:v>1.1803049203353504E-2</c:v>
                </c:pt>
                <c:pt idx="5">
                  <c:v>1.1799690112617252E-2</c:v>
                </c:pt>
                <c:pt idx="6">
                  <c:v>1.1799690112617252E-2</c:v>
                </c:pt>
                <c:pt idx="7">
                  <c:v>1.1798346476322752E-2</c:v>
                </c:pt>
                <c:pt idx="8">
                  <c:v>1.1795323294660126E-2</c:v>
                </c:pt>
                <c:pt idx="9">
                  <c:v>1.179431556743925E-2</c:v>
                </c:pt>
                <c:pt idx="10">
                  <c:v>1.1793307840218373E-2</c:v>
                </c:pt>
                <c:pt idx="11">
                  <c:v>1.0357296550470928E-2</c:v>
                </c:pt>
                <c:pt idx="12">
                  <c:v>6.593099471427678E-3</c:v>
                </c:pt>
                <c:pt idx="13">
                  <c:v>6.238379489679537E-3</c:v>
                </c:pt>
                <c:pt idx="14">
                  <c:v>6.2373717624586615E-3</c:v>
                </c:pt>
                <c:pt idx="15">
                  <c:v>6.2373717624586615E-3</c:v>
                </c:pt>
                <c:pt idx="16">
                  <c:v>6.2330049445015346E-3</c:v>
                </c:pt>
                <c:pt idx="17">
                  <c:v>6.2330049445015346E-3</c:v>
                </c:pt>
                <c:pt idx="18">
                  <c:v>6.216209490820278E-3</c:v>
                </c:pt>
                <c:pt idx="19">
                  <c:v>6.1937035828873938E-3</c:v>
                </c:pt>
                <c:pt idx="20">
                  <c:v>6.1937035828873938E-3</c:v>
                </c:pt>
                <c:pt idx="21">
                  <c:v>6.1574254029358793E-3</c:v>
                </c:pt>
                <c:pt idx="22">
                  <c:v>6.1446608581381245E-3</c:v>
                </c:pt>
                <c:pt idx="23">
                  <c:v>6.0717685891614704E-3</c:v>
                </c:pt>
                <c:pt idx="24">
                  <c:v>6.0590040443637156E-3</c:v>
                </c:pt>
                <c:pt idx="25">
                  <c:v>5.9854399572398112E-3</c:v>
                </c:pt>
                <c:pt idx="26">
                  <c:v>5.9790576848409334E-3</c:v>
                </c:pt>
                <c:pt idx="27">
                  <c:v>5.8772772355325182E-3</c:v>
                </c:pt>
                <c:pt idx="28">
                  <c:v>5.8772772355325182E-3</c:v>
                </c:pt>
                <c:pt idx="29">
                  <c:v>5.8540995094523837E-3</c:v>
                </c:pt>
                <c:pt idx="30">
                  <c:v>5.8463736007590052E-3</c:v>
                </c:pt>
                <c:pt idx="31">
                  <c:v>5.8315936015194995E-3</c:v>
                </c:pt>
                <c:pt idx="32">
                  <c:v>5.8265549654151223E-3</c:v>
                </c:pt>
                <c:pt idx="33">
                  <c:v>5.8080799663657399E-3</c:v>
                </c:pt>
                <c:pt idx="34">
                  <c:v>5.7889331491691081E-3</c:v>
                </c:pt>
                <c:pt idx="35">
                  <c:v>5.7130176985298277E-3</c:v>
                </c:pt>
                <c:pt idx="36">
                  <c:v>5.693870881333195E-3</c:v>
                </c:pt>
                <c:pt idx="37">
                  <c:v>5.693870881333195E-3</c:v>
                </c:pt>
                <c:pt idx="38">
                  <c:v>5.6713649734003108E-3</c:v>
                </c:pt>
                <c:pt idx="39">
                  <c:v>5.6572567923080554E-3</c:v>
                </c:pt>
                <c:pt idx="40">
                  <c:v>5.6307199754916694E-3</c:v>
                </c:pt>
                <c:pt idx="41">
                  <c:v>5.5057618001031197E-3</c:v>
                </c:pt>
                <c:pt idx="42">
                  <c:v>5.50441816380862E-3</c:v>
                </c:pt>
                <c:pt idx="43">
                  <c:v>5.5013949821459927E-3</c:v>
                </c:pt>
                <c:pt idx="44">
                  <c:v>5.4906458917899888E-3</c:v>
                </c:pt>
                <c:pt idx="45">
                  <c:v>5.4852713466119873E-3</c:v>
                </c:pt>
                <c:pt idx="46">
                  <c:v>5.48023271050761E-3</c:v>
                </c:pt>
                <c:pt idx="47">
                  <c:v>5.4533599846175989E-3</c:v>
                </c:pt>
                <c:pt idx="48">
                  <c:v>5.442610894261595E-3</c:v>
                </c:pt>
                <c:pt idx="49">
                  <c:v>5.3357918088488025E-3</c:v>
                </c:pt>
                <c:pt idx="50">
                  <c:v>5.3025368105599144E-3</c:v>
                </c:pt>
                <c:pt idx="51">
                  <c:v>5.2961545381610365E-3</c:v>
                </c:pt>
                <c:pt idx="52">
                  <c:v>5.2961545381610365E-3</c:v>
                </c:pt>
                <c:pt idx="53">
                  <c:v>5.2897722657621587E-3</c:v>
                </c:pt>
                <c:pt idx="54">
                  <c:v>5.2813745389215308E-3</c:v>
                </c:pt>
                <c:pt idx="55">
                  <c:v>5.0815086401145761E-3</c:v>
                </c:pt>
                <c:pt idx="56">
                  <c:v>5.0815086401145761E-3</c:v>
                </c:pt>
                <c:pt idx="57">
                  <c:v>4.9404268291920201E-3</c:v>
                </c:pt>
                <c:pt idx="58">
                  <c:v>4.9350522840140177E-3</c:v>
                </c:pt>
                <c:pt idx="59">
                  <c:v>4.8991100131361284E-3</c:v>
                </c:pt>
                <c:pt idx="60">
                  <c:v>4.7885959279134593E-3</c:v>
                </c:pt>
                <c:pt idx="61">
                  <c:v>4.7845650190299575E-3</c:v>
                </c:pt>
                <c:pt idx="62">
                  <c:v>4.7587000203608227E-3</c:v>
                </c:pt>
                <c:pt idx="63">
                  <c:v>4.7566845659190718E-3</c:v>
                </c:pt>
                <c:pt idx="64">
                  <c:v>4.73955320316419E-3</c:v>
                </c:pt>
                <c:pt idx="65">
                  <c:v>4.73955320316419E-3</c:v>
                </c:pt>
                <c:pt idx="66">
                  <c:v>4.73955320316419E-3</c:v>
                </c:pt>
                <c:pt idx="67">
                  <c:v>4.7214141131884328E-3</c:v>
                </c:pt>
                <c:pt idx="68">
                  <c:v>4.6112359370393888E-3</c:v>
                </c:pt>
                <c:pt idx="69">
                  <c:v>4.5816759385603773E-3</c:v>
                </c:pt>
                <c:pt idx="70">
                  <c:v>4.5739500298669989E-3</c:v>
                </c:pt>
                <c:pt idx="71">
                  <c:v>4.5685754846889965E-3</c:v>
                </c:pt>
                <c:pt idx="72">
                  <c:v>4.5568186671121171E-3</c:v>
                </c:pt>
                <c:pt idx="73">
                  <c:v>4.483926398135463E-3</c:v>
                </c:pt>
                <c:pt idx="74">
                  <c:v>4.4214473104411877E-3</c:v>
                </c:pt>
                <c:pt idx="75">
                  <c:v>4.4211114013675626E-3</c:v>
                </c:pt>
                <c:pt idx="76">
                  <c:v>4.4103623110115587E-3</c:v>
                </c:pt>
                <c:pt idx="77">
                  <c:v>4.4053236749071814E-3</c:v>
                </c:pt>
                <c:pt idx="78">
                  <c:v>4.404315947686306E-3</c:v>
                </c:pt>
                <c:pt idx="79">
                  <c:v>4.2447591377143675E-3</c:v>
                </c:pt>
                <c:pt idx="80">
                  <c:v>4.2373691380946151E-3</c:v>
                </c:pt>
                <c:pt idx="81">
                  <c:v>4.2340100473583636E-3</c:v>
                </c:pt>
                <c:pt idx="82">
                  <c:v>4.2309868656957373E-3</c:v>
                </c:pt>
                <c:pt idx="83">
                  <c:v>4.2202377753397333E-3</c:v>
                </c:pt>
                <c:pt idx="84">
                  <c:v>4.2148632301617309E-3</c:v>
                </c:pt>
                <c:pt idx="85">
                  <c:v>4.2074732305419776E-3</c:v>
                </c:pt>
                <c:pt idx="86">
                  <c:v>4.1960523220387234E-3</c:v>
                </c:pt>
                <c:pt idx="87">
                  <c:v>4.0311209668887826E-3</c:v>
                </c:pt>
                <c:pt idx="88">
                  <c:v>3.9995455139680202E-3</c:v>
                </c:pt>
                <c:pt idx="89">
                  <c:v>3.9992096048943951E-3</c:v>
                </c:pt>
                <c:pt idx="90">
                  <c:v>3.891046883187102E-3</c:v>
                </c:pt>
                <c:pt idx="91">
                  <c:v>3.8719000659904693E-3</c:v>
                </c:pt>
                <c:pt idx="92">
                  <c:v>3.8670293844229047E-3</c:v>
                </c:pt>
                <c:pt idx="93">
                  <c:v>3.8601432484135895E-3</c:v>
                </c:pt>
                <c:pt idx="94">
                  <c:v>3.8527532487938367E-3</c:v>
                </c:pt>
                <c:pt idx="95">
                  <c:v>3.829239613640077E-3</c:v>
                </c:pt>
                <c:pt idx="96">
                  <c:v>3.7126791650921561E-3</c:v>
                </c:pt>
                <c:pt idx="97">
                  <c:v>3.6518796227660065E-3</c:v>
                </c:pt>
                <c:pt idx="98">
                  <c:v>3.6518796227660065E-3</c:v>
                </c:pt>
                <c:pt idx="99">
                  <c:v>3.5235623566412053E-3</c:v>
                </c:pt>
                <c:pt idx="100">
                  <c:v>3.511805539064326E-3</c:v>
                </c:pt>
                <c:pt idx="101">
                  <c:v>3.4809019042908135E-3</c:v>
                </c:pt>
                <c:pt idx="102">
                  <c:v>3.3599746377857651E-3</c:v>
                </c:pt>
                <c:pt idx="103">
                  <c:v>3.3525846381660123E-3</c:v>
                </c:pt>
                <c:pt idx="104">
                  <c:v>3.334445548190255E-3</c:v>
                </c:pt>
                <c:pt idx="105">
                  <c:v>3.3226887306133756E-3</c:v>
                </c:pt>
                <c:pt idx="106">
                  <c:v>3.3089164585947449E-3</c:v>
                </c:pt>
                <c:pt idx="107">
                  <c:v>3.1570855573161845E-3</c:v>
                </c:pt>
                <c:pt idx="108">
                  <c:v>3.1570855573161845E-3</c:v>
                </c:pt>
                <c:pt idx="109">
                  <c:v>3.1570855573161845E-3</c:v>
                </c:pt>
                <c:pt idx="110">
                  <c:v>3.1570855573161845E-3</c:v>
                </c:pt>
                <c:pt idx="111">
                  <c:v>3.1570855573161845E-3</c:v>
                </c:pt>
                <c:pt idx="112">
                  <c:v>3.1570855573161845E-3</c:v>
                </c:pt>
                <c:pt idx="113">
                  <c:v>3.1570855573161845E-3</c:v>
                </c:pt>
                <c:pt idx="114">
                  <c:v>3.1560778300953091E-3</c:v>
                </c:pt>
                <c:pt idx="115">
                  <c:v>3.1517110121381826E-3</c:v>
                </c:pt>
                <c:pt idx="116">
                  <c:v>3.1507032849173071E-3</c:v>
                </c:pt>
                <c:pt idx="117">
                  <c:v>3.1157687412602933E-3</c:v>
                </c:pt>
                <c:pt idx="118">
                  <c:v>3.1016605601680374E-3</c:v>
                </c:pt>
                <c:pt idx="119">
                  <c:v>3.0888960153702821E-3</c:v>
                </c:pt>
                <c:pt idx="120">
                  <c:v>2.9871155660618669E-3</c:v>
                </c:pt>
                <c:pt idx="121">
                  <c:v>2.9807332936629891E-3</c:v>
                </c:pt>
                <c:pt idx="122">
                  <c:v>2.9615864764663564E-3</c:v>
                </c:pt>
                <c:pt idx="123">
                  <c:v>2.9599069310982311E-3</c:v>
                </c:pt>
                <c:pt idx="124">
                  <c:v>2.9360573868708467E-3</c:v>
                </c:pt>
                <c:pt idx="125">
                  <c:v>2.9360573868708467E-3</c:v>
                </c:pt>
                <c:pt idx="126">
                  <c:v>2.839651482740433E-3</c:v>
                </c:pt>
                <c:pt idx="127">
                  <c:v>2.8023655755680431E-3</c:v>
                </c:pt>
                <c:pt idx="128">
                  <c:v>2.6397855839334784E-3</c:v>
                </c:pt>
                <c:pt idx="129">
                  <c:v>2.6334033115346009E-3</c:v>
                </c:pt>
                <c:pt idx="130">
                  <c:v>2.6186233122950948E-3</c:v>
                </c:pt>
                <c:pt idx="131">
                  <c:v>2.6156001306324689E-3</c:v>
                </c:pt>
                <c:pt idx="132">
                  <c:v>2.5994764950984625E-3</c:v>
                </c:pt>
                <c:pt idx="133">
                  <c:v>2.5964533134358362E-3</c:v>
                </c:pt>
                <c:pt idx="134">
                  <c:v>2.4976960457900469E-3</c:v>
                </c:pt>
                <c:pt idx="135">
                  <c:v>2.4624255930594079E-3</c:v>
                </c:pt>
                <c:pt idx="136">
                  <c:v>2.4617537749121576E-3</c:v>
                </c:pt>
                <c:pt idx="137">
                  <c:v>2.449661048261653E-3</c:v>
                </c:pt>
                <c:pt idx="138">
                  <c:v>2.4113674138683877E-3</c:v>
                </c:pt>
                <c:pt idx="139">
                  <c:v>2.2723010573875821E-3</c:v>
                </c:pt>
                <c:pt idx="140">
                  <c:v>2.2477796950129475E-3</c:v>
                </c:pt>
                <c:pt idx="141">
                  <c:v>2.2222506054174374E-3</c:v>
                </c:pt>
                <c:pt idx="142">
                  <c:v>2.1248369740661482E-3</c:v>
                </c:pt>
                <c:pt idx="143">
                  <c:v>2.0821765217157564E-3</c:v>
                </c:pt>
                <c:pt idx="144">
                  <c:v>2.0321260697456116E-3</c:v>
                </c:pt>
                <c:pt idx="145">
                  <c:v>2.0321260697456116E-3</c:v>
                </c:pt>
                <c:pt idx="146">
                  <c:v>1.8870133499395538E-3</c:v>
                </c:pt>
                <c:pt idx="147">
                  <c:v>1.8732410779209231E-3</c:v>
                </c:pt>
                <c:pt idx="148">
                  <c:v>1.6989042687094789E-3</c:v>
                </c:pt>
                <c:pt idx="149">
                  <c:v>1.5322933681914124E-3</c:v>
                </c:pt>
                <c:pt idx="150">
                  <c:v>1.5259110957925349E-3</c:v>
                </c:pt>
                <c:pt idx="151">
                  <c:v>1.3824779213546029E-3</c:v>
                </c:pt>
                <c:pt idx="152">
                  <c:v>1.1859711132838997E-3</c:v>
                </c:pt>
                <c:pt idx="153">
                  <c:v>1.0065956679680779E-3</c:v>
                </c:pt>
                <c:pt idx="154">
                  <c:v>1.0064277134312653E-3</c:v>
                </c:pt>
                <c:pt idx="155">
                  <c:v>9.8324998735113125E-4</c:v>
                </c:pt>
                <c:pt idx="156">
                  <c:v>9.7770748763631671E-4</c:v>
                </c:pt>
                <c:pt idx="157">
                  <c:v>8.1815067766437787E-4</c:v>
                </c:pt>
                <c:pt idx="158">
                  <c:v>8.0370658749849729E-4</c:v>
                </c:pt>
                <c:pt idx="159">
                  <c:v>6.7303795785832003E-4</c:v>
                </c:pt>
                <c:pt idx="160">
                  <c:v>6.3575205068593012E-4</c:v>
                </c:pt>
                <c:pt idx="161">
                  <c:v>6.3440841439142996E-4</c:v>
                </c:pt>
                <c:pt idx="162">
                  <c:v>4.8089796774474381E-4</c:v>
                </c:pt>
                <c:pt idx="163">
                  <c:v>3.193257033310545E-4</c:v>
                </c:pt>
                <c:pt idx="164">
                  <c:v>3.173102488893036E-4</c:v>
                </c:pt>
                <c:pt idx="165">
                  <c:v>3.0085070428167212E-4</c:v>
                </c:pt>
                <c:pt idx="166">
                  <c:v>2.8103206893778914E-4</c:v>
                </c:pt>
                <c:pt idx="167">
                  <c:v>2.8069615986416399E-4</c:v>
                </c:pt>
                <c:pt idx="168">
                  <c:v>1.3457571283723071E-4</c:v>
                </c:pt>
                <c:pt idx="169">
                  <c:v>1.3323207654273011E-4</c:v>
                </c:pt>
                <c:pt idx="170">
                  <c:v>1.2886525858560316E-4</c:v>
                </c:pt>
                <c:pt idx="171">
                  <c:v>1.2718571321747741E-4</c:v>
                </c:pt>
                <c:pt idx="172">
                  <c:v>8.4693215403898112E-5</c:v>
                </c:pt>
                <c:pt idx="173">
                  <c:v>8.4693215403898112E-5</c:v>
                </c:pt>
                <c:pt idx="174">
                  <c:v>-4.8158823214842182E-5</c:v>
                </c:pt>
                <c:pt idx="175">
                  <c:v>-6.6633822264224561E-5</c:v>
                </c:pt>
                <c:pt idx="176">
                  <c:v>-6.6633822264224561E-5</c:v>
                </c:pt>
                <c:pt idx="177">
                  <c:v>-7.8054730767478792E-5</c:v>
                </c:pt>
                <c:pt idx="178">
                  <c:v>-2.3089335926691507E-4</c:v>
                </c:pt>
                <c:pt idx="179">
                  <c:v>-2.7153835717555561E-4</c:v>
                </c:pt>
                <c:pt idx="180">
                  <c:v>-2.7153835717555561E-4</c:v>
                </c:pt>
                <c:pt idx="181">
                  <c:v>-2.7153835717555561E-4</c:v>
                </c:pt>
                <c:pt idx="182">
                  <c:v>-2.7153835717555561E-4</c:v>
                </c:pt>
                <c:pt idx="183">
                  <c:v>-4.1127653180361191E-4</c:v>
                </c:pt>
                <c:pt idx="184">
                  <c:v>-4.1127653180361191E-4</c:v>
                </c:pt>
                <c:pt idx="185">
                  <c:v>-4.5578448405894211E-4</c:v>
                </c:pt>
                <c:pt idx="186">
                  <c:v>-6.2390697540832141E-4</c:v>
                </c:pt>
                <c:pt idx="187">
                  <c:v>-6.2390697540832141E-4</c:v>
                </c:pt>
                <c:pt idx="188">
                  <c:v>-7.9488469388351406E-4</c:v>
                </c:pt>
                <c:pt idx="189">
                  <c:v>-8.0160287535601706E-4</c:v>
                </c:pt>
                <c:pt idx="190">
                  <c:v>-8.0160287535601706E-4</c:v>
                </c:pt>
                <c:pt idx="191">
                  <c:v>-9.9122354741740509E-4</c:v>
                </c:pt>
                <c:pt idx="192">
                  <c:v>-1.0031483195310975E-3</c:v>
                </c:pt>
                <c:pt idx="193">
                  <c:v>-1.0031483195310975E-3</c:v>
                </c:pt>
                <c:pt idx="194">
                  <c:v>-1.1244114951097705E-3</c:v>
                </c:pt>
                <c:pt idx="195">
                  <c:v>-1.1412069487910272E-3</c:v>
                </c:pt>
                <c:pt idx="196">
                  <c:v>-1.1667360383865377E-3</c:v>
                </c:pt>
                <c:pt idx="197">
                  <c:v>-1.3121846672662207E-3</c:v>
                </c:pt>
                <c:pt idx="198">
                  <c:v>-1.3145360307815967E-3</c:v>
                </c:pt>
                <c:pt idx="199">
                  <c:v>-1.3195746668859731E-3</c:v>
                </c:pt>
                <c:pt idx="200">
                  <c:v>-1.3328430752941661E-3</c:v>
                </c:pt>
                <c:pt idx="201">
                  <c:v>-1.3440960292606082E-3</c:v>
                </c:pt>
                <c:pt idx="202">
                  <c:v>-1.535228292153309E-3</c:v>
                </c:pt>
                <c:pt idx="203">
                  <c:v>-1.5537032912026913E-3</c:v>
                </c:pt>
                <c:pt idx="204">
                  <c:v>-1.6689201034561126E-3</c:v>
                </c:pt>
                <c:pt idx="205">
                  <c:v>-1.8496391850664345E-3</c:v>
                </c:pt>
                <c:pt idx="206">
                  <c:v>-1.8815505470608221E-3</c:v>
                </c:pt>
                <c:pt idx="207">
                  <c:v>-2.0461459931371377E-3</c:v>
                </c:pt>
                <c:pt idx="208">
                  <c:v>-2.2214905295694573E-3</c:v>
                </c:pt>
                <c:pt idx="209">
                  <c:v>-2.2308959836309615E-3</c:v>
                </c:pt>
                <c:pt idx="210">
                  <c:v>-2.2396296195452145E-3</c:v>
                </c:pt>
                <c:pt idx="211">
                  <c:v>-2.2490350736067187E-3</c:v>
                </c:pt>
                <c:pt idx="212">
                  <c:v>-2.3699623401117666E-3</c:v>
                </c:pt>
                <c:pt idx="213">
                  <c:v>-2.4025455202534044E-3</c:v>
                </c:pt>
                <c:pt idx="214">
                  <c:v>-2.4025455202534044E-3</c:v>
                </c:pt>
                <c:pt idx="215">
                  <c:v>-2.4025455202534044E-3</c:v>
                </c:pt>
                <c:pt idx="216">
                  <c:v>-2.4028814293270296E-3</c:v>
                </c:pt>
                <c:pt idx="217">
                  <c:v>-2.4445341544565465E-3</c:v>
                </c:pt>
                <c:pt idx="218">
                  <c:v>-2.5644536937407189E-3</c:v>
                </c:pt>
                <c:pt idx="219">
                  <c:v>-2.588975056115354E-3</c:v>
                </c:pt>
                <c:pt idx="220">
                  <c:v>-2.7448368662774158E-3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2B2-40C6-ADA0-B69F4C043B3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Active!$F$21:$F$2270</c:f>
              <c:numCache>
                <c:formatCode>General</c:formatCode>
                <c:ptCount val="2250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  <c:pt idx="218">
                  <c:v>20230</c:v>
                </c:pt>
                <c:pt idx="219">
                  <c:v>20303</c:v>
                </c:pt>
                <c:pt idx="220">
                  <c:v>20767</c:v>
                </c:pt>
              </c:numCache>
            </c:numRef>
          </c:xVal>
          <c:yVal>
            <c:numRef>
              <c:f>Active!$U$21:$U$2270</c:f>
              <c:numCache>
                <c:formatCode>General</c:formatCode>
                <c:ptCount val="2250"/>
                <c:pt idx="14">
                  <c:v>-4.8114999997778796E-2</c:v>
                </c:pt>
                <c:pt idx="155">
                  <c:v>4.7817500002565794E-2</c:v>
                </c:pt>
                <c:pt idx="165">
                  <c:v>0.14605000000301516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2B2-40C6-ADA0-B69F4C043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245056"/>
        <c:axId val="1"/>
      </c:scatterChart>
      <c:valAx>
        <c:axId val="86324505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16834964594949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187364510470674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2450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942545974856591"/>
          <c:y val="0.9088076726258274"/>
          <c:w val="0.7701161492744441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CD Vul - O-C Diagr.</a:t>
            </a:r>
          </a:p>
        </c:rich>
      </c:tx>
      <c:layout>
        <c:manualLayout>
          <c:xMode val="edge"/>
          <c:yMode val="edge"/>
          <c:x val="0.36893254847998369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85561756236781"/>
          <c:y val="0.15151548062761744"/>
          <c:w val="0.80312956026127802"/>
          <c:h val="0.6509936728128419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Active!$F$21:$F$2500</c:f>
              <c:numCache>
                <c:formatCode>General</c:formatCode>
                <c:ptCount val="2480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  <c:pt idx="218">
                  <c:v>20230</c:v>
                </c:pt>
                <c:pt idx="219">
                  <c:v>20303</c:v>
                </c:pt>
                <c:pt idx="220">
                  <c:v>20767</c:v>
                </c:pt>
              </c:numCache>
            </c:numRef>
          </c:xVal>
          <c:yVal>
            <c:numRef>
              <c:f>Active!$H$21:$H$2500</c:f>
              <c:numCache>
                <c:formatCode>General</c:formatCode>
                <c:ptCount val="2480"/>
                <c:pt idx="0">
                  <c:v>-1.7749999969964847E-3</c:v>
                </c:pt>
                <c:pt idx="1">
                  <c:v>2.2850000023026951E-3</c:v>
                </c:pt>
                <c:pt idx="2">
                  <c:v>1.5500000517931767E-4</c:v>
                </c:pt>
                <c:pt idx="3">
                  <c:v>6.6250000236323103E-4</c:v>
                </c:pt>
                <c:pt idx="4">
                  <c:v>-1.2099999948986806E-3</c:v>
                </c:pt>
                <c:pt idx="5">
                  <c:v>-3.6599999984900933E-3</c:v>
                </c:pt>
                <c:pt idx="6">
                  <c:v>3.4000000232481398E-4</c:v>
                </c:pt>
                <c:pt idx="7">
                  <c:v>3.6000000545755029E-4</c:v>
                </c:pt>
                <c:pt idx="8">
                  <c:v>3.6550000040733721E-3</c:v>
                </c:pt>
                <c:pt idx="9">
                  <c:v>3.4200000045530032E-3</c:v>
                </c:pt>
                <c:pt idx="10">
                  <c:v>1.8500000442145392E-4</c:v>
                </c:pt>
                <c:pt idx="11">
                  <c:v>4.310000003897585E-3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71-436B-A6EC-886EE2D9D5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Active!$F$21:$F$2207</c:f>
              <c:numCache>
                <c:formatCode>General</c:formatCode>
                <c:ptCount val="218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  <c:pt idx="218">
                  <c:v>20230</c:v>
                </c:pt>
                <c:pt idx="219">
                  <c:v>20303</c:v>
                </c:pt>
                <c:pt idx="220">
                  <c:v>20767</c:v>
                </c:pt>
              </c:numCache>
            </c:numRef>
          </c:xVal>
          <c:yVal>
            <c:numRef>
              <c:f>Active!$I$21:$I$2207</c:f>
              <c:numCache>
                <c:formatCode>General</c:formatCode>
                <c:ptCount val="2187"/>
                <c:pt idx="12">
                  <c:v>1.839999997173436E-3</c:v>
                </c:pt>
                <c:pt idx="13">
                  <c:v>1.2000000424450263E-4</c:v>
                </c:pt>
                <c:pt idx="15">
                  <c:v>-8.1149999969056807E-3</c:v>
                </c:pt>
                <c:pt idx="16">
                  <c:v>1.1999999987892807E-3</c:v>
                </c:pt>
                <c:pt idx="17">
                  <c:v>3.1999999991967343E-3</c:v>
                </c:pt>
                <c:pt idx="18">
                  <c:v>-1.0049999997136183E-2</c:v>
                </c:pt>
                <c:pt idx="19">
                  <c:v>-8.9649999936227687E-3</c:v>
                </c:pt>
                <c:pt idx="20">
                  <c:v>-9.6499999926891178E-4</c:v>
                </c:pt>
                <c:pt idx="21">
                  <c:v>-3.4249999953317456E-3</c:v>
                </c:pt>
                <c:pt idx="22">
                  <c:v>2.6500000240048394E-4</c:v>
                </c:pt>
                <c:pt idx="23">
                  <c:v>-2.3999999975785613E-3</c:v>
                </c:pt>
                <c:pt idx="24">
                  <c:v>-7.7099999980418943E-3</c:v>
                </c:pt>
                <c:pt idx="25">
                  <c:v>-1.8649999983608723E-3</c:v>
                </c:pt>
                <c:pt idx="26">
                  <c:v>-1.0199999960605055E-3</c:v>
                </c:pt>
                <c:pt idx="27">
                  <c:v>-4.7549999944749288E-3</c:v>
                </c:pt>
                <c:pt idx="28">
                  <c:v>-2.7549999940674752E-3</c:v>
                </c:pt>
                <c:pt idx="29">
                  <c:v>8.4000000060768798E-4</c:v>
                </c:pt>
                <c:pt idx="30">
                  <c:v>7.0499999856110662E-4</c:v>
                </c:pt>
                <c:pt idx="31">
                  <c:v>1.9250000041211024E-3</c:v>
                </c:pt>
                <c:pt idx="32">
                  <c:v>-3.2499999942956492E-3</c:v>
                </c:pt>
                <c:pt idx="33">
                  <c:v>-2.2249999965424649E-3</c:v>
                </c:pt>
                <c:pt idx="34">
                  <c:v>1.3099999996484257E-3</c:v>
                </c:pt>
                <c:pt idx="35">
                  <c:v>-1.2060000000928994E-2</c:v>
                </c:pt>
                <c:pt idx="36">
                  <c:v>-2.5249999962397851E-3</c:v>
                </c:pt>
                <c:pt idx="37">
                  <c:v>1.4750000045751221E-3</c:v>
                </c:pt>
                <c:pt idx="38">
                  <c:v>-5.4399999935412779E-3</c:v>
                </c:pt>
                <c:pt idx="39">
                  <c:v>2.7000000409316272E-4</c:v>
                </c:pt>
                <c:pt idx="40">
                  <c:v>-3.5849999912898056E-3</c:v>
                </c:pt>
                <c:pt idx="41">
                  <c:v>-3.7250000023050234E-3</c:v>
                </c:pt>
                <c:pt idx="42">
                  <c:v>2.2950000056880526E-3</c:v>
                </c:pt>
                <c:pt idx="43">
                  <c:v>-8.4100000021862797E-3</c:v>
                </c:pt>
                <c:pt idx="44">
                  <c:v>-8.2499999989522621E-3</c:v>
                </c:pt>
                <c:pt idx="45">
                  <c:v>-1.3169999998353887E-2</c:v>
                </c:pt>
                <c:pt idx="46">
                  <c:v>4.6549999970011413E-3</c:v>
                </c:pt>
                <c:pt idx="47">
                  <c:v>3.055000001040753E-3</c:v>
                </c:pt>
                <c:pt idx="48">
                  <c:v>-2.7850000042235479E-3</c:v>
                </c:pt>
                <c:pt idx="49">
                  <c:v>-3.6949999994249083E-3</c:v>
                </c:pt>
                <c:pt idx="50">
                  <c:v>-6.4500000007683411E-3</c:v>
                </c:pt>
                <c:pt idx="51">
                  <c:v>-1.3604999992821831E-2</c:v>
                </c:pt>
                <c:pt idx="52">
                  <c:v>6.3950000039767474E-3</c:v>
                </c:pt>
                <c:pt idx="53">
                  <c:v>-2.759999995760154E-3</c:v>
                </c:pt>
                <c:pt idx="54">
                  <c:v>-8.3850000009988435E-3</c:v>
                </c:pt>
                <c:pt idx="55">
                  <c:v>1.3400000025285408E-3</c:v>
                </c:pt>
                <c:pt idx="56">
                  <c:v>4.3399999995017424E-3</c:v>
                </c:pt>
                <c:pt idx="57">
                  <c:v>-1.5599999969708733E-3</c:v>
                </c:pt>
                <c:pt idx="58">
                  <c:v>-3.4799999921233393E-3</c:v>
                </c:pt>
                <c:pt idx="59">
                  <c:v>8.0499999603489414E-4</c:v>
                </c:pt>
                <c:pt idx="60">
                  <c:v>1.7000000007101335E-3</c:v>
                </c:pt>
                <c:pt idx="61">
                  <c:v>-4.2400000020279549E-3</c:v>
                </c:pt>
                <c:pt idx="62">
                  <c:v>-2.6049999942188151E-3</c:v>
                </c:pt>
                <c:pt idx="63">
                  <c:v>-7.0750000013504177E-3</c:v>
                </c:pt>
                <c:pt idx="64">
                  <c:v>-1.9069999994826503E-2</c:v>
                </c:pt>
                <c:pt idx="65">
                  <c:v>-5.0699999992502853E-3</c:v>
                </c:pt>
                <c:pt idx="66">
                  <c:v>-3.0699999988428317E-3</c:v>
                </c:pt>
                <c:pt idx="67">
                  <c:v>-3.3000000039464794E-3</c:v>
                </c:pt>
                <c:pt idx="68">
                  <c:v>-6.6599999918253161E-3</c:v>
                </c:pt>
                <c:pt idx="69">
                  <c:v>-1.2199999982840382E-3</c:v>
                </c:pt>
                <c:pt idx="70">
                  <c:v>-2.3549999968963675E-3</c:v>
                </c:pt>
                <c:pt idx="71">
                  <c:v>-3.2749999954830855E-3</c:v>
                </c:pt>
                <c:pt idx="72">
                  <c:v>-2.3500000024796464E-3</c:v>
                </c:pt>
                <c:pt idx="73">
                  <c:v>-3.0149999947752804E-3</c:v>
                </c:pt>
                <c:pt idx="74">
                  <c:v>-5.8499999431660399E-4</c:v>
                </c:pt>
                <c:pt idx="75">
                  <c:v>-2.3300000029848889E-3</c:v>
                </c:pt>
                <c:pt idx="76">
                  <c:v>-1.6999999206745997E-4</c:v>
                </c:pt>
                <c:pt idx="77">
                  <c:v>-3.4499999310355633E-4</c:v>
                </c:pt>
                <c:pt idx="78">
                  <c:v>-4.5799999934388325E-3</c:v>
                </c:pt>
                <c:pt idx="79">
                  <c:v>-2.4550000016461127E-3</c:v>
                </c:pt>
                <c:pt idx="80">
                  <c:v>4.1550000023562461E-3</c:v>
                </c:pt>
                <c:pt idx="81">
                  <c:v>1.7050000024028122E-3</c:v>
                </c:pt>
                <c:pt idx="82">
                  <c:v>0</c:v>
                </c:pt>
                <c:pt idx="83">
                  <c:v>-1.839999997173436E-3</c:v>
                </c:pt>
                <c:pt idx="84">
                  <c:v>-5.7599999927333556E-3</c:v>
                </c:pt>
                <c:pt idx="85">
                  <c:v>1.8500000005587935E-3</c:v>
                </c:pt>
                <c:pt idx="86">
                  <c:v>1.5200000052573159E-3</c:v>
                </c:pt>
                <c:pt idx="87">
                  <c:v>-2.2749999989173375E-3</c:v>
                </c:pt>
                <c:pt idx="88">
                  <c:v>3.6949999994249083E-3</c:v>
                </c:pt>
                <c:pt idx="89">
                  <c:v>-3.0499999993480742E-3</c:v>
                </c:pt>
                <c:pt idx="90">
                  <c:v>2.0600000061676838E-3</c:v>
                </c:pt>
                <c:pt idx="91">
                  <c:v>2.5949999981094152E-3</c:v>
                </c:pt>
                <c:pt idx="92">
                  <c:v>2.925000007962808E-4</c:v>
                </c:pt>
                <c:pt idx="93">
                  <c:v>1.5199999979813583E-3</c:v>
                </c:pt>
                <c:pt idx="94">
                  <c:v>6.1300000088522211E-3</c:v>
                </c:pt>
                <c:pt idx="95">
                  <c:v>-2.0199999926262535E-3</c:v>
                </c:pt>
                <c:pt idx="96">
                  <c:v>-1.5350000030593947E-3</c:v>
                </c:pt>
                <c:pt idx="97">
                  <c:v>4.6199999997043051E-3</c:v>
                </c:pt>
                <c:pt idx="98">
                  <c:v>6.6200000001117587E-3</c:v>
                </c:pt>
                <c:pt idx="99">
                  <c:v>-2.9700000013690442E-3</c:v>
                </c:pt>
                <c:pt idx="100">
                  <c:v>2.9550000035669655E-3</c:v>
                </c:pt>
                <c:pt idx="101">
                  <c:v>4.4150000030640513E-3</c:v>
                </c:pt>
                <c:pt idx="102">
                  <c:v>1.215000003867317E-3</c:v>
                </c:pt>
                <c:pt idx="103">
                  <c:v>2.8249999959371053E-3</c:v>
                </c:pt>
                <c:pt idx="104">
                  <c:v>-3.4049999958369881E-3</c:v>
                </c:pt>
                <c:pt idx="105">
                  <c:v>2.5200000018230639E-3</c:v>
                </c:pt>
                <c:pt idx="106">
                  <c:v>1.975000006495975E-3</c:v>
                </c:pt>
                <c:pt idx="107">
                  <c:v>4.2350000076112337E-3</c:v>
                </c:pt>
                <c:pt idx="108">
                  <c:v>4.2350000076112337E-3</c:v>
                </c:pt>
                <c:pt idx="109">
                  <c:v>7.2350000045844354E-3</c:v>
                </c:pt>
                <c:pt idx="110">
                  <c:v>7.2350000045844354E-3</c:v>
                </c:pt>
                <c:pt idx="111">
                  <c:v>8.235000008426141E-3</c:v>
                </c:pt>
                <c:pt idx="112">
                  <c:v>8.235000008426141E-3</c:v>
                </c:pt>
                <c:pt idx="113">
                  <c:v>1.2235000001965091E-2</c:v>
                </c:pt>
                <c:pt idx="114">
                  <c:v>1.0000000002037268E-2</c:v>
                </c:pt>
                <c:pt idx="115">
                  <c:v>1.1315000003378373E-2</c:v>
                </c:pt>
                <c:pt idx="116">
                  <c:v>9.0800000034505501E-3</c:v>
                </c:pt>
                <c:pt idx="117">
                  <c:v>1.6000000032363459E-3</c:v>
                </c:pt>
                <c:pt idx="118">
                  <c:v>3.1000000308267772E-4</c:v>
                </c:pt>
                <c:pt idx="119">
                  <c:v>5.0000000046566129E-3</c:v>
                </c:pt>
                <c:pt idx="120">
                  <c:v>6.2650000036228448E-3</c:v>
                </c:pt>
                <c:pt idx="121">
                  <c:v>7.109999998647254E-3</c:v>
                </c:pt>
                <c:pt idx="122">
                  <c:v>4.6450000008917414E-3</c:v>
                </c:pt>
                <c:pt idx="123">
                  <c:v>5.9200000032433309E-3</c:v>
                </c:pt>
                <c:pt idx="124">
                  <c:v>-9.9749999935738742E-3</c:v>
                </c:pt>
                <c:pt idx="125">
                  <c:v>7.0250000062515028E-3</c:v>
                </c:pt>
                <c:pt idx="126">
                  <c:v>1.0210000000370201E-2</c:v>
                </c:pt>
                <c:pt idx="127">
                  <c:v>9.5150000051944517E-3</c:v>
                </c:pt>
                <c:pt idx="128">
                  <c:v>9.9350000018603168E-3</c:v>
                </c:pt>
                <c:pt idx="129">
                  <c:v>1.0780000004160684E-2</c:v>
                </c:pt>
                <c:pt idx="130">
                  <c:v>8.9999999981955625E-3</c:v>
                </c:pt>
                <c:pt idx="131">
                  <c:v>-4.7049999993760139E-3</c:v>
                </c:pt>
                <c:pt idx="132">
                  <c:v>1.5350000030593947E-3</c:v>
                </c:pt>
                <c:pt idx="133">
                  <c:v>-3.1699999963166192E-3</c:v>
                </c:pt>
                <c:pt idx="134">
                  <c:v>-6.1999999961699359E-3</c:v>
                </c:pt>
                <c:pt idx="135">
                  <c:v>1.3575000004493631E-2</c:v>
                </c:pt>
                <c:pt idx="136">
                  <c:v>2.0850000000791624E-3</c:v>
                </c:pt>
                <c:pt idx="137">
                  <c:v>7.2650000001885928E-3</c:v>
                </c:pt>
                <c:pt idx="138">
                  <c:v>4.3350000050850213E-3</c:v>
                </c:pt>
                <c:pt idx="139">
                  <c:v>6.9050000020070001E-3</c:v>
                </c:pt>
                <c:pt idx="140">
                  <c:v>9.5200000068871304E-3</c:v>
                </c:pt>
                <c:pt idx="141">
                  <c:v>4.8999999999068677E-3</c:v>
                </c:pt>
                <c:pt idx="142">
                  <c:v>-2.1499999929801561E-3</c:v>
                </c:pt>
                <c:pt idx="143">
                  <c:v>1.1234999998123385E-2</c:v>
                </c:pt>
                <c:pt idx="144">
                  <c:v>-1.0770000000775326E-2</c:v>
                </c:pt>
                <c:pt idx="145">
                  <c:v>7.2300000028917566E-3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71-436B-A6EC-886EE2D9D52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Active!$F$21:$F$2270</c:f>
              <c:numCache>
                <c:formatCode>General</c:formatCode>
                <c:ptCount val="2250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  <c:pt idx="218">
                  <c:v>20230</c:v>
                </c:pt>
                <c:pt idx="219">
                  <c:v>20303</c:v>
                </c:pt>
                <c:pt idx="220">
                  <c:v>20767</c:v>
                </c:pt>
              </c:numCache>
            </c:numRef>
          </c:xVal>
          <c:yVal>
            <c:numRef>
              <c:f>Active!$J$21:$J$2207</c:f>
              <c:numCache>
                <c:formatCode>General</c:formatCode>
                <c:ptCount val="2187"/>
                <c:pt idx="146">
                  <c:v>-1.6099999993457459E-3</c:v>
                </c:pt>
                <c:pt idx="147">
                  <c:v>5.844999999681022E-3</c:v>
                </c:pt>
                <c:pt idx="148">
                  <c:v>1.2190000001282897E-2</c:v>
                </c:pt>
                <c:pt idx="149">
                  <c:v>7.6700000063283369E-3</c:v>
                </c:pt>
                <c:pt idx="150">
                  <c:v>9.5150000051944517E-3</c:v>
                </c:pt>
                <c:pt idx="151">
                  <c:v>-2.9999999242136255E-4</c:v>
                </c:pt>
                <c:pt idx="152">
                  <c:v>-9.2500000027939677E-4</c:v>
                </c:pt>
                <c:pt idx="153">
                  <c:v>-2.1550000019487925E-3</c:v>
                </c:pt>
                <c:pt idx="157">
                  <c:v>-1.9000000029336661E-3</c:v>
                </c:pt>
                <c:pt idx="161">
                  <c:v>-1.0149999943678267E-3</c:v>
                </c:pt>
                <c:pt idx="169">
                  <c:v>-5.5000004067551345E-5</c:v>
                </c:pt>
                <c:pt idx="194">
                  <c:v>-1.4349999983096495E-3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71-436B-A6EC-886EE2D9D52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Active!$F$21:$F$4303</c:f>
              <c:numCache>
                <c:formatCode>General</c:formatCode>
                <c:ptCount val="4283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  <c:pt idx="218">
                  <c:v>20230</c:v>
                </c:pt>
                <c:pt idx="219">
                  <c:v>20303</c:v>
                </c:pt>
                <c:pt idx="220">
                  <c:v>20767</c:v>
                </c:pt>
              </c:numCache>
            </c:numRef>
          </c:xVal>
          <c:yVal>
            <c:numRef>
              <c:f>Active!$K$21:$K$4303</c:f>
              <c:numCache>
                <c:formatCode>General</c:formatCode>
                <c:ptCount val="4283"/>
                <c:pt idx="154">
                  <c:v>-2.0274999988032505E-3</c:v>
                </c:pt>
                <c:pt idx="156">
                  <c:v>-1.7249999946216121E-3</c:v>
                </c:pt>
                <c:pt idx="158">
                  <c:v>-1.4349999983096495E-3</c:v>
                </c:pt>
                <c:pt idx="159">
                  <c:v>-1.5399999974761158E-3</c:v>
                </c:pt>
                <c:pt idx="160">
                  <c:v>-2.0350000049802475E-3</c:v>
                </c:pt>
                <c:pt idx="162">
                  <c:v>-1.7999999545281753E-4</c:v>
                </c:pt>
                <c:pt idx="163">
                  <c:v>4.7500000073341653E-4</c:v>
                </c:pt>
                <c:pt idx="164">
                  <c:v>7.0500000583706424E-4</c:v>
                </c:pt>
                <c:pt idx="165">
                  <c:v>0</c:v>
                </c:pt>
                <c:pt idx="166">
                  <c:v>-5.499999679159373E-5</c:v>
                </c:pt>
                <c:pt idx="167">
                  <c:v>-3.9999999717110768E-4</c:v>
                </c:pt>
                <c:pt idx="168">
                  <c:v>2.5000001187436283E-5</c:v>
                </c:pt>
                <c:pt idx="170">
                  <c:v>-3.2399999981862493E-3</c:v>
                </c:pt>
                <c:pt idx="171">
                  <c:v>5.3500000649364665E-4</c:v>
                </c:pt>
                <c:pt idx="172">
                  <c:v>-1.20749999769032E-3</c:v>
                </c:pt>
                <c:pt idx="173">
                  <c:v>-1.1474999992060475E-3</c:v>
                </c:pt>
                <c:pt idx="174">
                  <c:v>4.4500000512925908E-4</c:v>
                </c:pt>
                <c:pt idx="175">
                  <c:v>-1.1299999969196506E-3</c:v>
                </c:pt>
                <c:pt idx="176">
                  <c:v>-9.2999999469611794E-4</c:v>
                </c:pt>
                <c:pt idx="177">
                  <c:v>1.4000000373926014E-4</c:v>
                </c:pt>
                <c:pt idx="178">
                  <c:v>-1.3499999477062374E-4</c:v>
                </c:pt>
                <c:pt idx="179">
                  <c:v>2.0000006770715117E-5</c:v>
                </c:pt>
                <c:pt idx="180">
                  <c:v>2.0000006770715117E-5</c:v>
                </c:pt>
                <c:pt idx="181">
                  <c:v>3.0000002880115062E-5</c:v>
                </c:pt>
                <c:pt idx="182">
                  <c:v>3.0000002880115062E-5</c:v>
                </c:pt>
                <c:pt idx="183">
                  <c:v>-9.9999999656574801E-4</c:v>
                </c:pt>
                <c:pt idx="184">
                  <c:v>-9.9999999656574801E-4</c:v>
                </c:pt>
                <c:pt idx="185">
                  <c:v>3.8749999657738954E-4</c:v>
                </c:pt>
                <c:pt idx="186">
                  <c:v>-2.8500000189524144E-4</c:v>
                </c:pt>
                <c:pt idx="187">
                  <c:v>-1.8499999714549631E-4</c:v>
                </c:pt>
                <c:pt idx="188">
                  <c:v>-9.9000000045634806E-4</c:v>
                </c:pt>
                <c:pt idx="189">
                  <c:v>-1.0699999984353781E-3</c:v>
                </c:pt>
                <c:pt idx="190">
                  <c:v>-8.6000000010244548E-4</c:v>
                </c:pt>
                <c:pt idx="191">
                  <c:v>-3.1525000013061799E-3</c:v>
                </c:pt>
                <c:pt idx="192">
                  <c:v>-8.9000000298256055E-4</c:v>
                </c:pt>
                <c:pt idx="193">
                  <c:v>-8.9000000298256055E-4</c:v>
                </c:pt>
                <c:pt idx="195">
                  <c:v>-9.8499999876366928E-4</c:v>
                </c:pt>
                <c:pt idx="196">
                  <c:v>-9.0500000078463927E-4</c:v>
                </c:pt>
                <c:pt idx="197">
                  <c:v>-3.9000000106170774E-4</c:v>
                </c:pt>
                <c:pt idx="198">
                  <c:v>-3.8499999936902896E-4</c:v>
                </c:pt>
                <c:pt idx="199">
                  <c:v>-9.799999970709905E-4</c:v>
                </c:pt>
                <c:pt idx="200">
                  <c:v>4.9250000301981345E-4</c:v>
                </c:pt>
                <c:pt idx="201">
                  <c:v>1.3500000204658136E-4</c:v>
                </c:pt>
                <c:pt idx="202">
                  <c:v>-9.6999999368563294E-4</c:v>
                </c:pt>
                <c:pt idx="203">
                  <c:v>-2.2499982151202857E-4</c:v>
                </c:pt>
                <c:pt idx="204">
                  <c:v>-5.7999999989988282E-4</c:v>
                </c:pt>
                <c:pt idx="205">
                  <c:v>-9.8999999318039045E-4</c:v>
                </c:pt>
                <c:pt idx="206">
                  <c:v>-1.4650000011897646E-3</c:v>
                </c:pt>
                <c:pt idx="207">
                  <c:v>-1.9149999934597872E-3</c:v>
                </c:pt>
                <c:pt idx="208">
                  <c:v>-1.9049999973503873E-3</c:v>
                </c:pt>
                <c:pt idx="209">
                  <c:v>-3.5649999990710057E-3</c:v>
                </c:pt>
                <c:pt idx="210">
                  <c:v>-2.135000002454035E-3</c:v>
                </c:pt>
                <c:pt idx="211">
                  <c:v>-1.8950000012409873E-3</c:v>
                </c:pt>
                <c:pt idx="212">
                  <c:v>-3.294999994977843E-3</c:v>
                </c:pt>
                <c:pt idx="213">
                  <c:v>-3.8600001425947994E-3</c:v>
                </c:pt>
                <c:pt idx="214">
                  <c:v>-3.6600000166799873E-3</c:v>
                </c:pt>
                <c:pt idx="215">
                  <c:v>-3.3600000606384128E-3</c:v>
                </c:pt>
                <c:pt idx="216">
                  <c:v>-3.4049999958369881E-3</c:v>
                </c:pt>
                <c:pt idx="217">
                  <c:v>-3.8849999982630834E-3</c:v>
                </c:pt>
                <c:pt idx="218">
                  <c:v>-4.7500000000582077E-3</c:v>
                </c:pt>
                <c:pt idx="219">
                  <c:v>-5.3350000016507693E-3</c:v>
                </c:pt>
                <c:pt idx="220">
                  <c:v>-6.1150000037741847E-3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71-436B-A6EC-886EE2D9D52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Active!$L$21:$L$227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71-436B-A6EC-886EE2D9D5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Active!$M$21:$M$227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71-436B-A6EC-886EE2D9D5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Active!$N$21:$N$227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71-436B-A6EC-886EE2D9D52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Active!$F$21:$F$2207</c:f>
              <c:numCache>
                <c:formatCode>General</c:formatCode>
                <c:ptCount val="218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  <c:pt idx="218">
                  <c:v>20230</c:v>
                </c:pt>
                <c:pt idx="219">
                  <c:v>20303</c:v>
                </c:pt>
                <c:pt idx="220">
                  <c:v>20767</c:v>
                </c:pt>
              </c:numCache>
            </c:numRef>
          </c:xVal>
          <c:yVal>
            <c:numRef>
              <c:f>Active!$O$21:$O$2207</c:f>
              <c:numCache>
                <c:formatCode>General</c:formatCode>
                <c:ptCount val="2187"/>
                <c:pt idx="0">
                  <c:v>1.1924984197079427E-2</c:v>
                </c:pt>
                <c:pt idx="1">
                  <c:v>1.1920953288195925E-2</c:v>
                </c:pt>
                <c:pt idx="2">
                  <c:v>1.1896096016747664E-2</c:v>
                </c:pt>
                <c:pt idx="3">
                  <c:v>1.1803217157890317E-2</c:v>
                </c:pt>
                <c:pt idx="4">
                  <c:v>1.1803049203353504E-2</c:v>
                </c:pt>
                <c:pt idx="5">
                  <c:v>1.1799690112617252E-2</c:v>
                </c:pt>
                <c:pt idx="6">
                  <c:v>1.1799690112617252E-2</c:v>
                </c:pt>
                <c:pt idx="7">
                  <c:v>1.1798346476322752E-2</c:v>
                </c:pt>
                <c:pt idx="8">
                  <c:v>1.1795323294660126E-2</c:v>
                </c:pt>
                <c:pt idx="9">
                  <c:v>1.179431556743925E-2</c:v>
                </c:pt>
                <c:pt idx="10">
                  <c:v>1.1793307840218373E-2</c:v>
                </c:pt>
                <c:pt idx="11">
                  <c:v>1.0357296550470928E-2</c:v>
                </c:pt>
                <c:pt idx="12">
                  <c:v>6.593099471427678E-3</c:v>
                </c:pt>
                <c:pt idx="13">
                  <c:v>6.238379489679537E-3</c:v>
                </c:pt>
                <c:pt idx="14">
                  <c:v>6.2373717624586615E-3</c:v>
                </c:pt>
                <c:pt idx="15">
                  <c:v>6.2373717624586615E-3</c:v>
                </c:pt>
                <c:pt idx="16">
                  <c:v>6.2330049445015346E-3</c:v>
                </c:pt>
                <c:pt idx="17">
                  <c:v>6.2330049445015346E-3</c:v>
                </c:pt>
                <c:pt idx="18">
                  <c:v>6.216209490820278E-3</c:v>
                </c:pt>
                <c:pt idx="19">
                  <c:v>6.1937035828873938E-3</c:v>
                </c:pt>
                <c:pt idx="20">
                  <c:v>6.1937035828873938E-3</c:v>
                </c:pt>
                <c:pt idx="21">
                  <c:v>6.1574254029358793E-3</c:v>
                </c:pt>
                <c:pt idx="22">
                  <c:v>6.1446608581381245E-3</c:v>
                </c:pt>
                <c:pt idx="23">
                  <c:v>6.0717685891614704E-3</c:v>
                </c:pt>
                <c:pt idx="24">
                  <c:v>6.0590040443637156E-3</c:v>
                </c:pt>
                <c:pt idx="25">
                  <c:v>5.9854399572398112E-3</c:v>
                </c:pt>
                <c:pt idx="26">
                  <c:v>5.9790576848409334E-3</c:v>
                </c:pt>
                <c:pt idx="27">
                  <c:v>5.8772772355325182E-3</c:v>
                </c:pt>
                <c:pt idx="28">
                  <c:v>5.8772772355325182E-3</c:v>
                </c:pt>
                <c:pt idx="29">
                  <c:v>5.8540995094523837E-3</c:v>
                </c:pt>
                <c:pt idx="30">
                  <c:v>5.8463736007590052E-3</c:v>
                </c:pt>
                <c:pt idx="31">
                  <c:v>5.8315936015194995E-3</c:v>
                </c:pt>
                <c:pt idx="32">
                  <c:v>5.8265549654151223E-3</c:v>
                </c:pt>
                <c:pt idx="33">
                  <c:v>5.8080799663657399E-3</c:v>
                </c:pt>
                <c:pt idx="34">
                  <c:v>5.7889331491691081E-3</c:v>
                </c:pt>
                <c:pt idx="35">
                  <c:v>5.7130176985298277E-3</c:v>
                </c:pt>
                <c:pt idx="36">
                  <c:v>5.693870881333195E-3</c:v>
                </c:pt>
                <c:pt idx="37">
                  <c:v>5.693870881333195E-3</c:v>
                </c:pt>
                <c:pt idx="38">
                  <c:v>5.6713649734003108E-3</c:v>
                </c:pt>
                <c:pt idx="39">
                  <c:v>5.6572567923080554E-3</c:v>
                </c:pt>
                <c:pt idx="40">
                  <c:v>5.6307199754916694E-3</c:v>
                </c:pt>
                <c:pt idx="41">
                  <c:v>5.5057618001031197E-3</c:v>
                </c:pt>
                <c:pt idx="42">
                  <c:v>5.50441816380862E-3</c:v>
                </c:pt>
                <c:pt idx="43">
                  <c:v>5.5013949821459927E-3</c:v>
                </c:pt>
                <c:pt idx="44">
                  <c:v>5.4906458917899888E-3</c:v>
                </c:pt>
                <c:pt idx="45">
                  <c:v>5.4852713466119873E-3</c:v>
                </c:pt>
                <c:pt idx="46">
                  <c:v>5.48023271050761E-3</c:v>
                </c:pt>
                <c:pt idx="47">
                  <c:v>5.4533599846175989E-3</c:v>
                </c:pt>
                <c:pt idx="48">
                  <c:v>5.442610894261595E-3</c:v>
                </c:pt>
                <c:pt idx="49">
                  <c:v>5.3357918088488025E-3</c:v>
                </c:pt>
                <c:pt idx="50">
                  <c:v>5.3025368105599144E-3</c:v>
                </c:pt>
                <c:pt idx="51">
                  <c:v>5.2961545381610365E-3</c:v>
                </c:pt>
                <c:pt idx="52">
                  <c:v>5.2961545381610365E-3</c:v>
                </c:pt>
                <c:pt idx="53">
                  <c:v>5.2897722657621587E-3</c:v>
                </c:pt>
                <c:pt idx="54">
                  <c:v>5.2813745389215308E-3</c:v>
                </c:pt>
                <c:pt idx="55">
                  <c:v>5.0815086401145761E-3</c:v>
                </c:pt>
                <c:pt idx="56">
                  <c:v>5.0815086401145761E-3</c:v>
                </c:pt>
                <c:pt idx="57">
                  <c:v>4.9404268291920201E-3</c:v>
                </c:pt>
                <c:pt idx="58">
                  <c:v>4.9350522840140177E-3</c:v>
                </c:pt>
                <c:pt idx="59">
                  <c:v>4.8991100131361284E-3</c:v>
                </c:pt>
                <c:pt idx="60">
                  <c:v>4.7885959279134593E-3</c:v>
                </c:pt>
                <c:pt idx="61">
                  <c:v>4.7845650190299575E-3</c:v>
                </c:pt>
                <c:pt idx="62">
                  <c:v>4.7587000203608227E-3</c:v>
                </c:pt>
                <c:pt idx="63">
                  <c:v>4.7566845659190718E-3</c:v>
                </c:pt>
                <c:pt idx="64">
                  <c:v>4.73955320316419E-3</c:v>
                </c:pt>
                <c:pt idx="65">
                  <c:v>4.73955320316419E-3</c:v>
                </c:pt>
                <c:pt idx="66">
                  <c:v>4.73955320316419E-3</c:v>
                </c:pt>
                <c:pt idx="67">
                  <c:v>4.7214141131884328E-3</c:v>
                </c:pt>
                <c:pt idx="68">
                  <c:v>4.6112359370393888E-3</c:v>
                </c:pt>
                <c:pt idx="69">
                  <c:v>4.5816759385603773E-3</c:v>
                </c:pt>
                <c:pt idx="70">
                  <c:v>4.5739500298669989E-3</c:v>
                </c:pt>
                <c:pt idx="71">
                  <c:v>4.5685754846889965E-3</c:v>
                </c:pt>
                <c:pt idx="72">
                  <c:v>4.5568186671121171E-3</c:v>
                </c:pt>
                <c:pt idx="73">
                  <c:v>4.483926398135463E-3</c:v>
                </c:pt>
                <c:pt idx="74">
                  <c:v>4.4214473104411877E-3</c:v>
                </c:pt>
                <c:pt idx="75">
                  <c:v>4.4211114013675626E-3</c:v>
                </c:pt>
                <c:pt idx="76">
                  <c:v>4.4103623110115587E-3</c:v>
                </c:pt>
                <c:pt idx="77">
                  <c:v>4.4053236749071814E-3</c:v>
                </c:pt>
                <c:pt idx="78">
                  <c:v>4.404315947686306E-3</c:v>
                </c:pt>
                <c:pt idx="79">
                  <c:v>4.2447591377143675E-3</c:v>
                </c:pt>
                <c:pt idx="80">
                  <c:v>4.2373691380946151E-3</c:v>
                </c:pt>
                <c:pt idx="81">
                  <c:v>4.2340100473583636E-3</c:v>
                </c:pt>
                <c:pt idx="82">
                  <c:v>4.2309868656957373E-3</c:v>
                </c:pt>
                <c:pt idx="83">
                  <c:v>4.2202377753397333E-3</c:v>
                </c:pt>
                <c:pt idx="84">
                  <c:v>4.2148632301617309E-3</c:v>
                </c:pt>
                <c:pt idx="85">
                  <c:v>4.2074732305419776E-3</c:v>
                </c:pt>
                <c:pt idx="86">
                  <c:v>4.1960523220387234E-3</c:v>
                </c:pt>
                <c:pt idx="87">
                  <c:v>4.0311209668887826E-3</c:v>
                </c:pt>
                <c:pt idx="88">
                  <c:v>3.9995455139680202E-3</c:v>
                </c:pt>
                <c:pt idx="89">
                  <c:v>3.9992096048943951E-3</c:v>
                </c:pt>
                <c:pt idx="90">
                  <c:v>3.891046883187102E-3</c:v>
                </c:pt>
                <c:pt idx="91">
                  <c:v>3.8719000659904693E-3</c:v>
                </c:pt>
                <c:pt idx="92">
                  <c:v>3.8670293844229047E-3</c:v>
                </c:pt>
                <c:pt idx="93">
                  <c:v>3.8601432484135895E-3</c:v>
                </c:pt>
                <c:pt idx="94">
                  <c:v>3.8527532487938367E-3</c:v>
                </c:pt>
                <c:pt idx="95">
                  <c:v>3.829239613640077E-3</c:v>
                </c:pt>
                <c:pt idx="96">
                  <c:v>3.7126791650921561E-3</c:v>
                </c:pt>
                <c:pt idx="97">
                  <c:v>3.6518796227660065E-3</c:v>
                </c:pt>
                <c:pt idx="98">
                  <c:v>3.6518796227660065E-3</c:v>
                </c:pt>
                <c:pt idx="99">
                  <c:v>3.5235623566412053E-3</c:v>
                </c:pt>
                <c:pt idx="100">
                  <c:v>3.511805539064326E-3</c:v>
                </c:pt>
                <c:pt idx="101">
                  <c:v>3.4809019042908135E-3</c:v>
                </c:pt>
                <c:pt idx="102">
                  <c:v>3.3599746377857651E-3</c:v>
                </c:pt>
                <c:pt idx="103">
                  <c:v>3.3525846381660123E-3</c:v>
                </c:pt>
                <c:pt idx="104">
                  <c:v>3.334445548190255E-3</c:v>
                </c:pt>
                <c:pt idx="105">
                  <c:v>3.3226887306133756E-3</c:v>
                </c:pt>
                <c:pt idx="106">
                  <c:v>3.3089164585947449E-3</c:v>
                </c:pt>
                <c:pt idx="107">
                  <c:v>3.1570855573161845E-3</c:v>
                </c:pt>
                <c:pt idx="108">
                  <c:v>3.1570855573161845E-3</c:v>
                </c:pt>
                <c:pt idx="109">
                  <c:v>3.1570855573161845E-3</c:v>
                </c:pt>
                <c:pt idx="110">
                  <c:v>3.1570855573161845E-3</c:v>
                </c:pt>
                <c:pt idx="111">
                  <c:v>3.1570855573161845E-3</c:v>
                </c:pt>
                <c:pt idx="112">
                  <c:v>3.1570855573161845E-3</c:v>
                </c:pt>
                <c:pt idx="113">
                  <c:v>3.1570855573161845E-3</c:v>
                </c:pt>
                <c:pt idx="114">
                  <c:v>3.1560778300953091E-3</c:v>
                </c:pt>
                <c:pt idx="115">
                  <c:v>3.1517110121381826E-3</c:v>
                </c:pt>
                <c:pt idx="116">
                  <c:v>3.1507032849173071E-3</c:v>
                </c:pt>
                <c:pt idx="117">
                  <c:v>3.1157687412602933E-3</c:v>
                </c:pt>
                <c:pt idx="118">
                  <c:v>3.1016605601680374E-3</c:v>
                </c:pt>
                <c:pt idx="119">
                  <c:v>3.0888960153702821E-3</c:v>
                </c:pt>
                <c:pt idx="120">
                  <c:v>2.9871155660618669E-3</c:v>
                </c:pt>
                <c:pt idx="121">
                  <c:v>2.9807332936629891E-3</c:v>
                </c:pt>
                <c:pt idx="122">
                  <c:v>2.9615864764663564E-3</c:v>
                </c:pt>
                <c:pt idx="123">
                  <c:v>2.9599069310982311E-3</c:v>
                </c:pt>
                <c:pt idx="124">
                  <c:v>2.9360573868708467E-3</c:v>
                </c:pt>
                <c:pt idx="125">
                  <c:v>2.9360573868708467E-3</c:v>
                </c:pt>
                <c:pt idx="126">
                  <c:v>2.839651482740433E-3</c:v>
                </c:pt>
                <c:pt idx="127">
                  <c:v>2.8023655755680431E-3</c:v>
                </c:pt>
                <c:pt idx="128">
                  <c:v>2.6397855839334784E-3</c:v>
                </c:pt>
                <c:pt idx="129">
                  <c:v>2.6334033115346009E-3</c:v>
                </c:pt>
                <c:pt idx="130">
                  <c:v>2.6186233122950948E-3</c:v>
                </c:pt>
                <c:pt idx="131">
                  <c:v>2.6156001306324689E-3</c:v>
                </c:pt>
                <c:pt idx="132">
                  <c:v>2.5994764950984625E-3</c:v>
                </c:pt>
                <c:pt idx="133">
                  <c:v>2.5964533134358362E-3</c:v>
                </c:pt>
                <c:pt idx="134">
                  <c:v>2.4976960457900469E-3</c:v>
                </c:pt>
                <c:pt idx="135">
                  <c:v>2.4624255930594079E-3</c:v>
                </c:pt>
                <c:pt idx="136">
                  <c:v>2.4617537749121576E-3</c:v>
                </c:pt>
                <c:pt idx="137">
                  <c:v>2.449661048261653E-3</c:v>
                </c:pt>
                <c:pt idx="138">
                  <c:v>2.4113674138683877E-3</c:v>
                </c:pt>
                <c:pt idx="139">
                  <c:v>2.2723010573875821E-3</c:v>
                </c:pt>
                <c:pt idx="140">
                  <c:v>2.2477796950129475E-3</c:v>
                </c:pt>
                <c:pt idx="141">
                  <c:v>2.2222506054174374E-3</c:v>
                </c:pt>
                <c:pt idx="142">
                  <c:v>2.1248369740661482E-3</c:v>
                </c:pt>
                <c:pt idx="143">
                  <c:v>2.0821765217157564E-3</c:v>
                </c:pt>
                <c:pt idx="144">
                  <c:v>2.0321260697456116E-3</c:v>
                </c:pt>
                <c:pt idx="145">
                  <c:v>2.0321260697456116E-3</c:v>
                </c:pt>
                <c:pt idx="146">
                  <c:v>1.8870133499395538E-3</c:v>
                </c:pt>
                <c:pt idx="147">
                  <c:v>1.8732410779209231E-3</c:v>
                </c:pt>
                <c:pt idx="148">
                  <c:v>1.6989042687094789E-3</c:v>
                </c:pt>
                <c:pt idx="149">
                  <c:v>1.5322933681914124E-3</c:v>
                </c:pt>
                <c:pt idx="150">
                  <c:v>1.5259110957925349E-3</c:v>
                </c:pt>
                <c:pt idx="151">
                  <c:v>1.3824779213546029E-3</c:v>
                </c:pt>
                <c:pt idx="152">
                  <c:v>1.1859711132838997E-3</c:v>
                </c:pt>
                <c:pt idx="153">
                  <c:v>1.0065956679680779E-3</c:v>
                </c:pt>
                <c:pt idx="154">
                  <c:v>1.0064277134312653E-3</c:v>
                </c:pt>
                <c:pt idx="155">
                  <c:v>9.8324998735113125E-4</c:v>
                </c:pt>
                <c:pt idx="156">
                  <c:v>9.7770748763631671E-4</c:v>
                </c:pt>
                <c:pt idx="157">
                  <c:v>8.1815067766437787E-4</c:v>
                </c:pt>
                <c:pt idx="158">
                  <c:v>8.0370658749849729E-4</c:v>
                </c:pt>
                <c:pt idx="159">
                  <c:v>6.7303795785832003E-4</c:v>
                </c:pt>
                <c:pt idx="160">
                  <c:v>6.3575205068593012E-4</c:v>
                </c:pt>
                <c:pt idx="161">
                  <c:v>6.3440841439142996E-4</c:v>
                </c:pt>
                <c:pt idx="162">
                  <c:v>4.8089796774474381E-4</c:v>
                </c:pt>
                <c:pt idx="163">
                  <c:v>3.193257033310545E-4</c:v>
                </c:pt>
                <c:pt idx="164">
                  <c:v>3.173102488893036E-4</c:v>
                </c:pt>
                <c:pt idx="165">
                  <c:v>3.0085070428167212E-4</c:v>
                </c:pt>
                <c:pt idx="166">
                  <c:v>2.8103206893778914E-4</c:v>
                </c:pt>
                <c:pt idx="167">
                  <c:v>2.8069615986416399E-4</c:v>
                </c:pt>
                <c:pt idx="168">
                  <c:v>1.3457571283723071E-4</c:v>
                </c:pt>
                <c:pt idx="169">
                  <c:v>1.3323207654273011E-4</c:v>
                </c:pt>
                <c:pt idx="170">
                  <c:v>1.2886525858560316E-4</c:v>
                </c:pt>
                <c:pt idx="171">
                  <c:v>1.2718571321747741E-4</c:v>
                </c:pt>
                <c:pt idx="172">
                  <c:v>8.4693215403898112E-5</c:v>
                </c:pt>
                <c:pt idx="173">
                  <c:v>8.4693215403898112E-5</c:v>
                </c:pt>
                <c:pt idx="174">
                  <c:v>-4.8158823214842182E-5</c:v>
                </c:pt>
                <c:pt idx="175">
                  <c:v>-6.6633822264224561E-5</c:v>
                </c:pt>
                <c:pt idx="176">
                  <c:v>-6.6633822264224561E-5</c:v>
                </c:pt>
                <c:pt idx="177">
                  <c:v>-7.8054730767478792E-5</c:v>
                </c:pt>
                <c:pt idx="178">
                  <c:v>-2.3089335926691507E-4</c:v>
                </c:pt>
                <c:pt idx="179">
                  <c:v>-2.7153835717555561E-4</c:v>
                </c:pt>
                <c:pt idx="180">
                  <c:v>-2.7153835717555561E-4</c:v>
                </c:pt>
                <c:pt idx="181">
                  <c:v>-2.7153835717555561E-4</c:v>
                </c:pt>
                <c:pt idx="182">
                  <c:v>-2.7153835717555561E-4</c:v>
                </c:pt>
                <c:pt idx="183">
                  <c:v>-4.1127653180361191E-4</c:v>
                </c:pt>
                <c:pt idx="184">
                  <c:v>-4.1127653180361191E-4</c:v>
                </c:pt>
                <c:pt idx="185">
                  <c:v>-4.5578448405894211E-4</c:v>
                </c:pt>
                <c:pt idx="186">
                  <c:v>-6.2390697540832141E-4</c:v>
                </c:pt>
                <c:pt idx="187">
                  <c:v>-6.2390697540832141E-4</c:v>
                </c:pt>
                <c:pt idx="188">
                  <c:v>-7.9488469388351406E-4</c:v>
                </c:pt>
                <c:pt idx="189">
                  <c:v>-8.0160287535601706E-4</c:v>
                </c:pt>
                <c:pt idx="190">
                  <c:v>-8.0160287535601706E-4</c:v>
                </c:pt>
                <c:pt idx="191">
                  <c:v>-9.9122354741740509E-4</c:v>
                </c:pt>
                <c:pt idx="192">
                  <c:v>-1.0031483195310975E-3</c:v>
                </c:pt>
                <c:pt idx="193">
                  <c:v>-1.0031483195310975E-3</c:v>
                </c:pt>
                <c:pt idx="194">
                  <c:v>-1.1244114951097705E-3</c:v>
                </c:pt>
                <c:pt idx="195">
                  <c:v>-1.1412069487910272E-3</c:v>
                </c:pt>
                <c:pt idx="196">
                  <c:v>-1.1667360383865377E-3</c:v>
                </c:pt>
                <c:pt idx="197">
                  <c:v>-1.3121846672662207E-3</c:v>
                </c:pt>
                <c:pt idx="198">
                  <c:v>-1.3145360307815967E-3</c:v>
                </c:pt>
                <c:pt idx="199">
                  <c:v>-1.3195746668859731E-3</c:v>
                </c:pt>
                <c:pt idx="200">
                  <c:v>-1.3328430752941661E-3</c:v>
                </c:pt>
                <c:pt idx="201">
                  <c:v>-1.3440960292606082E-3</c:v>
                </c:pt>
                <c:pt idx="202">
                  <c:v>-1.535228292153309E-3</c:v>
                </c:pt>
                <c:pt idx="203">
                  <c:v>-1.5537032912026913E-3</c:v>
                </c:pt>
                <c:pt idx="204">
                  <c:v>-1.6689201034561126E-3</c:v>
                </c:pt>
                <c:pt idx="205">
                  <c:v>-1.8496391850664345E-3</c:v>
                </c:pt>
                <c:pt idx="206">
                  <c:v>-1.8815505470608221E-3</c:v>
                </c:pt>
                <c:pt idx="207">
                  <c:v>-2.0461459931371377E-3</c:v>
                </c:pt>
                <c:pt idx="208">
                  <c:v>-2.2214905295694573E-3</c:v>
                </c:pt>
                <c:pt idx="209">
                  <c:v>-2.2308959836309615E-3</c:v>
                </c:pt>
                <c:pt idx="210">
                  <c:v>-2.2396296195452145E-3</c:v>
                </c:pt>
                <c:pt idx="211">
                  <c:v>-2.2490350736067187E-3</c:v>
                </c:pt>
                <c:pt idx="212">
                  <c:v>-2.3699623401117666E-3</c:v>
                </c:pt>
                <c:pt idx="213">
                  <c:v>-2.4025455202534044E-3</c:v>
                </c:pt>
                <c:pt idx="214">
                  <c:v>-2.4025455202534044E-3</c:v>
                </c:pt>
                <c:pt idx="215">
                  <c:v>-2.4025455202534044E-3</c:v>
                </c:pt>
                <c:pt idx="216">
                  <c:v>-2.4028814293270296E-3</c:v>
                </c:pt>
                <c:pt idx="217">
                  <c:v>-2.4445341544565465E-3</c:v>
                </c:pt>
                <c:pt idx="218">
                  <c:v>-2.5644536937407189E-3</c:v>
                </c:pt>
                <c:pt idx="219">
                  <c:v>-2.588975056115354E-3</c:v>
                </c:pt>
                <c:pt idx="220">
                  <c:v>-2.7448368662774158E-3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71-436B-A6EC-886EE2D9D52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Active!$U$21:$U$227</c:f>
              <c:numCache>
                <c:formatCode>General</c:formatCode>
                <c:ptCount val="207"/>
                <c:pt idx="14">
                  <c:v>-4.8114999997778796E-2</c:v>
                </c:pt>
                <c:pt idx="155">
                  <c:v>4.7817500002565794E-2</c:v>
                </c:pt>
                <c:pt idx="165">
                  <c:v>0.14605000000301516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71-436B-A6EC-886EE2D9D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248992"/>
        <c:axId val="1"/>
      </c:scatterChart>
      <c:valAx>
        <c:axId val="863248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6395620450357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98058252427182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2489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24936082018872"/>
          <c:y val="0.90909222554077285"/>
          <c:w val="0.75890086554714642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285750</xdr:colOff>
      <xdr:row>18</xdr:row>
      <xdr:rowOff>104774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FBB0BEA-8BA1-6744-8A7A-332524EFF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0</xdr:row>
      <xdr:rowOff>0</xdr:rowOff>
    </xdr:from>
    <xdr:to>
      <xdr:col>26</xdr:col>
      <xdr:colOff>581025</xdr:colOff>
      <xdr:row>18</xdr:row>
      <xdr:rowOff>95250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BE4255D-1620-B72E-BDCB-8CAB8024D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37.pdf" TargetMode="External"/><Relationship Id="rId13" Type="http://schemas.openxmlformats.org/officeDocument/2006/relationships/hyperlink" Target="http://www.bav-astro.de/sfs/BAVM_link.php?BAVMnr=203" TargetMode="External"/><Relationship Id="rId18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www.aavso.org/sites/default/files/jaavso/v36n2/171.pdf" TargetMode="External"/><Relationship Id="rId7" Type="http://schemas.openxmlformats.org/officeDocument/2006/relationships/hyperlink" Target="http://var.astro.cz/oejv/issues/oejv0137.pdf" TargetMode="External"/><Relationship Id="rId12" Type="http://schemas.openxmlformats.org/officeDocument/2006/relationships/hyperlink" Target="http://www.bav-astro.de/sfs/BAVM_link.php?BAVMnr=193" TargetMode="External"/><Relationship Id="rId17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178" TargetMode="External"/><Relationship Id="rId16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bav-astro.de/sfs/BAVM_link.php?BAVMnr=173" TargetMode="External"/><Relationship Id="rId6" Type="http://schemas.openxmlformats.org/officeDocument/2006/relationships/hyperlink" Target="http://www.aavso.org/sites/default/files/jaavso/v36n2/186.pdf" TargetMode="External"/><Relationship Id="rId11" Type="http://schemas.openxmlformats.org/officeDocument/2006/relationships/hyperlink" Target="http://vsolj.cetus-net.org/no42.pdf" TargetMode="External"/><Relationship Id="rId5" Type="http://schemas.openxmlformats.org/officeDocument/2006/relationships/hyperlink" Target="http://www.bav-astro.de/sfs/BAVM_link.php?BAVMnr=209" TargetMode="External"/><Relationship Id="rId15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aavso.org/sites/default/files/jaavso/v36n2/186.pdf" TargetMode="External"/><Relationship Id="rId9" Type="http://schemas.openxmlformats.org/officeDocument/2006/relationships/hyperlink" Target="http://var.astro.cz/oejv/issues/oejv0160.pdf" TargetMode="External"/><Relationship Id="rId14" Type="http://schemas.openxmlformats.org/officeDocument/2006/relationships/hyperlink" Target="http://var.astro.cz/oejv/issues/oejv00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0"/>
  <sheetViews>
    <sheetView tabSelected="1" workbookViewId="0">
      <pane xSplit="14" ySplit="22" topLeftCell="O23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6.140625" style="1" customWidth="1"/>
    <col min="2" max="2" width="5.140625" style="1" customWidth="1"/>
    <col min="3" max="3" width="13" style="1" customWidth="1"/>
    <col min="4" max="4" width="9.42578125" style="1" customWidth="1"/>
    <col min="5" max="5" width="11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46298.504999999997</v>
      </c>
      <c r="D4" s="6">
        <v>0.68374500000000005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46298.504999999997</v>
      </c>
      <c r="D7" s="1" t="s">
        <v>704</v>
      </c>
    </row>
    <row r="8" spans="1:6" x14ac:dyDescent="0.2">
      <c r="A8" s="1" t="s">
        <v>8</v>
      </c>
      <c r="C8" s="1">
        <f>+D4</f>
        <v>0.68374500000000005</v>
      </c>
      <c r="D8" s="1" t="s">
        <v>704</v>
      </c>
    </row>
    <row r="9" spans="1:6" x14ac:dyDescent="0.2">
      <c r="A9" s="9" t="s">
        <v>9</v>
      </c>
      <c r="B9" s="10">
        <v>100</v>
      </c>
      <c r="C9" s="11" t="str">
        <f>"F"&amp;B9</f>
        <v>F100</v>
      </c>
      <c r="D9" s="12" t="str">
        <f>"G"&amp;B9</f>
        <v>G100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INTERCEPT(INDIRECT($D$9):G989,INDIRECT($C$9):F989)</f>
        <v>4.2309868656957373E-3</v>
      </c>
      <c r="D11" s="15"/>
      <c r="E11"/>
    </row>
    <row r="12" spans="1:6" x14ac:dyDescent="0.2">
      <c r="A12" t="s">
        <v>13</v>
      </c>
      <c r="B12"/>
      <c r="C12" s="14">
        <f ca="1">SLOPE(INDIRECT($D$9):G989,INDIRECT($C$9):F989)</f>
        <v>-3.3590907362513379E-7</v>
      </c>
      <c r="D12" s="15"/>
      <c r="E12" s="76" t="s">
        <v>703</v>
      </c>
      <c r="F12" s="77" t="s">
        <v>702</v>
      </c>
    </row>
    <row r="13" spans="1:6" x14ac:dyDescent="0.2">
      <c r="A13" t="s">
        <v>14</v>
      </c>
      <c r="B13"/>
      <c r="C13" s="15" t="s">
        <v>15</v>
      </c>
      <c r="E13" s="74" t="s">
        <v>17</v>
      </c>
      <c r="F13" s="78">
        <v>1</v>
      </c>
    </row>
    <row r="14" spans="1:6" x14ac:dyDescent="0.2">
      <c r="A14"/>
      <c r="B14"/>
      <c r="C14"/>
      <c r="E14" s="74" t="s">
        <v>19</v>
      </c>
      <c r="F14" s="79">
        <f ca="1">NOW()+15018.5+$C$5/24</f>
        <v>60685.881164236111</v>
      </c>
    </row>
    <row r="15" spans="1:6" x14ac:dyDescent="0.2">
      <c r="A15" s="16" t="s">
        <v>16</v>
      </c>
      <c r="B15"/>
      <c r="C15" s="17">
        <f ca="1">(C7+C11)+(C8+C12)*INT(MAX(F21:F3530))</f>
        <v>60497.834670163131</v>
      </c>
      <c r="E15" s="74" t="s">
        <v>21</v>
      </c>
      <c r="F15" s="79">
        <f ca="1">ROUND(2*($F$14-$C$7)/$C$8,0)/2+$F$13</f>
        <v>21043</v>
      </c>
    </row>
    <row r="16" spans="1:6" x14ac:dyDescent="0.2">
      <c r="A16" s="16" t="s">
        <v>18</v>
      </c>
      <c r="B16"/>
      <c r="C16" s="17">
        <f ca="1">+C8+C12</f>
        <v>0.68374466409092638</v>
      </c>
      <c r="E16" s="74" t="s">
        <v>23</v>
      </c>
      <c r="F16" s="79">
        <f ca="1">ROUND(2*($F$14-$C$15)/$C$16,0)/2+$F$13</f>
        <v>276</v>
      </c>
    </row>
    <row r="17" spans="1:21" x14ac:dyDescent="0.2">
      <c r="A17" s="9" t="s">
        <v>20</v>
      </c>
      <c r="B17"/>
      <c r="C17">
        <f>COUNT(C21:C2188)</f>
        <v>221</v>
      </c>
      <c r="E17" s="74" t="s">
        <v>700</v>
      </c>
      <c r="F17" s="80">
        <f ca="1">+$C$15+$C$16*$F$16-15018.5-$C$5/24</f>
        <v>45668.444030785562</v>
      </c>
    </row>
    <row r="18" spans="1:21" x14ac:dyDescent="0.2">
      <c r="A18" s="16" t="s">
        <v>22</v>
      </c>
      <c r="B18"/>
      <c r="C18" s="18">
        <f ca="1">+C15</f>
        <v>60497.834670163131</v>
      </c>
      <c r="D18" s="73">
        <f ca="1">+C16</f>
        <v>0.68374466409092638</v>
      </c>
      <c r="E18" s="75" t="s">
        <v>701</v>
      </c>
      <c r="F18" s="81">
        <f ca="1">+($C$15+$C$16*$F$16)-($C$16/2)-15018.5-$C$5/24</f>
        <v>45668.102158453519</v>
      </c>
    </row>
    <row r="19" spans="1:21" x14ac:dyDescent="0.2">
      <c r="E19" s="9"/>
      <c r="F19" s="19"/>
    </row>
    <row r="20" spans="1:21" x14ac:dyDescent="0.2">
      <c r="A20" s="13" t="s">
        <v>24</v>
      </c>
      <c r="B20" s="13" t="s">
        <v>25</v>
      </c>
      <c r="C20" s="13" t="s">
        <v>26</v>
      </c>
      <c r="D20" s="13" t="s">
        <v>27</v>
      </c>
      <c r="E20" s="13" t="s">
        <v>28</v>
      </c>
      <c r="F20" s="13" t="s">
        <v>29</v>
      </c>
      <c r="G20" s="13" t="s">
        <v>30</v>
      </c>
      <c r="H20" s="20" t="s">
        <v>31</v>
      </c>
      <c r="I20" s="20" t="s">
        <v>32</v>
      </c>
      <c r="J20" s="20" t="s">
        <v>33</v>
      </c>
      <c r="K20" s="20" t="s">
        <v>34</v>
      </c>
      <c r="L20" s="20" t="s">
        <v>35</v>
      </c>
      <c r="M20" s="20" t="s">
        <v>36</v>
      </c>
      <c r="N20" s="20" t="s">
        <v>37</v>
      </c>
      <c r="O20" s="20" t="s">
        <v>38</v>
      </c>
      <c r="P20" s="20" t="s">
        <v>39</v>
      </c>
      <c r="Q20" s="13" t="s">
        <v>40</v>
      </c>
      <c r="U20" s="21" t="s">
        <v>41</v>
      </c>
    </row>
    <row r="21" spans="1:21" x14ac:dyDescent="0.2">
      <c r="A21" s="22" t="s">
        <v>42</v>
      </c>
      <c r="B21" s="23" t="s">
        <v>43</v>
      </c>
      <c r="C21" s="24">
        <v>30637.324000000001</v>
      </c>
      <c r="D21" s="25"/>
      <c r="E21" s="1">
        <f t="shared" ref="E21:E84" si="0">+(C21-C$7)/C$8</f>
        <v>-22905.002595997041</v>
      </c>
      <c r="F21" s="1">
        <f t="shared" ref="F21:F84" si="1">ROUND(2*E21,0)/2</f>
        <v>-22905</v>
      </c>
      <c r="G21" s="1">
        <f t="shared" ref="G21:G34" si="2">+C21-(C$7+F21*C$8)</f>
        <v>-1.7749999969964847E-3</v>
      </c>
      <c r="H21" s="1">
        <f t="shared" ref="H21:H32" si="3">+G21</f>
        <v>-1.7749999969964847E-3</v>
      </c>
      <c r="O21" s="1">
        <f t="shared" ref="O21:O84" ca="1" si="4">+C$11+C$12*$F21</f>
        <v>1.1924984197079427E-2</v>
      </c>
      <c r="Q21" s="60">
        <f t="shared" ref="Q21:Q84" si="5">+C21-15018.5</f>
        <v>15618.824000000001</v>
      </c>
    </row>
    <row r="22" spans="1:21" x14ac:dyDescent="0.2">
      <c r="A22" s="22" t="s">
        <v>44</v>
      </c>
      <c r="B22" s="23" t="s">
        <v>43</v>
      </c>
      <c r="C22" s="24">
        <v>30645.532999999999</v>
      </c>
      <c r="D22" s="25"/>
      <c r="E22" s="1">
        <f t="shared" si="0"/>
        <v>-22892.996658110842</v>
      </c>
      <c r="F22" s="1">
        <f t="shared" si="1"/>
        <v>-22893</v>
      </c>
      <c r="G22" s="1">
        <f t="shared" si="2"/>
        <v>2.2850000023026951E-3</v>
      </c>
      <c r="H22" s="1">
        <f t="shared" si="3"/>
        <v>2.2850000023026951E-3</v>
      </c>
      <c r="O22" s="1">
        <f t="shared" ca="1" si="4"/>
        <v>1.1920953288195925E-2</v>
      </c>
      <c r="Q22" s="60">
        <f t="shared" si="5"/>
        <v>15627.032999999999</v>
      </c>
    </row>
    <row r="23" spans="1:21" x14ac:dyDescent="0.2">
      <c r="A23" s="22" t="s">
        <v>42</v>
      </c>
      <c r="B23" s="23" t="s">
        <v>43</v>
      </c>
      <c r="C23" s="24">
        <v>30696.128000000001</v>
      </c>
      <c r="D23" s="25"/>
      <c r="E23" s="1">
        <f t="shared" si="0"/>
        <v>-22818.999773307292</v>
      </c>
      <c r="F23" s="1">
        <f t="shared" si="1"/>
        <v>-22819</v>
      </c>
      <c r="G23" s="1">
        <f t="shared" si="2"/>
        <v>1.5500000517931767E-4</v>
      </c>
      <c r="H23" s="1">
        <f t="shared" si="3"/>
        <v>1.5500000517931767E-4</v>
      </c>
      <c r="O23" s="1">
        <f t="shared" ca="1" si="4"/>
        <v>1.1896096016747664E-2</v>
      </c>
      <c r="Q23" s="60">
        <f t="shared" si="5"/>
        <v>15677.628000000001</v>
      </c>
    </row>
    <row r="24" spans="1:21" x14ac:dyDescent="0.2">
      <c r="A24" s="22" t="s">
        <v>44</v>
      </c>
      <c r="B24" s="23" t="s">
        <v>45</v>
      </c>
      <c r="C24" s="24">
        <v>30885.184000000001</v>
      </c>
      <c r="D24" s="25"/>
      <c r="E24" s="1">
        <f t="shared" si="0"/>
        <v>-22542.499031071518</v>
      </c>
      <c r="F24" s="1">
        <f t="shared" si="1"/>
        <v>-22542.5</v>
      </c>
      <c r="G24" s="1">
        <f t="shared" si="2"/>
        <v>6.6250000236323103E-4</v>
      </c>
      <c r="H24" s="1">
        <f t="shared" si="3"/>
        <v>6.6250000236323103E-4</v>
      </c>
      <c r="O24" s="1">
        <f t="shared" ca="1" si="4"/>
        <v>1.1803217157890317E-2</v>
      </c>
      <c r="Q24" s="60">
        <f t="shared" si="5"/>
        <v>15866.684000000001</v>
      </c>
    </row>
    <row r="25" spans="1:21" x14ac:dyDescent="0.2">
      <c r="A25" s="22" t="s">
        <v>44</v>
      </c>
      <c r="B25" s="23" t="s">
        <v>43</v>
      </c>
      <c r="C25" s="24">
        <v>30885.524000000001</v>
      </c>
      <c r="D25" s="25"/>
      <c r="E25" s="1">
        <f t="shared" si="0"/>
        <v>-22542.001769665585</v>
      </c>
      <c r="F25" s="1">
        <f t="shared" si="1"/>
        <v>-22542</v>
      </c>
      <c r="G25" s="1">
        <f t="shared" si="2"/>
        <v>-1.2099999948986806E-3</v>
      </c>
      <c r="H25" s="1">
        <f t="shared" si="3"/>
        <v>-1.2099999948986806E-3</v>
      </c>
      <c r="O25" s="1">
        <f t="shared" ca="1" si="4"/>
        <v>1.1803049203353504E-2</v>
      </c>
      <c r="Q25" s="60">
        <f t="shared" si="5"/>
        <v>15867.024000000001</v>
      </c>
    </row>
    <row r="26" spans="1:21" x14ac:dyDescent="0.2">
      <c r="A26" s="22" t="s">
        <v>46</v>
      </c>
      <c r="B26" s="23" t="s">
        <v>43</v>
      </c>
      <c r="C26" s="24">
        <v>30892.359</v>
      </c>
      <c r="D26" s="25"/>
      <c r="E26" s="1">
        <f t="shared" si="0"/>
        <v>-22532.005352872777</v>
      </c>
      <c r="F26" s="1">
        <f t="shared" si="1"/>
        <v>-22532</v>
      </c>
      <c r="G26" s="1">
        <f t="shared" si="2"/>
        <v>-3.6599999984900933E-3</v>
      </c>
      <c r="H26" s="1">
        <f t="shared" si="3"/>
        <v>-3.6599999984900933E-3</v>
      </c>
      <c r="O26" s="1">
        <f t="shared" ca="1" si="4"/>
        <v>1.1799690112617252E-2</v>
      </c>
      <c r="Q26" s="60">
        <f t="shared" si="5"/>
        <v>15873.859</v>
      </c>
    </row>
    <row r="27" spans="1:21" x14ac:dyDescent="0.2">
      <c r="A27" s="22" t="s">
        <v>42</v>
      </c>
      <c r="B27" s="23" t="s">
        <v>43</v>
      </c>
      <c r="C27" s="24">
        <v>30892.363000000001</v>
      </c>
      <c r="D27" s="25"/>
      <c r="E27" s="1">
        <f t="shared" si="0"/>
        <v>-22531.999502738588</v>
      </c>
      <c r="F27" s="1">
        <f t="shared" si="1"/>
        <v>-22532</v>
      </c>
      <c r="G27" s="1">
        <f t="shared" si="2"/>
        <v>3.4000000232481398E-4</v>
      </c>
      <c r="H27" s="1">
        <f t="shared" si="3"/>
        <v>3.4000000232481398E-4</v>
      </c>
      <c r="O27" s="1">
        <f t="shared" ca="1" si="4"/>
        <v>1.1799690112617252E-2</v>
      </c>
      <c r="Q27" s="60">
        <f t="shared" si="5"/>
        <v>15873.863000000001</v>
      </c>
    </row>
    <row r="28" spans="1:21" x14ac:dyDescent="0.2">
      <c r="A28" s="22" t="s">
        <v>44</v>
      </c>
      <c r="B28" s="23" t="s">
        <v>43</v>
      </c>
      <c r="C28" s="24">
        <v>30895.098000000002</v>
      </c>
      <c r="D28" s="25"/>
      <c r="E28" s="1">
        <f t="shared" si="0"/>
        <v>-22527.999473487915</v>
      </c>
      <c r="F28" s="1">
        <f t="shared" si="1"/>
        <v>-22528</v>
      </c>
      <c r="G28" s="1">
        <f t="shared" si="2"/>
        <v>3.6000000545755029E-4</v>
      </c>
      <c r="H28" s="1">
        <f t="shared" si="3"/>
        <v>3.6000000545755029E-4</v>
      </c>
      <c r="O28" s="1">
        <f t="shared" ca="1" si="4"/>
        <v>1.1798346476322752E-2</v>
      </c>
      <c r="Q28" s="60">
        <f t="shared" si="5"/>
        <v>15876.598000000002</v>
      </c>
    </row>
    <row r="29" spans="1:21" x14ac:dyDescent="0.2">
      <c r="A29" s="22" t="s">
        <v>42</v>
      </c>
      <c r="B29" s="23" t="s">
        <v>43</v>
      </c>
      <c r="C29" s="24">
        <v>30901.255000000001</v>
      </c>
      <c r="D29" s="25"/>
      <c r="E29" s="1">
        <f t="shared" si="0"/>
        <v>-22518.994654439881</v>
      </c>
      <c r="F29" s="1">
        <f t="shared" si="1"/>
        <v>-22519</v>
      </c>
      <c r="G29" s="1">
        <f t="shared" si="2"/>
        <v>3.6550000040733721E-3</v>
      </c>
      <c r="H29" s="1">
        <f t="shared" si="3"/>
        <v>3.6550000040733721E-3</v>
      </c>
      <c r="O29" s="1">
        <f t="shared" ca="1" si="4"/>
        <v>1.1795323294660126E-2</v>
      </c>
      <c r="Q29" s="60">
        <f t="shared" si="5"/>
        <v>15882.755000000001</v>
      </c>
    </row>
    <row r="30" spans="1:21" x14ac:dyDescent="0.2">
      <c r="A30" s="22" t="s">
        <v>42</v>
      </c>
      <c r="B30" s="23" t="s">
        <v>43</v>
      </c>
      <c r="C30" s="24">
        <v>30903.306</v>
      </c>
      <c r="D30" s="25"/>
      <c r="E30" s="1">
        <f t="shared" si="0"/>
        <v>-22515.994998135262</v>
      </c>
      <c r="F30" s="1">
        <f t="shared" si="1"/>
        <v>-22516</v>
      </c>
      <c r="G30" s="1">
        <f t="shared" si="2"/>
        <v>3.4200000045530032E-3</v>
      </c>
      <c r="H30" s="1">
        <f t="shared" si="3"/>
        <v>3.4200000045530032E-3</v>
      </c>
      <c r="O30" s="1">
        <f t="shared" ca="1" si="4"/>
        <v>1.179431556743925E-2</v>
      </c>
      <c r="Q30" s="60">
        <f t="shared" si="5"/>
        <v>15884.806</v>
      </c>
    </row>
    <row r="31" spans="1:21" x14ac:dyDescent="0.2">
      <c r="A31" s="22" t="s">
        <v>42</v>
      </c>
      <c r="B31" s="23" t="s">
        <v>43</v>
      </c>
      <c r="C31" s="24">
        <v>30905.353999999999</v>
      </c>
      <c r="D31" s="25"/>
      <c r="E31" s="1">
        <f t="shared" si="0"/>
        <v>-22512.999729431289</v>
      </c>
      <c r="F31" s="1">
        <f t="shared" si="1"/>
        <v>-22513</v>
      </c>
      <c r="G31" s="1">
        <f t="shared" si="2"/>
        <v>1.8500000442145392E-4</v>
      </c>
      <c r="H31" s="1">
        <f t="shared" si="3"/>
        <v>1.8500000442145392E-4</v>
      </c>
      <c r="O31" s="1">
        <f t="shared" ca="1" si="4"/>
        <v>1.1793307840218373E-2</v>
      </c>
      <c r="Q31" s="60">
        <f t="shared" si="5"/>
        <v>15886.853999999999</v>
      </c>
    </row>
    <row r="32" spans="1:21" x14ac:dyDescent="0.2">
      <c r="A32" s="22" t="s">
        <v>47</v>
      </c>
      <c r="B32" s="23" t="s">
        <v>43</v>
      </c>
      <c r="C32" s="24">
        <v>33828.368000000002</v>
      </c>
      <c r="D32" s="25"/>
      <c r="E32" s="1">
        <f t="shared" si="0"/>
        <v>-18237.993696480404</v>
      </c>
      <c r="F32" s="1">
        <f t="shared" si="1"/>
        <v>-18238</v>
      </c>
      <c r="G32" s="1">
        <f t="shared" si="2"/>
        <v>4.310000003897585E-3</v>
      </c>
      <c r="H32" s="1">
        <f t="shared" si="3"/>
        <v>4.310000003897585E-3</v>
      </c>
      <c r="O32" s="1">
        <f t="shared" ca="1" si="4"/>
        <v>1.0357296550470928E-2</v>
      </c>
      <c r="Q32" s="60">
        <f t="shared" si="5"/>
        <v>18809.868000000002</v>
      </c>
    </row>
    <row r="33" spans="1:21" x14ac:dyDescent="0.2">
      <c r="A33" s="1" t="s">
        <v>48</v>
      </c>
      <c r="C33" s="25">
        <v>41490.411999999997</v>
      </c>
      <c r="D33" s="25"/>
      <c r="E33" s="1">
        <f t="shared" si="0"/>
        <v>-7031.9973089382747</v>
      </c>
      <c r="F33" s="1">
        <f t="shared" si="1"/>
        <v>-7032</v>
      </c>
      <c r="G33" s="1">
        <f t="shared" si="2"/>
        <v>1.839999997173436E-3</v>
      </c>
      <c r="I33" s="1">
        <f>+G33</f>
        <v>1.839999997173436E-3</v>
      </c>
      <c r="O33" s="1">
        <f t="shared" ca="1" si="4"/>
        <v>6.593099471427678E-3</v>
      </c>
      <c r="Q33" s="60">
        <f t="shared" si="5"/>
        <v>26471.911999999997</v>
      </c>
    </row>
    <row r="34" spans="1:21" x14ac:dyDescent="0.2">
      <c r="A34" s="1" t="s">
        <v>49</v>
      </c>
      <c r="C34" s="25">
        <v>42212.445</v>
      </c>
      <c r="D34" s="25"/>
      <c r="E34" s="1">
        <f t="shared" si="0"/>
        <v>-5975.9998244959706</v>
      </c>
      <c r="F34" s="1">
        <f t="shared" si="1"/>
        <v>-5976</v>
      </c>
      <c r="G34" s="1">
        <f t="shared" si="2"/>
        <v>1.2000000424450263E-4</v>
      </c>
      <c r="I34" s="1">
        <f>+G34</f>
        <v>1.2000000424450263E-4</v>
      </c>
      <c r="O34" s="1">
        <f t="shared" ca="1" si="4"/>
        <v>6.238379489679537E-3</v>
      </c>
      <c r="Q34" s="60">
        <f t="shared" si="5"/>
        <v>27193.945</v>
      </c>
    </row>
    <row r="35" spans="1:21" x14ac:dyDescent="0.2">
      <c r="A35" s="1" t="s">
        <v>49</v>
      </c>
      <c r="C35" s="25">
        <v>42214.447999999997</v>
      </c>
      <c r="D35" s="25"/>
      <c r="E35" s="1">
        <f t="shared" si="0"/>
        <v>-5973.0703698016077</v>
      </c>
      <c r="F35" s="1">
        <f t="shared" si="1"/>
        <v>-5973</v>
      </c>
      <c r="O35" s="1">
        <f t="shared" ca="1" si="4"/>
        <v>6.2373717624586615E-3</v>
      </c>
      <c r="Q35" s="60">
        <f t="shared" si="5"/>
        <v>27195.947999999997</v>
      </c>
      <c r="U35" s="12">
        <v>-4.8114999997778796E-2</v>
      </c>
    </row>
    <row r="36" spans="1:21" x14ac:dyDescent="0.2">
      <c r="A36" s="1" t="s">
        <v>50</v>
      </c>
      <c r="C36" s="25">
        <v>42214.487999999998</v>
      </c>
      <c r="D36" s="25"/>
      <c r="E36" s="1">
        <f t="shared" si="0"/>
        <v>-5973.0118684597319</v>
      </c>
      <c r="F36" s="1">
        <f t="shared" si="1"/>
        <v>-5973</v>
      </c>
      <c r="G36" s="1">
        <f t="shared" ref="G36:G67" si="6">+C36-(C$7+F36*C$8)</f>
        <v>-8.1149999969056807E-3</v>
      </c>
      <c r="I36" s="1">
        <f t="shared" ref="I36:I67" si="7">+G36</f>
        <v>-8.1149999969056807E-3</v>
      </c>
      <c r="O36" s="1">
        <f t="shared" ca="1" si="4"/>
        <v>6.2373717624586615E-3</v>
      </c>
      <c r="Q36" s="60">
        <f t="shared" si="5"/>
        <v>27195.987999999998</v>
      </c>
    </row>
    <row r="37" spans="1:21" x14ac:dyDescent="0.2">
      <c r="A37" s="1" t="s">
        <v>49</v>
      </c>
      <c r="C37" s="25">
        <v>42223.385999999999</v>
      </c>
      <c r="D37" s="25"/>
      <c r="E37" s="1">
        <f t="shared" si="0"/>
        <v>-5959.9982449597419</v>
      </c>
      <c r="F37" s="1">
        <f t="shared" si="1"/>
        <v>-5960</v>
      </c>
      <c r="G37" s="1">
        <f t="shared" si="6"/>
        <v>1.1999999987892807E-3</v>
      </c>
      <c r="I37" s="1">
        <f t="shared" si="7"/>
        <v>1.1999999987892807E-3</v>
      </c>
      <c r="O37" s="1">
        <f t="shared" ca="1" si="4"/>
        <v>6.2330049445015346E-3</v>
      </c>
      <c r="Q37" s="60">
        <f t="shared" si="5"/>
        <v>27204.885999999999</v>
      </c>
    </row>
    <row r="38" spans="1:21" x14ac:dyDescent="0.2">
      <c r="A38" s="1" t="s">
        <v>49</v>
      </c>
      <c r="C38" s="25">
        <v>42223.387999999999</v>
      </c>
      <c r="D38" s="25"/>
      <c r="E38" s="1">
        <f t="shared" si="0"/>
        <v>-5959.9953198926469</v>
      </c>
      <c r="F38" s="1">
        <f t="shared" si="1"/>
        <v>-5960</v>
      </c>
      <c r="G38" s="1">
        <f t="shared" si="6"/>
        <v>3.1999999991967343E-3</v>
      </c>
      <c r="I38" s="1">
        <f t="shared" si="7"/>
        <v>3.1999999991967343E-3</v>
      </c>
      <c r="O38" s="1">
        <f t="shared" ca="1" si="4"/>
        <v>6.2330049445015346E-3</v>
      </c>
      <c r="Q38" s="60">
        <f t="shared" si="5"/>
        <v>27204.887999999999</v>
      </c>
    </row>
    <row r="39" spans="1:21" x14ac:dyDescent="0.2">
      <c r="A39" s="1" t="s">
        <v>49</v>
      </c>
      <c r="C39" s="25">
        <v>42257.561999999998</v>
      </c>
      <c r="D39" s="25"/>
      <c r="E39" s="1">
        <f t="shared" si="0"/>
        <v>-5910.0146984621442</v>
      </c>
      <c r="F39" s="1">
        <f t="shared" si="1"/>
        <v>-5910</v>
      </c>
      <c r="G39" s="1">
        <f t="shared" si="6"/>
        <v>-1.0049999997136183E-2</v>
      </c>
      <c r="I39" s="1">
        <f t="shared" si="7"/>
        <v>-1.0049999997136183E-2</v>
      </c>
      <c r="O39" s="1">
        <f t="shared" ca="1" si="4"/>
        <v>6.216209490820278E-3</v>
      </c>
      <c r="Q39" s="60">
        <f t="shared" si="5"/>
        <v>27239.061999999998</v>
      </c>
    </row>
    <row r="40" spans="1:21" x14ac:dyDescent="0.2">
      <c r="A40" s="1" t="s">
        <v>51</v>
      </c>
      <c r="C40" s="25">
        <v>42303.374000000003</v>
      </c>
      <c r="D40" s="25"/>
      <c r="E40" s="1">
        <f t="shared" si="0"/>
        <v>-5843.0131116132379</v>
      </c>
      <c r="F40" s="1">
        <f t="shared" si="1"/>
        <v>-5843</v>
      </c>
      <c r="G40" s="1">
        <f t="shared" si="6"/>
        <v>-8.9649999936227687E-3</v>
      </c>
      <c r="I40" s="1">
        <f t="shared" si="7"/>
        <v>-8.9649999936227687E-3</v>
      </c>
      <c r="O40" s="1">
        <f t="shared" ca="1" si="4"/>
        <v>6.1937035828873938E-3</v>
      </c>
      <c r="Q40" s="60">
        <f t="shared" si="5"/>
        <v>27284.874000000003</v>
      </c>
    </row>
    <row r="41" spans="1:21" x14ac:dyDescent="0.2">
      <c r="A41" s="1" t="s">
        <v>51</v>
      </c>
      <c r="C41" s="25">
        <v>42303.381999999998</v>
      </c>
      <c r="D41" s="25"/>
      <c r="E41" s="1">
        <f t="shared" si="0"/>
        <v>-5843.0014113448715</v>
      </c>
      <c r="F41" s="1">
        <f t="shared" si="1"/>
        <v>-5843</v>
      </c>
      <c r="G41" s="1">
        <f t="shared" si="6"/>
        <v>-9.6499999926891178E-4</v>
      </c>
      <c r="I41" s="1">
        <f t="shared" si="7"/>
        <v>-9.6499999926891178E-4</v>
      </c>
      <c r="O41" s="1">
        <f t="shared" ca="1" si="4"/>
        <v>6.1937035828873938E-3</v>
      </c>
      <c r="Q41" s="60">
        <f t="shared" si="5"/>
        <v>27284.881999999998</v>
      </c>
    </row>
    <row r="42" spans="1:21" x14ac:dyDescent="0.2">
      <c r="A42" s="1" t="s">
        <v>52</v>
      </c>
      <c r="C42" s="25">
        <v>42377.224000000002</v>
      </c>
      <c r="D42" s="25"/>
      <c r="E42" s="1">
        <f t="shared" si="0"/>
        <v>-5735.005009177391</v>
      </c>
      <c r="F42" s="1">
        <f t="shared" si="1"/>
        <v>-5735</v>
      </c>
      <c r="G42" s="1">
        <f t="shared" si="6"/>
        <v>-3.4249999953317456E-3</v>
      </c>
      <c r="I42" s="1">
        <f t="shared" si="7"/>
        <v>-3.4249999953317456E-3</v>
      </c>
      <c r="O42" s="1">
        <f t="shared" ca="1" si="4"/>
        <v>6.1574254029358793E-3</v>
      </c>
      <c r="Q42" s="60">
        <f t="shared" si="5"/>
        <v>27358.724000000002</v>
      </c>
    </row>
    <row r="43" spans="1:21" x14ac:dyDescent="0.2">
      <c r="A43" s="1" t="s">
        <v>53</v>
      </c>
      <c r="C43" s="25">
        <v>42403.21</v>
      </c>
      <c r="D43" s="25"/>
      <c r="E43" s="1">
        <f t="shared" si="0"/>
        <v>-5696.9996124286072</v>
      </c>
      <c r="F43" s="1">
        <f t="shared" si="1"/>
        <v>-5697</v>
      </c>
      <c r="G43" s="1">
        <f t="shared" si="6"/>
        <v>2.6500000240048394E-4</v>
      </c>
      <c r="I43" s="1">
        <f t="shared" si="7"/>
        <v>2.6500000240048394E-4</v>
      </c>
      <c r="O43" s="1">
        <f t="shared" ca="1" si="4"/>
        <v>6.1446608581381245E-3</v>
      </c>
      <c r="Q43" s="60">
        <f t="shared" si="5"/>
        <v>27384.71</v>
      </c>
    </row>
    <row r="44" spans="1:21" x14ac:dyDescent="0.2">
      <c r="A44" s="1" t="s">
        <v>54</v>
      </c>
      <c r="C44" s="25">
        <v>42551.58</v>
      </c>
      <c r="D44" s="25"/>
      <c r="E44" s="1">
        <f t="shared" si="0"/>
        <v>-5480.0035100805053</v>
      </c>
      <c r="F44" s="1">
        <f t="shared" si="1"/>
        <v>-5480</v>
      </c>
      <c r="G44" s="1">
        <f t="shared" si="6"/>
        <v>-2.3999999975785613E-3</v>
      </c>
      <c r="I44" s="1">
        <f t="shared" si="7"/>
        <v>-2.3999999975785613E-3</v>
      </c>
      <c r="O44" s="1">
        <f t="shared" ca="1" si="4"/>
        <v>6.0717685891614704E-3</v>
      </c>
      <c r="Q44" s="60">
        <f t="shared" si="5"/>
        <v>27533.08</v>
      </c>
    </row>
    <row r="45" spans="1:21" x14ac:dyDescent="0.2">
      <c r="A45" s="1" t="s">
        <v>55</v>
      </c>
      <c r="C45" s="25">
        <v>42577.557000000001</v>
      </c>
      <c r="D45" s="25"/>
      <c r="E45" s="1">
        <f t="shared" si="0"/>
        <v>-5442.0112761336413</v>
      </c>
      <c r="F45" s="1">
        <f t="shared" si="1"/>
        <v>-5442</v>
      </c>
      <c r="G45" s="1">
        <f t="shared" si="6"/>
        <v>-7.7099999980418943E-3</v>
      </c>
      <c r="I45" s="1">
        <f t="shared" si="7"/>
        <v>-7.7099999980418943E-3</v>
      </c>
      <c r="O45" s="1">
        <f t="shared" ca="1" si="4"/>
        <v>6.0590040443637156E-3</v>
      </c>
      <c r="Q45" s="60">
        <f t="shared" si="5"/>
        <v>27559.057000000001</v>
      </c>
    </row>
    <row r="46" spans="1:21" x14ac:dyDescent="0.2">
      <c r="A46" s="1" t="s">
        <v>56</v>
      </c>
      <c r="C46" s="25">
        <v>42727.303</v>
      </c>
      <c r="D46" s="25"/>
      <c r="E46" s="1">
        <f t="shared" si="0"/>
        <v>-5223.0027276250612</v>
      </c>
      <c r="F46" s="1">
        <f t="shared" si="1"/>
        <v>-5223</v>
      </c>
      <c r="G46" s="1">
        <f t="shared" si="6"/>
        <v>-1.8649999983608723E-3</v>
      </c>
      <c r="I46" s="1">
        <f t="shared" si="7"/>
        <v>-1.8649999983608723E-3</v>
      </c>
      <c r="O46" s="1">
        <f t="shared" ca="1" si="4"/>
        <v>5.9854399572398112E-3</v>
      </c>
      <c r="Q46" s="60">
        <f t="shared" si="5"/>
        <v>27708.803</v>
      </c>
    </row>
    <row r="47" spans="1:21" x14ac:dyDescent="0.2">
      <c r="A47" s="1" t="s">
        <v>56</v>
      </c>
      <c r="C47" s="25">
        <v>42740.294999999998</v>
      </c>
      <c r="D47" s="25"/>
      <c r="E47" s="1">
        <f t="shared" si="0"/>
        <v>-5204.0014917842163</v>
      </c>
      <c r="F47" s="1">
        <f t="shared" si="1"/>
        <v>-5204</v>
      </c>
      <c r="G47" s="1">
        <f t="shared" si="6"/>
        <v>-1.0199999960605055E-3</v>
      </c>
      <c r="I47" s="1">
        <f t="shared" si="7"/>
        <v>-1.0199999960605055E-3</v>
      </c>
      <c r="O47" s="1">
        <f t="shared" ca="1" si="4"/>
        <v>5.9790576848409334E-3</v>
      </c>
      <c r="Q47" s="60">
        <f t="shared" si="5"/>
        <v>27721.794999999998</v>
      </c>
    </row>
    <row r="48" spans="1:21" x14ac:dyDescent="0.2">
      <c r="A48" s="1" t="s">
        <v>57</v>
      </c>
      <c r="C48" s="25">
        <v>42947.466</v>
      </c>
      <c r="D48" s="25"/>
      <c r="E48" s="1">
        <f t="shared" si="0"/>
        <v>-4901.0069543470108</v>
      </c>
      <c r="F48" s="1">
        <f t="shared" si="1"/>
        <v>-4901</v>
      </c>
      <c r="G48" s="1">
        <f t="shared" si="6"/>
        <v>-4.7549999944749288E-3</v>
      </c>
      <c r="I48" s="1">
        <f t="shared" si="7"/>
        <v>-4.7549999944749288E-3</v>
      </c>
      <c r="O48" s="1">
        <f t="shared" ca="1" si="4"/>
        <v>5.8772772355325182E-3</v>
      </c>
      <c r="Q48" s="60">
        <f t="shared" si="5"/>
        <v>27928.966</v>
      </c>
    </row>
    <row r="49" spans="1:17" x14ac:dyDescent="0.2">
      <c r="A49" s="1" t="s">
        <v>57</v>
      </c>
      <c r="C49" s="25">
        <v>42947.468000000001</v>
      </c>
      <c r="D49" s="25"/>
      <c r="E49" s="1">
        <f t="shared" si="0"/>
        <v>-4901.0040292799167</v>
      </c>
      <c r="F49" s="1">
        <f t="shared" si="1"/>
        <v>-4901</v>
      </c>
      <c r="G49" s="1">
        <f t="shared" si="6"/>
        <v>-2.7549999940674752E-3</v>
      </c>
      <c r="I49" s="1">
        <f t="shared" si="7"/>
        <v>-2.7549999940674752E-3</v>
      </c>
      <c r="O49" s="1">
        <f t="shared" ca="1" si="4"/>
        <v>5.8772772355325182E-3</v>
      </c>
      <c r="Q49" s="60">
        <f t="shared" si="5"/>
        <v>27928.968000000001</v>
      </c>
    </row>
    <row r="50" spans="1:17" x14ac:dyDescent="0.2">
      <c r="A50" s="1" t="s">
        <v>58</v>
      </c>
      <c r="C50" s="25">
        <v>42994.65</v>
      </c>
      <c r="D50" s="25"/>
      <c r="E50" s="1">
        <f t="shared" si="0"/>
        <v>-4831.9987714718145</v>
      </c>
      <c r="F50" s="1">
        <f t="shared" si="1"/>
        <v>-4832</v>
      </c>
      <c r="G50" s="1">
        <f t="shared" si="6"/>
        <v>8.4000000060768798E-4</v>
      </c>
      <c r="I50" s="1">
        <f t="shared" si="7"/>
        <v>8.4000000060768798E-4</v>
      </c>
      <c r="O50" s="1">
        <f t="shared" ca="1" si="4"/>
        <v>5.8540995094523837E-3</v>
      </c>
      <c r="Q50" s="60">
        <f t="shared" si="5"/>
        <v>27976.15</v>
      </c>
    </row>
    <row r="51" spans="1:17" x14ac:dyDescent="0.2">
      <c r="A51" s="1" t="s">
        <v>59</v>
      </c>
      <c r="C51" s="25">
        <v>43010.375999999997</v>
      </c>
      <c r="D51" s="25"/>
      <c r="E51" s="1">
        <f t="shared" si="0"/>
        <v>-4808.9989689138501</v>
      </c>
      <c r="F51" s="1">
        <f t="shared" si="1"/>
        <v>-4809</v>
      </c>
      <c r="G51" s="1">
        <f t="shared" si="6"/>
        <v>7.0499999856110662E-4</v>
      </c>
      <c r="I51" s="1">
        <f t="shared" si="7"/>
        <v>7.0499999856110662E-4</v>
      </c>
      <c r="O51" s="1">
        <f t="shared" ca="1" si="4"/>
        <v>5.8463736007590052E-3</v>
      </c>
      <c r="Q51" s="60">
        <f t="shared" si="5"/>
        <v>27991.875999999997</v>
      </c>
    </row>
    <row r="52" spans="1:17" x14ac:dyDescent="0.2">
      <c r="A52" s="1" t="s">
        <v>60</v>
      </c>
      <c r="C52" s="25">
        <v>43040.462</v>
      </c>
      <c r="D52" s="25"/>
      <c r="E52" s="1">
        <f t="shared" si="0"/>
        <v>-4764.9971846229191</v>
      </c>
      <c r="F52" s="1">
        <f t="shared" si="1"/>
        <v>-4765</v>
      </c>
      <c r="G52" s="1">
        <f t="shared" si="6"/>
        <v>1.9250000041211024E-3</v>
      </c>
      <c r="I52" s="1">
        <f t="shared" si="7"/>
        <v>1.9250000041211024E-3</v>
      </c>
      <c r="O52" s="1">
        <f t="shared" ca="1" si="4"/>
        <v>5.8315936015194995E-3</v>
      </c>
      <c r="Q52" s="60">
        <f t="shared" si="5"/>
        <v>28021.962</v>
      </c>
    </row>
    <row r="53" spans="1:17" x14ac:dyDescent="0.2">
      <c r="A53" s="1" t="s">
        <v>58</v>
      </c>
      <c r="C53" s="25">
        <v>43050.713000000003</v>
      </c>
      <c r="D53" s="25"/>
      <c r="E53" s="1">
        <f t="shared" si="0"/>
        <v>-4750.0047532340186</v>
      </c>
      <c r="F53" s="1">
        <f t="shared" si="1"/>
        <v>-4750</v>
      </c>
      <c r="G53" s="1">
        <f t="shared" si="6"/>
        <v>-3.2499999942956492E-3</v>
      </c>
      <c r="I53" s="1">
        <f t="shared" si="7"/>
        <v>-3.2499999942956492E-3</v>
      </c>
      <c r="O53" s="1">
        <f t="shared" ca="1" si="4"/>
        <v>5.8265549654151223E-3</v>
      </c>
      <c r="Q53" s="60">
        <f t="shared" si="5"/>
        <v>28032.213000000003</v>
      </c>
    </row>
    <row r="54" spans="1:17" x14ac:dyDescent="0.2">
      <c r="A54" s="1" t="s">
        <v>61</v>
      </c>
      <c r="C54" s="25">
        <v>43088.32</v>
      </c>
      <c r="D54" s="25"/>
      <c r="E54" s="1">
        <f t="shared" si="0"/>
        <v>-4695.0032541371384</v>
      </c>
      <c r="F54" s="1">
        <f t="shared" si="1"/>
        <v>-4695</v>
      </c>
      <c r="G54" s="1">
        <f t="shared" si="6"/>
        <v>-2.2249999965424649E-3</v>
      </c>
      <c r="I54" s="1">
        <f t="shared" si="7"/>
        <v>-2.2249999965424649E-3</v>
      </c>
      <c r="O54" s="1">
        <f t="shared" ca="1" si="4"/>
        <v>5.8080799663657399E-3</v>
      </c>
      <c r="Q54" s="60">
        <f t="shared" si="5"/>
        <v>28069.82</v>
      </c>
    </row>
    <row r="55" spans="1:17" x14ac:dyDescent="0.2">
      <c r="A55" s="1" t="s">
        <v>61</v>
      </c>
      <c r="C55" s="25">
        <v>43127.296999999999</v>
      </c>
      <c r="D55" s="25"/>
      <c r="E55" s="1">
        <f t="shared" si="0"/>
        <v>-4637.9980840810513</v>
      </c>
      <c r="F55" s="1">
        <f t="shared" si="1"/>
        <v>-4638</v>
      </c>
      <c r="G55" s="1">
        <f t="shared" si="6"/>
        <v>1.3099999996484257E-3</v>
      </c>
      <c r="I55" s="1">
        <f t="shared" si="7"/>
        <v>1.3099999996484257E-3</v>
      </c>
      <c r="O55" s="1">
        <f t="shared" ca="1" si="4"/>
        <v>5.7889331491691081E-3</v>
      </c>
      <c r="Q55" s="60">
        <f t="shared" si="5"/>
        <v>28108.796999999999</v>
      </c>
    </row>
    <row r="56" spans="1:17" x14ac:dyDescent="0.2">
      <c r="A56" s="1" t="s">
        <v>58</v>
      </c>
      <c r="C56" s="25">
        <v>43281.81</v>
      </c>
      <c r="D56" s="25"/>
      <c r="E56" s="1">
        <f t="shared" si="0"/>
        <v>-4412.0176381545743</v>
      </c>
      <c r="F56" s="1">
        <f t="shared" si="1"/>
        <v>-4412</v>
      </c>
      <c r="G56" s="1">
        <f t="shared" si="6"/>
        <v>-1.2060000000928994E-2</v>
      </c>
      <c r="I56" s="1">
        <f t="shared" si="7"/>
        <v>-1.2060000000928994E-2</v>
      </c>
      <c r="O56" s="1">
        <f t="shared" ca="1" si="4"/>
        <v>5.7130176985298277E-3</v>
      </c>
      <c r="Q56" s="60">
        <f t="shared" si="5"/>
        <v>28263.309999999998</v>
      </c>
    </row>
    <row r="57" spans="1:17" x14ac:dyDescent="0.2">
      <c r="A57" s="1" t="s">
        <v>58</v>
      </c>
      <c r="C57" s="25">
        <v>43320.792999999998</v>
      </c>
      <c r="D57" s="25"/>
      <c r="E57" s="1">
        <f t="shared" si="0"/>
        <v>-4355.0036928972049</v>
      </c>
      <c r="F57" s="1">
        <f t="shared" si="1"/>
        <v>-4355</v>
      </c>
      <c r="G57" s="1">
        <f t="shared" si="6"/>
        <v>-2.5249999962397851E-3</v>
      </c>
      <c r="I57" s="1">
        <f t="shared" si="7"/>
        <v>-2.5249999962397851E-3</v>
      </c>
      <c r="O57" s="1">
        <f t="shared" ca="1" si="4"/>
        <v>5.693870881333195E-3</v>
      </c>
      <c r="Q57" s="60">
        <f t="shared" si="5"/>
        <v>28302.292999999998</v>
      </c>
    </row>
    <row r="58" spans="1:17" x14ac:dyDescent="0.2">
      <c r="A58" s="1" t="s">
        <v>58</v>
      </c>
      <c r="C58" s="25">
        <v>43320.796999999999</v>
      </c>
      <c r="D58" s="25"/>
      <c r="E58" s="1">
        <f t="shared" si="0"/>
        <v>-4354.9978427630158</v>
      </c>
      <c r="F58" s="1">
        <f t="shared" si="1"/>
        <v>-4355</v>
      </c>
      <c r="G58" s="1">
        <f t="shared" si="6"/>
        <v>1.4750000045751221E-3</v>
      </c>
      <c r="I58" s="1">
        <f t="shared" si="7"/>
        <v>1.4750000045751221E-3</v>
      </c>
      <c r="O58" s="1">
        <f t="shared" ca="1" si="4"/>
        <v>5.693870881333195E-3</v>
      </c>
      <c r="Q58" s="60">
        <f t="shared" si="5"/>
        <v>28302.296999999999</v>
      </c>
    </row>
    <row r="59" spans="1:17" x14ac:dyDescent="0.2">
      <c r="A59" s="1" t="s">
        <v>62</v>
      </c>
      <c r="C59" s="25">
        <v>43366.601000000002</v>
      </c>
      <c r="D59" s="25"/>
      <c r="E59" s="1">
        <f t="shared" si="0"/>
        <v>-4288.0079561824878</v>
      </c>
      <c r="F59" s="1">
        <f t="shared" si="1"/>
        <v>-4288</v>
      </c>
      <c r="G59" s="1">
        <f t="shared" si="6"/>
        <v>-5.4399999935412779E-3</v>
      </c>
      <c r="I59" s="1">
        <f t="shared" si="7"/>
        <v>-5.4399999935412779E-3</v>
      </c>
      <c r="O59" s="1">
        <f t="shared" ca="1" si="4"/>
        <v>5.6713649734003108E-3</v>
      </c>
      <c r="Q59" s="60">
        <f t="shared" si="5"/>
        <v>28348.101000000002</v>
      </c>
    </row>
    <row r="60" spans="1:17" x14ac:dyDescent="0.2">
      <c r="A60" s="1" t="s">
        <v>63</v>
      </c>
      <c r="C60" s="25">
        <v>43395.324000000001</v>
      </c>
      <c r="D60" s="25"/>
      <c r="E60" s="1">
        <f t="shared" si="0"/>
        <v>-4245.9996051159378</v>
      </c>
      <c r="F60" s="1">
        <f t="shared" si="1"/>
        <v>-4246</v>
      </c>
      <c r="G60" s="1">
        <f t="shared" si="6"/>
        <v>2.7000000409316272E-4</v>
      </c>
      <c r="I60" s="1">
        <f t="shared" si="7"/>
        <v>2.7000000409316272E-4</v>
      </c>
      <c r="O60" s="1">
        <f t="shared" ca="1" si="4"/>
        <v>5.6572567923080554E-3</v>
      </c>
      <c r="Q60" s="60">
        <f t="shared" si="5"/>
        <v>28376.824000000001</v>
      </c>
    </row>
    <row r="61" spans="1:17" x14ac:dyDescent="0.2">
      <c r="A61" s="1" t="s">
        <v>63</v>
      </c>
      <c r="C61" s="25">
        <v>43449.336000000003</v>
      </c>
      <c r="D61" s="25"/>
      <c r="E61" s="1">
        <f t="shared" si="0"/>
        <v>-4167.0052431827571</v>
      </c>
      <c r="F61" s="1">
        <f t="shared" si="1"/>
        <v>-4167</v>
      </c>
      <c r="G61" s="1">
        <f t="shared" si="6"/>
        <v>-3.5849999912898056E-3</v>
      </c>
      <c r="I61" s="1">
        <f t="shared" si="7"/>
        <v>-3.5849999912898056E-3</v>
      </c>
      <c r="O61" s="1">
        <f t="shared" ca="1" si="4"/>
        <v>5.6307199754916694E-3</v>
      </c>
      <c r="Q61" s="60">
        <f t="shared" si="5"/>
        <v>28430.836000000003</v>
      </c>
    </row>
    <row r="62" spans="1:17" x14ac:dyDescent="0.2">
      <c r="A62" s="1" t="s">
        <v>58</v>
      </c>
      <c r="C62" s="25">
        <v>43703.688999999998</v>
      </c>
      <c r="D62" s="25"/>
      <c r="E62" s="1">
        <f t="shared" si="0"/>
        <v>-3795.0054479374603</v>
      </c>
      <c r="F62" s="1">
        <f t="shared" si="1"/>
        <v>-3795</v>
      </c>
      <c r="G62" s="1">
        <f t="shared" si="6"/>
        <v>-3.7250000023050234E-3</v>
      </c>
      <c r="I62" s="1">
        <f t="shared" si="7"/>
        <v>-3.7250000023050234E-3</v>
      </c>
      <c r="O62" s="1">
        <f t="shared" ca="1" si="4"/>
        <v>5.5057618001031197E-3</v>
      </c>
      <c r="Q62" s="60">
        <f t="shared" si="5"/>
        <v>28685.188999999998</v>
      </c>
    </row>
    <row r="63" spans="1:17" x14ac:dyDescent="0.2">
      <c r="A63" s="1" t="s">
        <v>64</v>
      </c>
      <c r="C63" s="25">
        <v>43706.43</v>
      </c>
      <c r="D63" s="25"/>
      <c r="E63" s="1">
        <f t="shared" si="0"/>
        <v>-3790.9966434855055</v>
      </c>
      <c r="F63" s="1">
        <f t="shared" si="1"/>
        <v>-3791</v>
      </c>
      <c r="G63" s="1">
        <f t="shared" si="6"/>
        <v>2.2950000056880526E-3</v>
      </c>
      <c r="I63" s="1">
        <f t="shared" si="7"/>
        <v>2.2950000056880526E-3</v>
      </c>
      <c r="O63" s="1">
        <f t="shared" ca="1" si="4"/>
        <v>5.50441816380862E-3</v>
      </c>
      <c r="Q63" s="60">
        <f t="shared" si="5"/>
        <v>28687.93</v>
      </c>
    </row>
    <row r="64" spans="1:17" x14ac:dyDescent="0.2">
      <c r="A64" s="1" t="s">
        <v>64</v>
      </c>
      <c r="C64" s="25">
        <v>43712.572999999997</v>
      </c>
      <c r="D64" s="25"/>
      <c r="E64" s="1">
        <f t="shared" si="0"/>
        <v>-3782.01229990713</v>
      </c>
      <c r="F64" s="1">
        <f t="shared" si="1"/>
        <v>-3782</v>
      </c>
      <c r="G64" s="1">
        <f t="shared" si="6"/>
        <v>-8.4100000021862797E-3</v>
      </c>
      <c r="I64" s="1">
        <f t="shared" si="7"/>
        <v>-8.4100000021862797E-3</v>
      </c>
      <c r="O64" s="1">
        <f t="shared" ca="1" si="4"/>
        <v>5.5013949821459927E-3</v>
      </c>
      <c r="Q64" s="60">
        <f t="shared" si="5"/>
        <v>28694.072999999997</v>
      </c>
    </row>
    <row r="65" spans="1:17" x14ac:dyDescent="0.2">
      <c r="A65" s="1" t="s">
        <v>64</v>
      </c>
      <c r="C65" s="25">
        <v>43734.453000000001</v>
      </c>
      <c r="D65" s="25"/>
      <c r="E65" s="1">
        <f t="shared" si="0"/>
        <v>-3750.0120659017557</v>
      </c>
      <c r="F65" s="1">
        <f t="shared" si="1"/>
        <v>-3750</v>
      </c>
      <c r="G65" s="1">
        <f t="shared" si="6"/>
        <v>-8.2499999989522621E-3</v>
      </c>
      <c r="I65" s="1">
        <f t="shared" si="7"/>
        <v>-8.2499999989522621E-3</v>
      </c>
      <c r="O65" s="1">
        <f t="shared" ca="1" si="4"/>
        <v>5.4906458917899888E-3</v>
      </c>
      <c r="Q65" s="60">
        <f t="shared" si="5"/>
        <v>28715.953000000001</v>
      </c>
    </row>
    <row r="66" spans="1:17" x14ac:dyDescent="0.2">
      <c r="A66" s="1" t="s">
        <v>64</v>
      </c>
      <c r="C66" s="25">
        <v>43745.387999999999</v>
      </c>
      <c r="D66" s="25"/>
      <c r="E66" s="1">
        <f t="shared" si="0"/>
        <v>-3734.0192615668097</v>
      </c>
      <c r="F66" s="1">
        <f t="shared" si="1"/>
        <v>-3734</v>
      </c>
      <c r="G66" s="1">
        <f t="shared" si="6"/>
        <v>-1.3169999998353887E-2</v>
      </c>
      <c r="I66" s="1">
        <f t="shared" si="7"/>
        <v>-1.3169999998353887E-2</v>
      </c>
      <c r="O66" s="1">
        <f t="shared" ca="1" si="4"/>
        <v>5.4852713466119873E-3</v>
      </c>
      <c r="Q66" s="60">
        <f t="shared" si="5"/>
        <v>28726.887999999999</v>
      </c>
    </row>
    <row r="67" spans="1:17" x14ac:dyDescent="0.2">
      <c r="A67" s="1" t="s">
        <v>58</v>
      </c>
      <c r="C67" s="25">
        <v>43755.661999999997</v>
      </c>
      <c r="D67" s="25"/>
      <c r="E67" s="1">
        <f t="shared" si="0"/>
        <v>-3718.9931919063401</v>
      </c>
      <c r="F67" s="1">
        <f t="shared" si="1"/>
        <v>-3719</v>
      </c>
      <c r="G67" s="1">
        <f t="shared" si="6"/>
        <v>4.6549999970011413E-3</v>
      </c>
      <c r="I67" s="1">
        <f t="shared" si="7"/>
        <v>4.6549999970011413E-3</v>
      </c>
      <c r="O67" s="1">
        <f t="shared" ca="1" si="4"/>
        <v>5.48023271050761E-3</v>
      </c>
      <c r="Q67" s="60">
        <f t="shared" si="5"/>
        <v>28737.161999999997</v>
      </c>
    </row>
    <row r="68" spans="1:17" x14ac:dyDescent="0.2">
      <c r="A68" s="1" t="s">
        <v>65</v>
      </c>
      <c r="C68" s="25">
        <v>43810.36</v>
      </c>
      <c r="D68" s="25"/>
      <c r="E68" s="1">
        <f t="shared" si="0"/>
        <v>-3638.9955319600094</v>
      </c>
      <c r="F68" s="1">
        <f t="shared" si="1"/>
        <v>-3639</v>
      </c>
      <c r="G68" s="1">
        <f t="shared" ref="G68:G99" si="8">+C68-(C$7+F68*C$8)</f>
        <v>3.055000001040753E-3</v>
      </c>
      <c r="I68" s="1">
        <f t="shared" ref="I68:I99" si="9">+G68</f>
        <v>3.055000001040753E-3</v>
      </c>
      <c r="O68" s="1">
        <f t="shared" ca="1" si="4"/>
        <v>5.4533599846175989E-3</v>
      </c>
      <c r="Q68" s="60">
        <f t="shared" si="5"/>
        <v>28791.86</v>
      </c>
    </row>
    <row r="69" spans="1:17" x14ac:dyDescent="0.2">
      <c r="A69" s="1" t="s">
        <v>66</v>
      </c>
      <c r="C69" s="25">
        <v>43832.233999999997</v>
      </c>
      <c r="D69" s="25"/>
      <c r="E69" s="1">
        <f t="shared" si="0"/>
        <v>-3607.0040731559288</v>
      </c>
      <c r="F69" s="1">
        <f t="shared" si="1"/>
        <v>-3607</v>
      </c>
      <c r="G69" s="1">
        <f t="shared" si="8"/>
        <v>-2.7850000042235479E-3</v>
      </c>
      <c r="I69" s="1">
        <f t="shared" si="9"/>
        <v>-2.7850000042235479E-3</v>
      </c>
      <c r="O69" s="1">
        <f t="shared" ca="1" si="4"/>
        <v>5.442610894261595E-3</v>
      </c>
      <c r="Q69" s="60">
        <f t="shared" si="5"/>
        <v>28813.733999999997</v>
      </c>
    </row>
    <row r="70" spans="1:17" x14ac:dyDescent="0.2">
      <c r="A70" s="1" t="s">
        <v>58</v>
      </c>
      <c r="C70" s="25">
        <v>44049.663999999997</v>
      </c>
      <c r="D70" s="25"/>
      <c r="E70" s="1">
        <f t="shared" si="0"/>
        <v>-3289.0054040614559</v>
      </c>
      <c r="F70" s="1">
        <f t="shared" si="1"/>
        <v>-3289</v>
      </c>
      <c r="G70" s="1">
        <f t="shared" si="8"/>
        <v>-3.6949999994249083E-3</v>
      </c>
      <c r="I70" s="1">
        <f t="shared" si="9"/>
        <v>-3.6949999994249083E-3</v>
      </c>
      <c r="O70" s="1">
        <f t="shared" ca="1" si="4"/>
        <v>5.3357918088488025E-3</v>
      </c>
      <c r="Q70" s="60">
        <f t="shared" si="5"/>
        <v>29031.163999999997</v>
      </c>
    </row>
    <row r="71" spans="1:17" x14ac:dyDescent="0.2">
      <c r="A71" s="1" t="s">
        <v>67</v>
      </c>
      <c r="C71" s="25">
        <v>44117.351999999999</v>
      </c>
      <c r="D71" s="25"/>
      <c r="E71" s="1">
        <f t="shared" si="0"/>
        <v>-3190.0094333413749</v>
      </c>
      <c r="F71" s="1">
        <f t="shared" si="1"/>
        <v>-3190</v>
      </c>
      <c r="G71" s="1">
        <f t="shared" si="8"/>
        <v>-6.4500000007683411E-3</v>
      </c>
      <c r="I71" s="1">
        <f t="shared" si="9"/>
        <v>-6.4500000007683411E-3</v>
      </c>
      <c r="O71" s="1">
        <f t="shared" ca="1" si="4"/>
        <v>5.3025368105599144E-3</v>
      </c>
      <c r="Q71" s="60">
        <f t="shared" si="5"/>
        <v>29098.851999999999</v>
      </c>
    </row>
    <row r="72" spans="1:17" x14ac:dyDescent="0.2">
      <c r="A72" s="1" t="s">
        <v>68</v>
      </c>
      <c r="C72" s="25">
        <v>44130.336000000003</v>
      </c>
      <c r="D72" s="25"/>
      <c r="E72" s="1">
        <f t="shared" si="0"/>
        <v>-3171.0198977688965</v>
      </c>
      <c r="F72" s="1">
        <f t="shared" si="1"/>
        <v>-3171</v>
      </c>
      <c r="G72" s="1">
        <f t="shared" si="8"/>
        <v>-1.3604999992821831E-2</v>
      </c>
      <c r="I72" s="1">
        <f t="shared" si="9"/>
        <v>-1.3604999992821831E-2</v>
      </c>
      <c r="O72" s="1">
        <f t="shared" ca="1" si="4"/>
        <v>5.2961545381610365E-3</v>
      </c>
      <c r="Q72" s="60">
        <f t="shared" si="5"/>
        <v>29111.836000000003</v>
      </c>
    </row>
    <row r="73" spans="1:17" x14ac:dyDescent="0.2">
      <c r="A73" s="1" t="s">
        <v>68</v>
      </c>
      <c r="C73" s="25">
        <v>44130.356</v>
      </c>
      <c r="D73" s="25"/>
      <c r="E73" s="1">
        <f t="shared" si="0"/>
        <v>-3170.990647097964</v>
      </c>
      <c r="F73" s="1">
        <f t="shared" si="1"/>
        <v>-3171</v>
      </c>
      <c r="G73" s="1">
        <f t="shared" si="8"/>
        <v>6.3950000039767474E-3</v>
      </c>
      <c r="I73" s="1">
        <f t="shared" si="9"/>
        <v>6.3950000039767474E-3</v>
      </c>
      <c r="O73" s="1">
        <f t="shared" ca="1" si="4"/>
        <v>5.2961545381610365E-3</v>
      </c>
      <c r="Q73" s="60">
        <f t="shared" si="5"/>
        <v>29111.856</v>
      </c>
    </row>
    <row r="74" spans="1:17" x14ac:dyDescent="0.2">
      <c r="A74" s="1" t="s">
        <v>68</v>
      </c>
      <c r="C74" s="25">
        <v>44143.338000000003</v>
      </c>
      <c r="D74" s="25"/>
      <c r="E74" s="1">
        <f t="shared" si="0"/>
        <v>-3152.0040365925802</v>
      </c>
      <c r="F74" s="1">
        <f t="shared" si="1"/>
        <v>-3152</v>
      </c>
      <c r="G74" s="1">
        <f t="shared" si="8"/>
        <v>-2.759999995760154E-3</v>
      </c>
      <c r="I74" s="1">
        <f t="shared" si="9"/>
        <v>-2.759999995760154E-3</v>
      </c>
      <c r="O74" s="1">
        <f t="shared" ca="1" si="4"/>
        <v>5.2897722657621587E-3</v>
      </c>
      <c r="Q74" s="60">
        <f t="shared" si="5"/>
        <v>29124.838000000003</v>
      </c>
    </row>
    <row r="75" spans="1:17" x14ac:dyDescent="0.2">
      <c r="A75" s="1" t="s">
        <v>68</v>
      </c>
      <c r="C75" s="25">
        <v>44160.425999999999</v>
      </c>
      <c r="D75" s="25"/>
      <c r="E75" s="1">
        <f t="shared" si="0"/>
        <v>-3127.0122633437873</v>
      </c>
      <c r="F75" s="1">
        <f t="shared" si="1"/>
        <v>-3127</v>
      </c>
      <c r="G75" s="1">
        <f t="shared" si="8"/>
        <v>-8.3850000009988435E-3</v>
      </c>
      <c r="I75" s="1">
        <f t="shared" si="9"/>
        <v>-8.3850000009988435E-3</v>
      </c>
      <c r="O75" s="1">
        <f t="shared" ca="1" si="4"/>
        <v>5.2813745389215308E-3</v>
      </c>
      <c r="Q75" s="60">
        <f t="shared" si="5"/>
        <v>29141.925999999999</v>
      </c>
    </row>
    <row r="76" spans="1:17" x14ac:dyDescent="0.2">
      <c r="A76" s="1" t="s">
        <v>69</v>
      </c>
      <c r="C76" s="25">
        <v>44567.264000000003</v>
      </c>
      <c r="D76" s="25"/>
      <c r="E76" s="1">
        <f t="shared" si="0"/>
        <v>-2531.9980402050392</v>
      </c>
      <c r="F76" s="1">
        <f t="shared" si="1"/>
        <v>-2532</v>
      </c>
      <c r="G76" s="1">
        <f t="shared" si="8"/>
        <v>1.3400000025285408E-3</v>
      </c>
      <c r="I76" s="1">
        <f t="shared" si="9"/>
        <v>1.3400000025285408E-3</v>
      </c>
      <c r="O76" s="1">
        <f t="shared" ca="1" si="4"/>
        <v>5.0815086401145761E-3</v>
      </c>
      <c r="Q76" s="60">
        <f t="shared" si="5"/>
        <v>29548.764000000003</v>
      </c>
    </row>
    <row r="77" spans="1:17" x14ac:dyDescent="0.2">
      <c r="A77" s="22" t="s">
        <v>70</v>
      </c>
      <c r="B77" s="23" t="s">
        <v>43</v>
      </c>
      <c r="C77" s="24">
        <v>44567.267</v>
      </c>
      <c r="D77" s="25"/>
      <c r="E77" s="1">
        <f t="shared" si="0"/>
        <v>-2531.993652604403</v>
      </c>
      <c r="F77" s="1">
        <f t="shared" si="1"/>
        <v>-2532</v>
      </c>
      <c r="G77" s="1">
        <f t="shared" si="8"/>
        <v>4.3399999995017424E-3</v>
      </c>
      <c r="I77" s="1">
        <f t="shared" si="9"/>
        <v>4.3399999995017424E-3</v>
      </c>
      <c r="O77" s="1">
        <f t="shared" ca="1" si="4"/>
        <v>5.0815086401145761E-3</v>
      </c>
      <c r="Q77" s="60">
        <f t="shared" si="5"/>
        <v>29548.767</v>
      </c>
    </row>
    <row r="78" spans="1:17" x14ac:dyDescent="0.2">
      <c r="A78" s="1" t="s">
        <v>71</v>
      </c>
      <c r="C78" s="25">
        <v>44854.434000000001</v>
      </c>
      <c r="D78" s="25"/>
      <c r="E78" s="1">
        <f t="shared" si="0"/>
        <v>-2112.0022815523275</v>
      </c>
      <c r="F78" s="1">
        <f t="shared" si="1"/>
        <v>-2112</v>
      </c>
      <c r="G78" s="1">
        <f t="shared" si="8"/>
        <v>-1.5599999969708733E-3</v>
      </c>
      <c r="I78" s="1">
        <f t="shared" si="9"/>
        <v>-1.5599999969708733E-3</v>
      </c>
      <c r="O78" s="1">
        <f t="shared" ca="1" si="4"/>
        <v>4.9404268291920201E-3</v>
      </c>
      <c r="Q78" s="60">
        <f t="shared" si="5"/>
        <v>29835.934000000001</v>
      </c>
    </row>
    <row r="79" spans="1:17" x14ac:dyDescent="0.2">
      <c r="A79" s="1" t="s">
        <v>71</v>
      </c>
      <c r="C79" s="25">
        <v>44865.372000000003</v>
      </c>
      <c r="D79" s="25"/>
      <c r="E79" s="1">
        <f t="shared" si="0"/>
        <v>-2096.0050896167345</v>
      </c>
      <c r="F79" s="1">
        <f t="shared" si="1"/>
        <v>-2096</v>
      </c>
      <c r="G79" s="1">
        <f t="shared" si="8"/>
        <v>-3.4799999921233393E-3</v>
      </c>
      <c r="I79" s="1">
        <f t="shared" si="9"/>
        <v>-3.4799999921233393E-3</v>
      </c>
      <c r="O79" s="1">
        <f t="shared" ca="1" si="4"/>
        <v>4.9350522840140177E-3</v>
      </c>
      <c r="Q79" s="60">
        <f t="shared" si="5"/>
        <v>29846.872000000003</v>
      </c>
    </row>
    <row r="80" spans="1:17" x14ac:dyDescent="0.2">
      <c r="A80" s="1" t="s">
        <v>58</v>
      </c>
      <c r="C80" s="25">
        <v>44938.536999999997</v>
      </c>
      <c r="D80" s="25"/>
      <c r="E80" s="1">
        <f t="shared" si="0"/>
        <v>-1988.9988226604958</v>
      </c>
      <c r="F80" s="1">
        <f t="shared" si="1"/>
        <v>-1989</v>
      </c>
      <c r="G80" s="1">
        <f t="shared" si="8"/>
        <v>8.0499999603489414E-4</v>
      </c>
      <c r="I80" s="1">
        <f t="shared" si="9"/>
        <v>8.0499999603489414E-4</v>
      </c>
      <c r="O80" s="1">
        <f t="shared" ca="1" si="4"/>
        <v>4.8991100131361284E-3</v>
      </c>
      <c r="Q80" s="60">
        <f t="shared" si="5"/>
        <v>29920.036999999997</v>
      </c>
    </row>
    <row r="81" spans="1:17" x14ac:dyDescent="0.2">
      <c r="A81" s="1" t="s">
        <v>72</v>
      </c>
      <c r="C81" s="25">
        <v>45163.49</v>
      </c>
      <c r="D81" s="25"/>
      <c r="E81" s="1">
        <f t="shared" si="0"/>
        <v>-1659.9975136929693</v>
      </c>
      <c r="F81" s="1">
        <f t="shared" si="1"/>
        <v>-1660</v>
      </c>
      <c r="G81" s="1">
        <f t="shared" si="8"/>
        <v>1.7000000007101335E-3</v>
      </c>
      <c r="I81" s="1">
        <f t="shared" si="9"/>
        <v>1.7000000007101335E-3</v>
      </c>
      <c r="O81" s="1">
        <f t="shared" ca="1" si="4"/>
        <v>4.7885959279134593E-3</v>
      </c>
      <c r="Q81" s="60">
        <f t="shared" si="5"/>
        <v>30144.989999999998</v>
      </c>
    </row>
    <row r="82" spans="1:17" x14ac:dyDescent="0.2">
      <c r="A82" s="1" t="s">
        <v>58</v>
      </c>
      <c r="C82" s="25">
        <v>45171.688999999998</v>
      </c>
      <c r="D82" s="25"/>
      <c r="E82" s="1">
        <f t="shared" si="0"/>
        <v>-1648.0062011422369</v>
      </c>
      <c r="F82" s="1">
        <f t="shared" si="1"/>
        <v>-1648</v>
      </c>
      <c r="G82" s="1">
        <f t="shared" si="8"/>
        <v>-4.2400000020279549E-3</v>
      </c>
      <c r="I82" s="1">
        <f t="shared" si="9"/>
        <v>-4.2400000020279549E-3</v>
      </c>
      <c r="O82" s="1">
        <f t="shared" ca="1" si="4"/>
        <v>4.7845650190299575E-3</v>
      </c>
      <c r="Q82" s="60">
        <f t="shared" si="5"/>
        <v>30153.188999999998</v>
      </c>
    </row>
    <row r="83" spans="1:17" x14ac:dyDescent="0.2">
      <c r="A83" s="1" t="s">
        <v>73</v>
      </c>
      <c r="C83" s="25">
        <v>45224.339</v>
      </c>
      <c r="D83" s="25"/>
      <c r="E83" s="1">
        <f t="shared" si="0"/>
        <v>-1571.0038098998857</v>
      </c>
      <c r="F83" s="1">
        <f t="shared" si="1"/>
        <v>-1571</v>
      </c>
      <c r="G83" s="1">
        <f t="shared" si="8"/>
        <v>-2.6049999942188151E-3</v>
      </c>
      <c r="I83" s="1">
        <f t="shared" si="9"/>
        <v>-2.6049999942188151E-3</v>
      </c>
      <c r="O83" s="1">
        <f t="shared" ca="1" si="4"/>
        <v>4.7587000203608227E-3</v>
      </c>
      <c r="Q83" s="60">
        <f t="shared" si="5"/>
        <v>30205.839</v>
      </c>
    </row>
    <row r="84" spans="1:17" x14ac:dyDescent="0.2">
      <c r="A84" s="1" t="s">
        <v>73</v>
      </c>
      <c r="C84" s="25">
        <v>45228.436999999998</v>
      </c>
      <c r="D84" s="25"/>
      <c r="E84" s="1">
        <f t="shared" si="0"/>
        <v>-1565.0103474248428</v>
      </c>
      <c r="F84" s="1">
        <f t="shared" si="1"/>
        <v>-1565</v>
      </c>
      <c r="G84" s="1">
        <f t="shared" si="8"/>
        <v>-7.0750000013504177E-3</v>
      </c>
      <c r="I84" s="1">
        <f t="shared" si="9"/>
        <v>-7.0750000013504177E-3</v>
      </c>
      <c r="O84" s="1">
        <f t="shared" ca="1" si="4"/>
        <v>4.7566845659190718E-3</v>
      </c>
      <c r="Q84" s="60">
        <f t="shared" si="5"/>
        <v>30209.936999999998</v>
      </c>
    </row>
    <row r="85" spans="1:17" x14ac:dyDescent="0.2">
      <c r="A85" s="1" t="s">
        <v>74</v>
      </c>
      <c r="C85" s="25">
        <v>45263.296000000002</v>
      </c>
      <c r="D85" s="25"/>
      <c r="E85" s="1">
        <f t="shared" ref="E85:E148" si="10">+(C85-C$7)/C$8</f>
        <v>-1514.0278905147318</v>
      </c>
      <c r="F85" s="1">
        <f t="shared" ref="F85:F148" si="11">ROUND(2*E85,0)/2</f>
        <v>-1514</v>
      </c>
      <c r="G85" s="1">
        <f t="shared" si="8"/>
        <v>-1.9069999994826503E-2</v>
      </c>
      <c r="I85" s="1">
        <f t="shared" si="9"/>
        <v>-1.9069999994826503E-2</v>
      </c>
      <c r="O85" s="1">
        <f t="shared" ref="O85:O148" ca="1" si="12">+C$11+C$12*$F85</f>
        <v>4.73955320316419E-3</v>
      </c>
      <c r="Q85" s="60">
        <f t="shared" ref="Q85:Q148" si="13">+C85-15018.5</f>
        <v>30244.796000000002</v>
      </c>
    </row>
    <row r="86" spans="1:17" x14ac:dyDescent="0.2">
      <c r="A86" s="1" t="s">
        <v>74</v>
      </c>
      <c r="C86" s="25">
        <v>45263.31</v>
      </c>
      <c r="D86" s="25"/>
      <c r="E86" s="1">
        <f t="shared" si="10"/>
        <v>-1514.0074150450821</v>
      </c>
      <c r="F86" s="1">
        <f t="shared" si="11"/>
        <v>-1514</v>
      </c>
      <c r="G86" s="1">
        <f t="shared" si="8"/>
        <v>-5.0699999992502853E-3</v>
      </c>
      <c r="I86" s="1">
        <f t="shared" si="9"/>
        <v>-5.0699999992502853E-3</v>
      </c>
      <c r="O86" s="1">
        <f t="shared" ca="1" si="12"/>
        <v>4.73955320316419E-3</v>
      </c>
      <c r="Q86" s="60">
        <f t="shared" si="13"/>
        <v>30244.809999999998</v>
      </c>
    </row>
    <row r="87" spans="1:17" x14ac:dyDescent="0.2">
      <c r="A87" s="1" t="s">
        <v>74</v>
      </c>
      <c r="C87" s="25">
        <v>45263.311999999998</v>
      </c>
      <c r="D87" s="25"/>
      <c r="E87" s="1">
        <f t="shared" si="10"/>
        <v>-1514.0044899779878</v>
      </c>
      <c r="F87" s="1">
        <f t="shared" si="11"/>
        <v>-1514</v>
      </c>
      <c r="G87" s="1">
        <f t="shared" si="8"/>
        <v>-3.0699999988428317E-3</v>
      </c>
      <c r="I87" s="1">
        <f t="shared" si="9"/>
        <v>-3.0699999988428317E-3</v>
      </c>
      <c r="O87" s="1">
        <f t="shared" ca="1" si="12"/>
        <v>4.73955320316419E-3</v>
      </c>
      <c r="Q87" s="60">
        <f t="shared" si="13"/>
        <v>30244.811999999998</v>
      </c>
    </row>
    <row r="88" spans="1:17" x14ac:dyDescent="0.2">
      <c r="A88" s="1" t="s">
        <v>75</v>
      </c>
      <c r="C88" s="25">
        <v>45300.233999999997</v>
      </c>
      <c r="D88" s="25"/>
      <c r="E88" s="1">
        <f t="shared" si="10"/>
        <v>-1460.0048263607055</v>
      </c>
      <c r="F88" s="1">
        <f t="shared" si="11"/>
        <v>-1460</v>
      </c>
      <c r="G88" s="1">
        <f t="shared" si="8"/>
        <v>-3.3000000039464794E-3</v>
      </c>
      <c r="I88" s="1">
        <f t="shared" si="9"/>
        <v>-3.3000000039464794E-3</v>
      </c>
      <c r="O88" s="1">
        <f t="shared" ca="1" si="12"/>
        <v>4.7214141131884328E-3</v>
      </c>
      <c r="Q88" s="60">
        <f t="shared" si="13"/>
        <v>30281.733999999997</v>
      </c>
    </row>
    <row r="89" spans="1:17" x14ac:dyDescent="0.2">
      <c r="A89" s="1" t="s">
        <v>76</v>
      </c>
      <c r="C89" s="25">
        <v>45524.499000000003</v>
      </c>
      <c r="D89" s="25"/>
      <c r="E89" s="1">
        <f t="shared" si="10"/>
        <v>-1132.0097404734131</v>
      </c>
      <c r="F89" s="1">
        <f t="shared" si="11"/>
        <v>-1132</v>
      </c>
      <c r="G89" s="1">
        <f t="shared" si="8"/>
        <v>-6.6599999918253161E-3</v>
      </c>
      <c r="I89" s="1">
        <f t="shared" si="9"/>
        <v>-6.6599999918253161E-3</v>
      </c>
      <c r="O89" s="1">
        <f t="shared" ca="1" si="12"/>
        <v>4.6112359370393888E-3</v>
      </c>
      <c r="Q89" s="60">
        <f t="shared" si="13"/>
        <v>30505.999000000003</v>
      </c>
    </row>
    <row r="90" spans="1:17" x14ac:dyDescent="0.2">
      <c r="A90" s="1" t="s">
        <v>58</v>
      </c>
      <c r="C90" s="25">
        <v>45584.673999999999</v>
      </c>
      <c r="D90" s="25"/>
      <c r="E90" s="1">
        <f t="shared" si="10"/>
        <v>-1044.0017842909247</v>
      </c>
      <c r="F90" s="1">
        <f t="shared" si="11"/>
        <v>-1044</v>
      </c>
      <c r="G90" s="1">
        <f t="shared" si="8"/>
        <v>-1.2199999982840382E-3</v>
      </c>
      <c r="I90" s="1">
        <f t="shared" si="9"/>
        <v>-1.2199999982840382E-3</v>
      </c>
      <c r="O90" s="1">
        <f t="shared" ca="1" si="12"/>
        <v>4.5816759385603773E-3</v>
      </c>
      <c r="Q90" s="60">
        <f t="shared" si="13"/>
        <v>30566.173999999999</v>
      </c>
    </row>
    <row r="91" spans="1:17" x14ac:dyDescent="0.2">
      <c r="A91" s="1" t="s">
        <v>77</v>
      </c>
      <c r="C91" s="25">
        <v>45600.398999999998</v>
      </c>
      <c r="D91" s="25"/>
      <c r="E91" s="1">
        <f t="shared" si="10"/>
        <v>-1021.0034442665025</v>
      </c>
      <c r="F91" s="1">
        <f t="shared" si="11"/>
        <v>-1021</v>
      </c>
      <c r="G91" s="1">
        <f t="shared" si="8"/>
        <v>-2.3549999968963675E-3</v>
      </c>
      <c r="I91" s="1">
        <f t="shared" si="9"/>
        <v>-2.3549999968963675E-3</v>
      </c>
      <c r="O91" s="1">
        <f t="shared" ca="1" si="12"/>
        <v>4.5739500298669989E-3</v>
      </c>
      <c r="Q91" s="60">
        <f t="shared" si="13"/>
        <v>30581.898999999998</v>
      </c>
    </row>
    <row r="92" spans="1:17" x14ac:dyDescent="0.2">
      <c r="A92" s="1" t="s">
        <v>78</v>
      </c>
      <c r="C92" s="25">
        <v>45611.338000000003</v>
      </c>
      <c r="D92" s="25"/>
      <c r="E92" s="1">
        <f t="shared" si="10"/>
        <v>-1005.0047897973571</v>
      </c>
      <c r="F92" s="1">
        <f t="shared" si="11"/>
        <v>-1005</v>
      </c>
      <c r="G92" s="1">
        <f t="shared" si="8"/>
        <v>-3.2749999954830855E-3</v>
      </c>
      <c r="I92" s="1">
        <f t="shared" si="9"/>
        <v>-3.2749999954830855E-3</v>
      </c>
      <c r="O92" s="1">
        <f t="shared" ca="1" si="12"/>
        <v>4.5685754846889965E-3</v>
      </c>
      <c r="Q92" s="60">
        <f t="shared" si="13"/>
        <v>30592.838000000003</v>
      </c>
    </row>
    <row r="93" spans="1:17" x14ac:dyDescent="0.2">
      <c r="A93" s="1" t="s">
        <v>78</v>
      </c>
      <c r="C93" s="25">
        <v>45635.27</v>
      </c>
      <c r="D93" s="25"/>
      <c r="E93" s="1">
        <f t="shared" si="10"/>
        <v>-970.00343695383594</v>
      </c>
      <c r="F93" s="1">
        <f t="shared" si="11"/>
        <v>-970</v>
      </c>
      <c r="G93" s="1">
        <f t="shared" si="8"/>
        <v>-2.3500000024796464E-3</v>
      </c>
      <c r="I93" s="1">
        <f t="shared" si="9"/>
        <v>-2.3500000024796464E-3</v>
      </c>
      <c r="O93" s="1">
        <f t="shared" ca="1" si="12"/>
        <v>4.5568186671121171E-3</v>
      </c>
      <c r="Q93" s="60">
        <f t="shared" si="13"/>
        <v>30616.769999999997</v>
      </c>
    </row>
    <row r="94" spans="1:17" x14ac:dyDescent="0.2">
      <c r="A94" s="1" t="s">
        <v>79</v>
      </c>
      <c r="C94" s="25">
        <v>45783.642</v>
      </c>
      <c r="D94" s="25"/>
      <c r="E94" s="1">
        <f t="shared" si="10"/>
        <v>-753.00440953864018</v>
      </c>
      <c r="F94" s="1">
        <f t="shared" si="11"/>
        <v>-753</v>
      </c>
      <c r="G94" s="1">
        <f t="shared" si="8"/>
        <v>-3.0149999947752804E-3</v>
      </c>
      <c r="I94" s="1">
        <f t="shared" si="9"/>
        <v>-3.0149999947752804E-3</v>
      </c>
      <c r="O94" s="1">
        <f t="shared" ca="1" si="12"/>
        <v>4.483926398135463E-3</v>
      </c>
      <c r="Q94" s="60">
        <f t="shared" si="13"/>
        <v>30765.142</v>
      </c>
    </row>
    <row r="95" spans="1:17" x14ac:dyDescent="0.2">
      <c r="A95" s="1" t="s">
        <v>58</v>
      </c>
      <c r="C95" s="25">
        <v>45910.821000000004</v>
      </c>
      <c r="D95" s="25"/>
      <c r="E95" s="1">
        <f t="shared" si="10"/>
        <v>-567.00085558211583</v>
      </c>
      <c r="F95" s="1">
        <f t="shared" si="11"/>
        <v>-567</v>
      </c>
      <c r="G95" s="1">
        <f t="shared" si="8"/>
        <v>-5.8499999431660399E-4</v>
      </c>
      <c r="I95" s="1">
        <f t="shared" si="9"/>
        <v>-5.8499999431660399E-4</v>
      </c>
      <c r="O95" s="1">
        <f t="shared" ca="1" si="12"/>
        <v>4.4214473104411877E-3</v>
      </c>
      <c r="Q95" s="60">
        <f t="shared" si="13"/>
        <v>30892.321000000004</v>
      </c>
    </row>
    <row r="96" spans="1:17" x14ac:dyDescent="0.2">
      <c r="A96" s="1" t="s">
        <v>80</v>
      </c>
      <c r="C96" s="25">
        <v>45911.502999999997</v>
      </c>
      <c r="D96" s="25"/>
      <c r="E96" s="1">
        <f t="shared" si="10"/>
        <v>-566.00340770316473</v>
      </c>
      <c r="F96" s="1">
        <f t="shared" si="11"/>
        <v>-566</v>
      </c>
      <c r="G96" s="1">
        <f t="shared" si="8"/>
        <v>-2.3300000029848889E-3</v>
      </c>
      <c r="I96" s="1">
        <f t="shared" si="9"/>
        <v>-2.3300000029848889E-3</v>
      </c>
      <c r="O96" s="1">
        <f t="shared" ca="1" si="12"/>
        <v>4.4211114013675626E-3</v>
      </c>
      <c r="Q96" s="60">
        <f t="shared" si="13"/>
        <v>30893.002999999997</v>
      </c>
    </row>
    <row r="97" spans="1:17" x14ac:dyDescent="0.2">
      <c r="A97" s="1" t="s">
        <v>80</v>
      </c>
      <c r="C97" s="25">
        <v>45933.385000000002</v>
      </c>
      <c r="D97" s="25"/>
      <c r="E97" s="1">
        <f t="shared" si="10"/>
        <v>-534.00024863069609</v>
      </c>
      <c r="F97" s="1">
        <f t="shared" si="11"/>
        <v>-534</v>
      </c>
      <c r="G97" s="1">
        <f t="shared" si="8"/>
        <v>-1.6999999206745997E-4</v>
      </c>
      <c r="I97" s="1">
        <f t="shared" si="9"/>
        <v>-1.6999999206745997E-4</v>
      </c>
      <c r="O97" s="1">
        <f t="shared" ca="1" si="12"/>
        <v>4.4103623110115587E-3</v>
      </c>
      <c r="Q97" s="60">
        <f t="shared" si="13"/>
        <v>30914.885000000002</v>
      </c>
    </row>
    <row r="98" spans="1:17" x14ac:dyDescent="0.2">
      <c r="A98" s="1" t="s">
        <v>58</v>
      </c>
      <c r="C98" s="25">
        <v>45943.641000000003</v>
      </c>
      <c r="D98" s="25"/>
      <c r="E98" s="1">
        <f t="shared" si="10"/>
        <v>-519.00050457406508</v>
      </c>
      <c r="F98" s="1">
        <f t="shared" si="11"/>
        <v>-519</v>
      </c>
      <c r="G98" s="1">
        <f t="shared" si="8"/>
        <v>-3.4499999310355633E-4</v>
      </c>
      <c r="I98" s="1">
        <f t="shared" si="9"/>
        <v>-3.4499999310355633E-4</v>
      </c>
      <c r="O98" s="1">
        <f t="shared" ca="1" si="12"/>
        <v>4.4053236749071814E-3</v>
      </c>
      <c r="Q98" s="60">
        <f t="shared" si="13"/>
        <v>30925.141000000003</v>
      </c>
    </row>
    <row r="99" spans="1:17" x14ac:dyDescent="0.2">
      <c r="A99" s="1" t="s">
        <v>58</v>
      </c>
      <c r="C99" s="25">
        <v>45945.688000000002</v>
      </c>
      <c r="D99" s="25"/>
      <c r="E99" s="1">
        <f t="shared" si="10"/>
        <v>-516.00669840363798</v>
      </c>
      <c r="F99" s="1">
        <f t="shared" si="11"/>
        <v>-516</v>
      </c>
      <c r="G99" s="1">
        <f t="shared" si="8"/>
        <v>-4.5799999934388325E-3</v>
      </c>
      <c r="I99" s="1">
        <f t="shared" si="9"/>
        <v>-4.5799999934388325E-3</v>
      </c>
      <c r="O99" s="1">
        <f t="shared" ca="1" si="12"/>
        <v>4.404315947686306E-3</v>
      </c>
      <c r="Q99" s="60">
        <f t="shared" si="13"/>
        <v>30927.188000000002</v>
      </c>
    </row>
    <row r="100" spans="1:17" x14ac:dyDescent="0.2">
      <c r="A100" s="1" t="s">
        <v>81</v>
      </c>
      <c r="C100" s="25">
        <v>46270.468999999997</v>
      </c>
      <c r="D100" s="25"/>
      <c r="E100" s="1">
        <f t="shared" si="10"/>
        <v>-41.003590519857632</v>
      </c>
      <c r="F100" s="1">
        <f t="shared" si="11"/>
        <v>-41</v>
      </c>
      <c r="G100" s="1">
        <f t="shared" ref="G100:G131" si="14">+C100-(C$7+F100*C$8)</f>
        <v>-2.4550000016461127E-3</v>
      </c>
      <c r="I100" s="1">
        <f t="shared" ref="I100:I131" si="15">+G100</f>
        <v>-2.4550000016461127E-3</v>
      </c>
      <c r="O100" s="1">
        <f t="shared" ca="1" si="12"/>
        <v>4.2447591377143675E-3</v>
      </c>
      <c r="Q100" s="60">
        <f t="shared" si="13"/>
        <v>31251.968999999997</v>
      </c>
    </row>
    <row r="101" spans="1:17" x14ac:dyDescent="0.2">
      <c r="A101" s="1" t="s">
        <v>82</v>
      </c>
      <c r="C101" s="25">
        <v>46285.517999999996</v>
      </c>
      <c r="D101" s="25"/>
      <c r="E101" s="1">
        <f t="shared" si="10"/>
        <v>-18.993923173114229</v>
      </c>
      <c r="F101" s="1">
        <f t="shared" si="11"/>
        <v>-19</v>
      </c>
      <c r="G101" s="1">
        <f t="shared" si="14"/>
        <v>4.1550000023562461E-3</v>
      </c>
      <c r="I101" s="1">
        <f t="shared" si="15"/>
        <v>4.1550000023562461E-3</v>
      </c>
      <c r="O101" s="1">
        <f t="shared" ca="1" si="12"/>
        <v>4.2373691380946151E-3</v>
      </c>
      <c r="Q101" s="60">
        <f t="shared" si="13"/>
        <v>31267.017999999996</v>
      </c>
    </row>
    <row r="102" spans="1:17" x14ac:dyDescent="0.2">
      <c r="A102" s="1" t="s">
        <v>82</v>
      </c>
      <c r="C102" s="25">
        <v>46292.353000000003</v>
      </c>
      <c r="D102" s="25"/>
      <c r="E102" s="1">
        <f t="shared" si="10"/>
        <v>-8.9975063802946806</v>
      </c>
      <c r="F102" s="1">
        <f t="shared" si="11"/>
        <v>-9</v>
      </c>
      <c r="G102" s="1">
        <f t="shared" si="14"/>
        <v>1.7050000024028122E-3</v>
      </c>
      <c r="I102" s="1">
        <f t="shared" si="15"/>
        <v>1.7050000024028122E-3</v>
      </c>
      <c r="O102" s="1">
        <f t="shared" ca="1" si="12"/>
        <v>4.2340100473583636E-3</v>
      </c>
      <c r="Q102" s="60">
        <f t="shared" si="13"/>
        <v>31273.853000000003</v>
      </c>
    </row>
    <row r="103" spans="1:17" x14ac:dyDescent="0.2">
      <c r="A103" s="1" t="s">
        <v>82</v>
      </c>
      <c r="C103" s="25">
        <v>46298.504999999997</v>
      </c>
      <c r="D103" s="25"/>
      <c r="E103" s="1">
        <f t="shared" si="10"/>
        <v>0</v>
      </c>
      <c r="F103" s="1">
        <f t="shared" si="11"/>
        <v>0</v>
      </c>
      <c r="G103" s="1">
        <f t="shared" si="14"/>
        <v>0</v>
      </c>
      <c r="I103" s="1">
        <f t="shared" si="15"/>
        <v>0</v>
      </c>
      <c r="O103" s="1">
        <f t="shared" ca="1" si="12"/>
        <v>4.2309868656957373E-3</v>
      </c>
      <c r="Q103" s="60">
        <f t="shared" si="13"/>
        <v>31280.004999999997</v>
      </c>
    </row>
    <row r="104" spans="1:17" x14ac:dyDescent="0.2">
      <c r="A104" s="1" t="s">
        <v>82</v>
      </c>
      <c r="C104" s="25">
        <v>46320.383000000002</v>
      </c>
      <c r="D104" s="25"/>
      <c r="E104" s="1">
        <f t="shared" si="10"/>
        <v>31.997308938279986</v>
      </c>
      <c r="F104" s="1">
        <f t="shared" si="11"/>
        <v>32</v>
      </c>
      <c r="G104" s="1">
        <f t="shared" si="14"/>
        <v>-1.839999997173436E-3</v>
      </c>
      <c r="I104" s="1">
        <f t="shared" si="15"/>
        <v>-1.839999997173436E-3</v>
      </c>
      <c r="O104" s="1">
        <f t="shared" ca="1" si="12"/>
        <v>4.2202377753397333E-3</v>
      </c>
      <c r="Q104" s="60">
        <f t="shared" si="13"/>
        <v>31301.883000000002</v>
      </c>
    </row>
    <row r="105" spans="1:17" x14ac:dyDescent="0.2">
      <c r="A105" s="1" t="s">
        <v>82</v>
      </c>
      <c r="C105" s="25">
        <v>46331.319000000003</v>
      </c>
      <c r="D105" s="25"/>
      <c r="E105" s="1">
        <f t="shared" si="10"/>
        <v>47.991575806778492</v>
      </c>
      <c r="F105" s="1">
        <f t="shared" si="11"/>
        <v>48</v>
      </c>
      <c r="G105" s="1">
        <f t="shared" si="14"/>
        <v>-5.7599999927333556E-3</v>
      </c>
      <c r="I105" s="1">
        <f t="shared" si="15"/>
        <v>-5.7599999927333556E-3</v>
      </c>
      <c r="O105" s="1">
        <f t="shared" ca="1" si="12"/>
        <v>4.2148632301617309E-3</v>
      </c>
      <c r="Q105" s="60">
        <f t="shared" si="13"/>
        <v>31312.819000000003</v>
      </c>
    </row>
    <row r="106" spans="1:17" x14ac:dyDescent="0.2">
      <c r="A106" s="1" t="s">
        <v>82</v>
      </c>
      <c r="C106" s="25">
        <v>46346.368999999999</v>
      </c>
      <c r="D106" s="25"/>
      <c r="E106" s="1">
        <f t="shared" si="10"/>
        <v>70.002705687063738</v>
      </c>
      <c r="F106" s="1">
        <f t="shared" si="11"/>
        <v>70</v>
      </c>
      <c r="G106" s="1">
        <f t="shared" si="14"/>
        <v>1.8500000005587935E-3</v>
      </c>
      <c r="I106" s="1">
        <f t="shared" si="15"/>
        <v>1.8500000005587935E-3</v>
      </c>
      <c r="O106" s="1">
        <f t="shared" ca="1" si="12"/>
        <v>4.2074732305419776E-3</v>
      </c>
      <c r="Q106" s="60">
        <f t="shared" si="13"/>
        <v>31327.868999999999</v>
      </c>
    </row>
    <row r="107" spans="1:17" x14ac:dyDescent="0.2">
      <c r="A107" s="1" t="s">
        <v>58</v>
      </c>
      <c r="C107" s="25">
        <v>46369.616000000002</v>
      </c>
      <c r="D107" s="25"/>
      <c r="E107" s="1">
        <f t="shared" si="10"/>
        <v>104.0022230509977</v>
      </c>
      <c r="F107" s="1">
        <f t="shared" si="11"/>
        <v>104</v>
      </c>
      <c r="G107" s="1">
        <f t="shared" si="14"/>
        <v>1.5200000052573159E-3</v>
      </c>
      <c r="I107" s="1">
        <f t="shared" si="15"/>
        <v>1.5200000052573159E-3</v>
      </c>
      <c r="O107" s="1">
        <f t="shared" ca="1" si="12"/>
        <v>4.1960523220387234E-3</v>
      </c>
      <c r="Q107" s="60">
        <f t="shared" si="13"/>
        <v>31351.116000000002</v>
      </c>
    </row>
    <row r="108" spans="1:17" x14ac:dyDescent="0.2">
      <c r="A108" s="1" t="s">
        <v>83</v>
      </c>
      <c r="C108" s="25">
        <v>46705.330999999998</v>
      </c>
      <c r="D108" s="25"/>
      <c r="E108" s="1">
        <f t="shared" si="10"/>
        <v>594.99667273618218</v>
      </c>
      <c r="F108" s="1">
        <f t="shared" si="11"/>
        <v>595</v>
      </c>
      <c r="G108" s="1">
        <f t="shared" si="14"/>
        <v>-2.2749999989173375E-3</v>
      </c>
      <c r="I108" s="1">
        <f t="shared" si="15"/>
        <v>-2.2749999989173375E-3</v>
      </c>
      <c r="O108" s="1">
        <f t="shared" ca="1" si="12"/>
        <v>4.0311209668887826E-3</v>
      </c>
      <c r="Q108" s="60">
        <f t="shared" si="13"/>
        <v>31686.830999999998</v>
      </c>
    </row>
    <row r="109" spans="1:17" x14ac:dyDescent="0.2">
      <c r="A109" s="1" t="s">
        <v>58</v>
      </c>
      <c r="C109" s="25">
        <v>46769.608999999997</v>
      </c>
      <c r="D109" s="25"/>
      <c r="E109" s="1">
        <f t="shared" si="10"/>
        <v>689.00540406145467</v>
      </c>
      <c r="F109" s="1">
        <f t="shared" si="11"/>
        <v>689</v>
      </c>
      <c r="G109" s="1">
        <f t="shared" si="14"/>
        <v>3.6949999994249083E-3</v>
      </c>
      <c r="I109" s="1">
        <f t="shared" si="15"/>
        <v>3.6949999994249083E-3</v>
      </c>
      <c r="O109" s="1">
        <f t="shared" ca="1" si="12"/>
        <v>3.9995455139680202E-3</v>
      </c>
      <c r="Q109" s="60">
        <f t="shared" si="13"/>
        <v>31751.108999999997</v>
      </c>
    </row>
    <row r="110" spans="1:17" x14ac:dyDescent="0.2">
      <c r="A110" s="1" t="s">
        <v>84</v>
      </c>
      <c r="C110" s="25">
        <v>46770.286</v>
      </c>
      <c r="D110" s="25"/>
      <c r="E110" s="1">
        <f t="shared" si="10"/>
        <v>689.99553927268596</v>
      </c>
      <c r="F110" s="1">
        <f t="shared" si="11"/>
        <v>690</v>
      </c>
      <c r="G110" s="1">
        <f t="shared" si="14"/>
        <v>-3.0499999993480742E-3</v>
      </c>
      <c r="I110" s="1">
        <f t="shared" si="15"/>
        <v>-3.0499999993480742E-3</v>
      </c>
      <c r="O110" s="1">
        <f t="shared" ca="1" si="12"/>
        <v>3.9992096048943951E-3</v>
      </c>
      <c r="Q110" s="60">
        <f t="shared" si="13"/>
        <v>31751.786</v>
      </c>
    </row>
    <row r="111" spans="1:17" x14ac:dyDescent="0.2">
      <c r="A111" s="1" t="s">
        <v>85</v>
      </c>
      <c r="C111" s="25">
        <v>46990.457000000002</v>
      </c>
      <c r="D111" s="25"/>
      <c r="E111" s="1">
        <f t="shared" si="10"/>
        <v>1012.0030128191135</v>
      </c>
      <c r="F111" s="1">
        <f t="shared" si="11"/>
        <v>1012</v>
      </c>
      <c r="G111" s="1">
        <f t="shared" si="14"/>
        <v>2.0600000061676838E-3</v>
      </c>
      <c r="I111" s="1">
        <f t="shared" si="15"/>
        <v>2.0600000061676838E-3</v>
      </c>
      <c r="O111" s="1">
        <f t="shared" ca="1" si="12"/>
        <v>3.891046883187102E-3</v>
      </c>
      <c r="Q111" s="60">
        <f t="shared" si="13"/>
        <v>31971.957000000002</v>
      </c>
    </row>
    <row r="112" spans="1:17" x14ac:dyDescent="0.2">
      <c r="A112" s="1" t="s">
        <v>86</v>
      </c>
      <c r="C112" s="25">
        <v>47029.430999999997</v>
      </c>
      <c r="D112" s="25"/>
      <c r="E112" s="1">
        <f t="shared" si="10"/>
        <v>1069.0037952745533</v>
      </c>
      <c r="F112" s="1">
        <f t="shared" si="11"/>
        <v>1069</v>
      </c>
      <c r="G112" s="1">
        <f t="shared" si="14"/>
        <v>2.5949999981094152E-3</v>
      </c>
      <c r="I112" s="1">
        <f t="shared" si="15"/>
        <v>2.5949999981094152E-3</v>
      </c>
      <c r="O112" s="1">
        <f t="shared" ca="1" si="12"/>
        <v>3.8719000659904693E-3</v>
      </c>
      <c r="Q112" s="60">
        <f t="shared" si="13"/>
        <v>32010.930999999997</v>
      </c>
    </row>
    <row r="113" spans="1:17" x14ac:dyDescent="0.2">
      <c r="A113" s="1" t="s">
        <v>87</v>
      </c>
      <c r="C113" s="25">
        <v>47039.343000000001</v>
      </c>
      <c r="D113" s="25"/>
      <c r="E113" s="1">
        <f t="shared" si="10"/>
        <v>1083.5004277910673</v>
      </c>
      <c r="F113" s="1">
        <f t="shared" si="11"/>
        <v>1083.5</v>
      </c>
      <c r="G113" s="1">
        <f t="shared" si="14"/>
        <v>2.925000007962808E-4</v>
      </c>
      <c r="I113" s="1">
        <f t="shared" si="15"/>
        <v>2.925000007962808E-4</v>
      </c>
      <c r="O113" s="1">
        <f t="shared" ca="1" si="12"/>
        <v>3.8670293844229047E-3</v>
      </c>
      <c r="Q113" s="60">
        <f t="shared" si="13"/>
        <v>32020.843000000001</v>
      </c>
    </row>
    <row r="114" spans="1:17" x14ac:dyDescent="0.2">
      <c r="A114" s="1" t="s">
        <v>87</v>
      </c>
      <c r="C114" s="25">
        <v>47053.360999999997</v>
      </c>
      <c r="D114" s="25"/>
      <c r="E114" s="1">
        <f t="shared" si="10"/>
        <v>1104.0022230509908</v>
      </c>
      <c r="F114" s="1">
        <f t="shared" si="11"/>
        <v>1104</v>
      </c>
      <c r="G114" s="1">
        <f t="shared" si="14"/>
        <v>1.5199999979813583E-3</v>
      </c>
      <c r="I114" s="1">
        <f t="shared" si="15"/>
        <v>1.5199999979813583E-3</v>
      </c>
      <c r="O114" s="1">
        <f t="shared" ca="1" si="12"/>
        <v>3.8601432484135895E-3</v>
      </c>
      <c r="Q114" s="60">
        <f t="shared" si="13"/>
        <v>32034.860999999997</v>
      </c>
    </row>
    <row r="115" spans="1:17" x14ac:dyDescent="0.2">
      <c r="A115" s="1" t="s">
        <v>87</v>
      </c>
      <c r="C115" s="25">
        <v>47068.408000000003</v>
      </c>
      <c r="D115" s="25"/>
      <c r="E115" s="1">
        <f t="shared" si="10"/>
        <v>1126.0089653306504</v>
      </c>
      <c r="F115" s="1">
        <f t="shared" si="11"/>
        <v>1126</v>
      </c>
      <c r="G115" s="1">
        <f t="shared" si="14"/>
        <v>6.1300000088522211E-3</v>
      </c>
      <c r="I115" s="1">
        <f t="shared" si="15"/>
        <v>6.1300000088522211E-3</v>
      </c>
      <c r="O115" s="1">
        <f t="shared" ca="1" si="12"/>
        <v>3.8527532487938367E-3</v>
      </c>
      <c r="Q115" s="60">
        <f t="shared" si="13"/>
        <v>32049.908000000003</v>
      </c>
    </row>
    <row r="116" spans="1:17" x14ac:dyDescent="0.2">
      <c r="A116" s="1" t="s">
        <v>87</v>
      </c>
      <c r="C116" s="25">
        <v>47116.262000000002</v>
      </c>
      <c r="D116" s="25"/>
      <c r="E116" s="1">
        <f t="shared" si="10"/>
        <v>1195.9970456822427</v>
      </c>
      <c r="F116" s="1">
        <f t="shared" si="11"/>
        <v>1196</v>
      </c>
      <c r="G116" s="1">
        <f t="shared" si="14"/>
        <v>-2.0199999926262535E-3</v>
      </c>
      <c r="I116" s="1">
        <f t="shared" si="15"/>
        <v>-2.0199999926262535E-3</v>
      </c>
      <c r="O116" s="1">
        <f t="shared" ca="1" si="12"/>
        <v>3.829239613640077E-3</v>
      </c>
      <c r="Q116" s="60">
        <f t="shared" si="13"/>
        <v>32097.762000000002</v>
      </c>
    </row>
    <row r="117" spans="1:17" x14ac:dyDescent="0.2">
      <c r="A117" s="1" t="s">
        <v>88</v>
      </c>
      <c r="C117" s="25">
        <v>47353.521999999997</v>
      </c>
      <c r="D117" s="25"/>
      <c r="E117" s="1">
        <f t="shared" si="10"/>
        <v>1542.9977550110052</v>
      </c>
      <c r="F117" s="1">
        <f t="shared" si="11"/>
        <v>1543</v>
      </c>
      <c r="G117" s="1">
        <f t="shared" si="14"/>
        <v>-1.5350000030593947E-3</v>
      </c>
      <c r="I117" s="1">
        <f t="shared" si="15"/>
        <v>-1.5350000030593947E-3</v>
      </c>
      <c r="O117" s="1">
        <f t="shared" ca="1" si="12"/>
        <v>3.7126791650921561E-3</v>
      </c>
      <c r="Q117" s="60">
        <f t="shared" si="13"/>
        <v>32335.021999999997</v>
      </c>
    </row>
    <row r="118" spans="1:17" x14ac:dyDescent="0.2">
      <c r="A118" s="1" t="s">
        <v>89</v>
      </c>
      <c r="C118" s="25">
        <v>47477.286</v>
      </c>
      <c r="D118" s="25"/>
      <c r="E118" s="1">
        <f t="shared" si="10"/>
        <v>1724.0067569049902</v>
      </c>
      <c r="F118" s="1">
        <f t="shared" si="11"/>
        <v>1724</v>
      </c>
      <c r="G118" s="1">
        <f t="shared" si="14"/>
        <v>4.6199999997043051E-3</v>
      </c>
      <c r="I118" s="1">
        <f t="shared" si="15"/>
        <v>4.6199999997043051E-3</v>
      </c>
      <c r="O118" s="1">
        <f t="shared" ca="1" si="12"/>
        <v>3.6518796227660065E-3</v>
      </c>
      <c r="Q118" s="60">
        <f t="shared" si="13"/>
        <v>32458.786</v>
      </c>
    </row>
    <row r="119" spans="1:17" x14ac:dyDescent="0.2">
      <c r="A119" s="22" t="s">
        <v>90</v>
      </c>
      <c r="B119" s="23" t="s">
        <v>43</v>
      </c>
      <c r="C119" s="24">
        <v>47477.288</v>
      </c>
      <c r="D119" s="25"/>
      <c r="E119" s="1">
        <f t="shared" si="10"/>
        <v>1724.0096819720845</v>
      </c>
      <c r="F119" s="1">
        <f t="shared" si="11"/>
        <v>1724</v>
      </c>
      <c r="G119" s="1">
        <f t="shared" si="14"/>
        <v>6.6200000001117587E-3</v>
      </c>
      <c r="I119" s="1">
        <f t="shared" si="15"/>
        <v>6.6200000001117587E-3</v>
      </c>
      <c r="O119" s="1">
        <f t="shared" ca="1" si="12"/>
        <v>3.6518796227660065E-3</v>
      </c>
      <c r="Q119" s="60">
        <f t="shared" si="13"/>
        <v>32458.788</v>
      </c>
    </row>
    <row r="120" spans="1:17" x14ac:dyDescent="0.2">
      <c r="A120" s="1" t="s">
        <v>91</v>
      </c>
      <c r="C120" s="25">
        <v>47738.468999999997</v>
      </c>
      <c r="D120" s="25"/>
      <c r="E120" s="1">
        <f t="shared" si="10"/>
        <v>2105.9956562753655</v>
      </c>
      <c r="F120" s="1">
        <f t="shared" si="11"/>
        <v>2106</v>
      </c>
      <c r="G120" s="1">
        <f t="shared" si="14"/>
        <v>-2.9700000013690442E-3</v>
      </c>
      <c r="I120" s="1">
        <f t="shared" si="15"/>
        <v>-2.9700000013690442E-3</v>
      </c>
      <c r="O120" s="1">
        <f t="shared" ca="1" si="12"/>
        <v>3.5235623566412053E-3</v>
      </c>
      <c r="Q120" s="60">
        <f t="shared" si="13"/>
        <v>32719.968999999997</v>
      </c>
    </row>
    <row r="121" spans="1:17" x14ac:dyDescent="0.2">
      <c r="A121" s="1" t="s">
        <v>92</v>
      </c>
      <c r="C121" s="25">
        <v>47762.406000000003</v>
      </c>
      <c r="D121" s="25"/>
      <c r="E121" s="1">
        <f t="shared" si="10"/>
        <v>2141.0043217866387</v>
      </c>
      <c r="F121" s="1">
        <f t="shared" si="11"/>
        <v>2141</v>
      </c>
      <c r="G121" s="1">
        <f t="shared" si="14"/>
        <v>2.9550000035669655E-3</v>
      </c>
      <c r="I121" s="1">
        <f t="shared" si="15"/>
        <v>2.9550000035669655E-3</v>
      </c>
      <c r="O121" s="1">
        <f t="shared" ca="1" si="12"/>
        <v>3.511805539064326E-3</v>
      </c>
      <c r="Q121" s="60">
        <f t="shared" si="13"/>
        <v>32743.906000000003</v>
      </c>
    </row>
    <row r="122" spans="1:17" x14ac:dyDescent="0.2">
      <c r="A122" s="1" t="s">
        <v>93</v>
      </c>
      <c r="C122" s="25">
        <v>47825.311999999998</v>
      </c>
      <c r="D122" s="25"/>
      <c r="E122" s="1">
        <f t="shared" si="10"/>
        <v>2233.0064570856102</v>
      </c>
      <c r="F122" s="1">
        <f t="shared" si="11"/>
        <v>2233</v>
      </c>
      <c r="G122" s="1">
        <f t="shared" si="14"/>
        <v>4.4150000030640513E-3</v>
      </c>
      <c r="I122" s="1">
        <f t="shared" si="15"/>
        <v>4.4150000030640513E-3</v>
      </c>
      <c r="O122" s="1">
        <f t="shared" ca="1" si="12"/>
        <v>3.4809019042908135E-3</v>
      </c>
      <c r="Q122" s="60">
        <f t="shared" si="13"/>
        <v>32806.811999999998</v>
      </c>
    </row>
    <row r="123" spans="1:17" x14ac:dyDescent="0.2">
      <c r="A123" s="1" t="s">
        <v>94</v>
      </c>
      <c r="C123" s="25">
        <v>48071.457000000002</v>
      </c>
      <c r="D123" s="25"/>
      <c r="E123" s="1">
        <f t="shared" si="10"/>
        <v>2593.0017769782662</v>
      </c>
      <c r="F123" s="1">
        <f t="shared" si="11"/>
        <v>2593</v>
      </c>
      <c r="G123" s="1">
        <f t="shared" si="14"/>
        <v>1.215000003867317E-3</v>
      </c>
      <c r="I123" s="1">
        <f t="shared" si="15"/>
        <v>1.215000003867317E-3</v>
      </c>
      <c r="O123" s="1">
        <f t="shared" ca="1" si="12"/>
        <v>3.3599746377857651E-3</v>
      </c>
      <c r="Q123" s="60">
        <f t="shared" si="13"/>
        <v>33052.957000000002</v>
      </c>
    </row>
    <row r="124" spans="1:17" x14ac:dyDescent="0.2">
      <c r="A124" s="1" t="s">
        <v>95</v>
      </c>
      <c r="C124" s="25">
        <v>48086.500999999997</v>
      </c>
      <c r="D124" s="25"/>
      <c r="E124" s="1">
        <f t="shared" si="10"/>
        <v>2615.0041316572683</v>
      </c>
      <c r="F124" s="1">
        <f t="shared" si="11"/>
        <v>2615</v>
      </c>
      <c r="G124" s="1">
        <f t="shared" si="14"/>
        <v>2.8249999959371053E-3</v>
      </c>
      <c r="I124" s="1">
        <f t="shared" si="15"/>
        <v>2.8249999959371053E-3</v>
      </c>
      <c r="O124" s="1">
        <f t="shared" ca="1" si="12"/>
        <v>3.3525846381660123E-3</v>
      </c>
      <c r="Q124" s="60">
        <f t="shared" si="13"/>
        <v>33068.000999999997</v>
      </c>
    </row>
    <row r="125" spans="1:17" x14ac:dyDescent="0.2">
      <c r="A125" s="1" t="s">
        <v>95</v>
      </c>
      <c r="C125" s="25">
        <v>48123.417000000001</v>
      </c>
      <c r="D125" s="25"/>
      <c r="E125" s="1">
        <f t="shared" si="10"/>
        <v>2668.9950200732783</v>
      </c>
      <c r="F125" s="1">
        <f t="shared" si="11"/>
        <v>2669</v>
      </c>
      <c r="G125" s="1">
        <f t="shared" si="14"/>
        <v>-3.4049999958369881E-3</v>
      </c>
      <c r="I125" s="1">
        <f t="shared" si="15"/>
        <v>-3.4049999958369881E-3</v>
      </c>
      <c r="O125" s="1">
        <f t="shared" ca="1" si="12"/>
        <v>3.334445548190255E-3</v>
      </c>
      <c r="Q125" s="60">
        <f t="shared" si="13"/>
        <v>33104.917000000001</v>
      </c>
    </row>
    <row r="126" spans="1:17" x14ac:dyDescent="0.2">
      <c r="A126" s="1" t="s">
        <v>95</v>
      </c>
      <c r="C126" s="25">
        <v>48147.353999999999</v>
      </c>
      <c r="D126" s="25"/>
      <c r="E126" s="1">
        <f t="shared" si="10"/>
        <v>2704.003685584541</v>
      </c>
      <c r="F126" s="1">
        <f t="shared" si="11"/>
        <v>2704</v>
      </c>
      <c r="G126" s="1">
        <f t="shared" si="14"/>
        <v>2.5200000018230639E-3</v>
      </c>
      <c r="I126" s="1">
        <f t="shared" si="15"/>
        <v>2.5200000018230639E-3</v>
      </c>
      <c r="O126" s="1">
        <f t="shared" ca="1" si="12"/>
        <v>3.3226887306133756E-3</v>
      </c>
      <c r="Q126" s="60">
        <f t="shared" si="13"/>
        <v>33128.853999999999</v>
      </c>
    </row>
    <row r="127" spans="1:17" x14ac:dyDescent="0.2">
      <c r="A127" s="1" t="s">
        <v>95</v>
      </c>
      <c r="C127" s="25">
        <v>48175.387000000002</v>
      </c>
      <c r="D127" s="25"/>
      <c r="E127" s="1">
        <f t="shared" si="10"/>
        <v>2745.0028885037623</v>
      </c>
      <c r="F127" s="1">
        <f t="shared" si="11"/>
        <v>2745</v>
      </c>
      <c r="G127" s="1">
        <f t="shared" si="14"/>
        <v>1.975000006495975E-3</v>
      </c>
      <c r="I127" s="1">
        <f t="shared" si="15"/>
        <v>1.975000006495975E-3</v>
      </c>
      <c r="O127" s="1">
        <f t="shared" ca="1" si="12"/>
        <v>3.3089164585947449E-3</v>
      </c>
      <c r="Q127" s="60">
        <f t="shared" si="13"/>
        <v>33156.887000000002</v>
      </c>
    </row>
    <row r="128" spans="1:17" x14ac:dyDescent="0.2">
      <c r="A128" s="1" t="s">
        <v>96</v>
      </c>
      <c r="C128" s="25">
        <v>48484.442000000003</v>
      </c>
      <c r="D128" s="25">
        <v>5.0000000000000001E-3</v>
      </c>
      <c r="E128" s="1">
        <f t="shared" si="10"/>
        <v>3197.0061938295785</v>
      </c>
      <c r="F128" s="1">
        <f t="shared" si="11"/>
        <v>3197</v>
      </c>
      <c r="G128" s="1">
        <f t="shared" si="14"/>
        <v>4.2350000076112337E-3</v>
      </c>
      <c r="I128" s="1">
        <f t="shared" si="15"/>
        <v>4.2350000076112337E-3</v>
      </c>
      <c r="O128" s="1">
        <f t="shared" ca="1" si="12"/>
        <v>3.1570855573161845E-3</v>
      </c>
      <c r="Q128" s="60">
        <f t="shared" si="13"/>
        <v>33465.942000000003</v>
      </c>
    </row>
    <row r="129" spans="1:17" x14ac:dyDescent="0.2">
      <c r="A129" s="1" t="s">
        <v>97</v>
      </c>
      <c r="C129" s="25">
        <v>48484.442000000003</v>
      </c>
      <c r="D129" s="25"/>
      <c r="E129" s="1">
        <f t="shared" si="10"/>
        <v>3197.0061938295785</v>
      </c>
      <c r="F129" s="1">
        <f t="shared" si="11"/>
        <v>3197</v>
      </c>
      <c r="G129" s="1">
        <f t="shared" si="14"/>
        <v>4.2350000076112337E-3</v>
      </c>
      <c r="I129" s="1">
        <f t="shared" si="15"/>
        <v>4.2350000076112337E-3</v>
      </c>
      <c r="O129" s="1">
        <f t="shared" ca="1" si="12"/>
        <v>3.1570855573161845E-3</v>
      </c>
      <c r="Q129" s="60">
        <f t="shared" si="13"/>
        <v>33465.942000000003</v>
      </c>
    </row>
    <row r="130" spans="1:17" x14ac:dyDescent="0.2">
      <c r="A130" s="1" t="s">
        <v>97</v>
      </c>
      <c r="C130" s="25">
        <v>48484.445</v>
      </c>
      <c r="D130" s="25"/>
      <c r="E130" s="1">
        <f t="shared" si="10"/>
        <v>3197.0105814302146</v>
      </c>
      <c r="F130" s="1">
        <f t="shared" si="11"/>
        <v>3197</v>
      </c>
      <c r="G130" s="1">
        <f t="shared" si="14"/>
        <v>7.2350000045844354E-3</v>
      </c>
      <c r="I130" s="1">
        <f t="shared" si="15"/>
        <v>7.2350000045844354E-3</v>
      </c>
      <c r="O130" s="1">
        <f t="shared" ca="1" si="12"/>
        <v>3.1570855573161845E-3</v>
      </c>
      <c r="Q130" s="60">
        <f t="shared" si="13"/>
        <v>33465.945</v>
      </c>
    </row>
    <row r="131" spans="1:17" x14ac:dyDescent="0.2">
      <c r="A131" s="1" t="s">
        <v>97</v>
      </c>
      <c r="C131" s="25">
        <v>48484.445</v>
      </c>
      <c r="D131" s="25"/>
      <c r="E131" s="1">
        <f t="shared" si="10"/>
        <v>3197.0105814302146</v>
      </c>
      <c r="F131" s="1">
        <f t="shared" si="11"/>
        <v>3197</v>
      </c>
      <c r="G131" s="1">
        <f t="shared" si="14"/>
        <v>7.2350000045844354E-3</v>
      </c>
      <c r="I131" s="1">
        <f t="shared" si="15"/>
        <v>7.2350000045844354E-3</v>
      </c>
      <c r="O131" s="1">
        <f t="shared" ca="1" si="12"/>
        <v>3.1570855573161845E-3</v>
      </c>
      <c r="Q131" s="60">
        <f t="shared" si="13"/>
        <v>33465.945</v>
      </c>
    </row>
    <row r="132" spans="1:17" x14ac:dyDescent="0.2">
      <c r="A132" s="1" t="s">
        <v>97</v>
      </c>
      <c r="C132" s="25">
        <v>48484.446000000004</v>
      </c>
      <c r="D132" s="25"/>
      <c r="E132" s="1">
        <f t="shared" si="10"/>
        <v>3197.0120439637672</v>
      </c>
      <c r="F132" s="1">
        <f t="shared" si="11"/>
        <v>3197</v>
      </c>
      <c r="G132" s="1">
        <f t="shared" ref="G132:G163" si="16">+C132-(C$7+F132*C$8)</f>
        <v>8.235000008426141E-3</v>
      </c>
      <c r="I132" s="1">
        <f t="shared" ref="I132:I166" si="17">+G132</f>
        <v>8.235000008426141E-3</v>
      </c>
      <c r="O132" s="1">
        <f t="shared" ca="1" si="12"/>
        <v>3.1570855573161845E-3</v>
      </c>
      <c r="Q132" s="60">
        <f t="shared" si="13"/>
        <v>33465.946000000004</v>
      </c>
    </row>
    <row r="133" spans="1:17" x14ac:dyDescent="0.2">
      <c r="A133" s="1" t="s">
        <v>97</v>
      </c>
      <c r="C133" s="25">
        <v>48484.446000000004</v>
      </c>
      <c r="D133" s="25"/>
      <c r="E133" s="1">
        <f t="shared" si="10"/>
        <v>3197.0120439637672</v>
      </c>
      <c r="F133" s="1">
        <f t="shared" si="11"/>
        <v>3197</v>
      </c>
      <c r="G133" s="1">
        <f t="shared" si="16"/>
        <v>8.235000008426141E-3</v>
      </c>
      <c r="I133" s="1">
        <f t="shared" si="17"/>
        <v>8.235000008426141E-3</v>
      </c>
      <c r="O133" s="1">
        <f t="shared" ca="1" si="12"/>
        <v>3.1570855573161845E-3</v>
      </c>
      <c r="Q133" s="60">
        <f t="shared" si="13"/>
        <v>33465.946000000004</v>
      </c>
    </row>
    <row r="134" spans="1:17" x14ac:dyDescent="0.2">
      <c r="A134" s="1" t="s">
        <v>97</v>
      </c>
      <c r="C134" s="25">
        <v>48484.45</v>
      </c>
      <c r="D134" s="25"/>
      <c r="E134" s="1">
        <f t="shared" si="10"/>
        <v>3197.0178940979454</v>
      </c>
      <c r="F134" s="1">
        <f t="shared" si="11"/>
        <v>3197</v>
      </c>
      <c r="G134" s="1">
        <f t="shared" si="16"/>
        <v>1.2235000001965091E-2</v>
      </c>
      <c r="I134" s="1">
        <f t="shared" si="17"/>
        <v>1.2235000001965091E-2</v>
      </c>
      <c r="O134" s="1">
        <f t="shared" ca="1" si="12"/>
        <v>3.1570855573161845E-3</v>
      </c>
      <c r="Q134" s="60">
        <f t="shared" si="13"/>
        <v>33465.949999999997</v>
      </c>
    </row>
    <row r="135" spans="1:17" x14ac:dyDescent="0.2">
      <c r="A135" s="1" t="s">
        <v>96</v>
      </c>
      <c r="C135" s="25">
        <v>48486.499000000003</v>
      </c>
      <c r="D135" s="25">
        <v>6.0000000000000001E-3</v>
      </c>
      <c r="E135" s="1">
        <f t="shared" si="10"/>
        <v>3200.0146253354774</v>
      </c>
      <c r="F135" s="1">
        <f t="shared" si="11"/>
        <v>3200</v>
      </c>
      <c r="G135" s="1">
        <f t="shared" si="16"/>
        <v>1.0000000002037268E-2</v>
      </c>
      <c r="I135" s="1">
        <f t="shared" si="17"/>
        <v>1.0000000002037268E-2</v>
      </c>
      <c r="O135" s="1">
        <f t="shared" ca="1" si="12"/>
        <v>3.1560778300953091E-3</v>
      </c>
      <c r="Q135" s="60">
        <f t="shared" si="13"/>
        <v>33467.999000000003</v>
      </c>
    </row>
    <row r="136" spans="1:17" x14ac:dyDescent="0.2">
      <c r="A136" s="1" t="s">
        <v>96</v>
      </c>
      <c r="C136" s="25">
        <v>48495.389000000003</v>
      </c>
      <c r="D136" s="25">
        <v>5.0000000000000001E-3</v>
      </c>
      <c r="E136" s="1">
        <f t="shared" si="10"/>
        <v>3213.0165485670905</v>
      </c>
      <c r="F136" s="1">
        <f t="shared" si="11"/>
        <v>3213</v>
      </c>
      <c r="G136" s="1">
        <f t="shared" si="16"/>
        <v>1.1315000003378373E-2</v>
      </c>
      <c r="I136" s="1">
        <f t="shared" si="17"/>
        <v>1.1315000003378373E-2</v>
      </c>
      <c r="O136" s="1">
        <f t="shared" ca="1" si="12"/>
        <v>3.1517110121381826E-3</v>
      </c>
      <c r="Q136" s="60">
        <f t="shared" si="13"/>
        <v>33476.889000000003</v>
      </c>
    </row>
    <row r="137" spans="1:17" x14ac:dyDescent="0.2">
      <c r="A137" s="1" t="s">
        <v>96</v>
      </c>
      <c r="C137" s="25">
        <v>48497.438000000002</v>
      </c>
      <c r="D137" s="25">
        <v>5.0000000000000001E-3</v>
      </c>
      <c r="E137" s="1">
        <f t="shared" si="10"/>
        <v>3216.013279804612</v>
      </c>
      <c r="F137" s="1">
        <f t="shared" si="11"/>
        <v>3216</v>
      </c>
      <c r="G137" s="1">
        <f t="shared" si="16"/>
        <v>9.0800000034505501E-3</v>
      </c>
      <c r="I137" s="1">
        <f t="shared" si="17"/>
        <v>9.0800000034505501E-3</v>
      </c>
      <c r="O137" s="1">
        <f t="shared" ca="1" si="12"/>
        <v>3.1507032849173071E-3</v>
      </c>
      <c r="Q137" s="60">
        <f t="shared" si="13"/>
        <v>33478.938000000002</v>
      </c>
    </row>
    <row r="138" spans="1:17" x14ac:dyDescent="0.2">
      <c r="A138" s="1" t="s">
        <v>58</v>
      </c>
      <c r="C138" s="25">
        <v>48568.54</v>
      </c>
      <c r="D138" s="25"/>
      <c r="E138" s="1">
        <f t="shared" si="10"/>
        <v>3320.0023400536797</v>
      </c>
      <c r="F138" s="1">
        <f t="shared" si="11"/>
        <v>3320</v>
      </c>
      <c r="G138" s="1">
        <f t="shared" si="16"/>
        <v>1.6000000032363459E-3</v>
      </c>
      <c r="I138" s="1">
        <f t="shared" si="17"/>
        <v>1.6000000032363459E-3</v>
      </c>
      <c r="O138" s="1">
        <f t="shared" ca="1" si="12"/>
        <v>3.1157687412602933E-3</v>
      </c>
      <c r="Q138" s="60">
        <f t="shared" si="13"/>
        <v>33550.04</v>
      </c>
    </row>
    <row r="139" spans="1:17" x14ac:dyDescent="0.2">
      <c r="A139" s="1" t="s">
        <v>98</v>
      </c>
      <c r="C139" s="25">
        <v>48597.256000000001</v>
      </c>
      <c r="D139" s="25">
        <v>5.0000000000000001E-3</v>
      </c>
      <c r="E139" s="1">
        <f t="shared" si="10"/>
        <v>3362.0004533854049</v>
      </c>
      <c r="F139" s="1">
        <f t="shared" si="11"/>
        <v>3362</v>
      </c>
      <c r="G139" s="1">
        <f t="shared" si="16"/>
        <v>3.1000000308267772E-4</v>
      </c>
      <c r="I139" s="1">
        <f t="shared" si="17"/>
        <v>3.1000000308267772E-4</v>
      </c>
      <c r="O139" s="1">
        <f t="shared" ca="1" si="12"/>
        <v>3.1016605601680374E-3</v>
      </c>
      <c r="Q139" s="60">
        <f t="shared" si="13"/>
        <v>33578.756000000001</v>
      </c>
    </row>
    <row r="140" spans="1:17" x14ac:dyDescent="0.2">
      <c r="A140" s="1" t="s">
        <v>99</v>
      </c>
      <c r="C140" s="25">
        <v>48623.243000000002</v>
      </c>
      <c r="D140" s="25">
        <v>4.0000000000000001E-3</v>
      </c>
      <c r="E140" s="1">
        <f t="shared" si="10"/>
        <v>3400.0073126677412</v>
      </c>
      <c r="F140" s="1">
        <f t="shared" si="11"/>
        <v>3400</v>
      </c>
      <c r="G140" s="1">
        <f t="shared" si="16"/>
        <v>5.0000000046566129E-3</v>
      </c>
      <c r="I140" s="1">
        <f t="shared" si="17"/>
        <v>5.0000000046566129E-3</v>
      </c>
      <c r="O140" s="1">
        <f t="shared" ca="1" si="12"/>
        <v>3.0888960153702821E-3</v>
      </c>
      <c r="Q140" s="60">
        <f t="shared" si="13"/>
        <v>33604.743000000002</v>
      </c>
    </row>
    <row r="141" spans="1:17" x14ac:dyDescent="0.2">
      <c r="A141" s="1" t="s">
        <v>100</v>
      </c>
      <c r="C141" s="25">
        <v>48830.419000000002</v>
      </c>
      <c r="D141" s="25">
        <v>5.0000000000000001E-3</v>
      </c>
      <c r="E141" s="1">
        <f t="shared" si="10"/>
        <v>3703.009162772677</v>
      </c>
      <c r="F141" s="1">
        <f t="shared" si="11"/>
        <v>3703</v>
      </c>
      <c r="G141" s="1">
        <f t="shared" si="16"/>
        <v>6.2650000036228448E-3</v>
      </c>
      <c r="I141" s="1">
        <f t="shared" si="17"/>
        <v>6.2650000036228448E-3</v>
      </c>
      <c r="O141" s="1">
        <f t="shared" ca="1" si="12"/>
        <v>2.9871155660618669E-3</v>
      </c>
      <c r="Q141" s="60">
        <f t="shared" si="13"/>
        <v>33811.919000000002</v>
      </c>
    </row>
    <row r="142" spans="1:17" x14ac:dyDescent="0.2">
      <c r="A142" s="1" t="s">
        <v>101</v>
      </c>
      <c r="C142" s="25">
        <v>48843.411</v>
      </c>
      <c r="D142" s="25">
        <v>4.0000000000000001E-3</v>
      </c>
      <c r="E142" s="1">
        <f t="shared" si="10"/>
        <v>3722.0103986135218</v>
      </c>
      <c r="F142" s="1">
        <f t="shared" si="11"/>
        <v>3722</v>
      </c>
      <c r="G142" s="1">
        <f t="shared" si="16"/>
        <v>7.109999998647254E-3</v>
      </c>
      <c r="I142" s="1">
        <f t="shared" si="17"/>
        <v>7.109999998647254E-3</v>
      </c>
      <c r="O142" s="1">
        <f t="shared" ca="1" si="12"/>
        <v>2.9807332936629891E-3</v>
      </c>
      <c r="Q142" s="60">
        <f t="shared" si="13"/>
        <v>33824.911</v>
      </c>
    </row>
    <row r="143" spans="1:17" x14ac:dyDescent="0.2">
      <c r="A143" s="1" t="s">
        <v>101</v>
      </c>
      <c r="C143" s="25">
        <v>48882.381999999998</v>
      </c>
      <c r="D143" s="25">
        <v>4.0000000000000001E-3</v>
      </c>
      <c r="E143" s="1">
        <f t="shared" si="10"/>
        <v>3779.0067934683257</v>
      </c>
      <c r="F143" s="1">
        <f t="shared" si="11"/>
        <v>3779</v>
      </c>
      <c r="G143" s="1">
        <f t="shared" si="16"/>
        <v>4.6450000008917414E-3</v>
      </c>
      <c r="I143" s="1">
        <f t="shared" si="17"/>
        <v>4.6450000008917414E-3</v>
      </c>
      <c r="O143" s="1">
        <f t="shared" ca="1" si="12"/>
        <v>2.9615864764663564E-3</v>
      </c>
      <c r="Q143" s="60">
        <f t="shared" si="13"/>
        <v>33863.881999999998</v>
      </c>
    </row>
    <row r="144" spans="1:17" x14ac:dyDescent="0.2">
      <c r="A144" s="1" t="s">
        <v>58</v>
      </c>
      <c r="C144" s="25">
        <v>48885.802000000003</v>
      </c>
      <c r="D144" s="25"/>
      <c r="E144" s="1">
        <f t="shared" si="10"/>
        <v>3784.0086581986056</v>
      </c>
      <c r="F144" s="1">
        <f t="shared" si="11"/>
        <v>3784</v>
      </c>
      <c r="G144" s="1">
        <f t="shared" si="16"/>
        <v>5.9200000032433309E-3</v>
      </c>
      <c r="I144" s="1">
        <f t="shared" si="17"/>
        <v>5.9200000032433309E-3</v>
      </c>
      <c r="O144" s="1">
        <f t="shared" ca="1" si="12"/>
        <v>2.9599069310982311E-3</v>
      </c>
      <c r="Q144" s="60">
        <f t="shared" si="13"/>
        <v>33867.302000000003</v>
      </c>
    </row>
    <row r="145" spans="1:17" x14ac:dyDescent="0.2">
      <c r="A145" s="1" t="s">
        <v>101</v>
      </c>
      <c r="C145" s="25">
        <v>48934.332000000002</v>
      </c>
      <c r="D145" s="25">
        <v>3.0000000000000001E-3</v>
      </c>
      <c r="E145" s="1">
        <f t="shared" si="10"/>
        <v>3854.9854112278767</v>
      </c>
      <c r="F145" s="1">
        <f t="shared" si="11"/>
        <v>3855</v>
      </c>
      <c r="G145" s="1">
        <f t="shared" si="16"/>
        <v>-9.9749999935738742E-3</v>
      </c>
      <c r="I145" s="1">
        <f t="shared" si="17"/>
        <v>-9.9749999935738742E-3</v>
      </c>
      <c r="O145" s="1">
        <f t="shared" ca="1" si="12"/>
        <v>2.9360573868708467E-3</v>
      </c>
      <c r="Q145" s="60">
        <f t="shared" si="13"/>
        <v>33915.832000000002</v>
      </c>
    </row>
    <row r="146" spans="1:17" x14ac:dyDescent="0.2">
      <c r="A146" s="1" t="s">
        <v>101</v>
      </c>
      <c r="C146" s="25">
        <v>48934.349000000002</v>
      </c>
      <c r="D146" s="25">
        <v>5.0000000000000001E-3</v>
      </c>
      <c r="E146" s="1">
        <f t="shared" si="10"/>
        <v>3855.010274298173</v>
      </c>
      <c r="F146" s="1">
        <f t="shared" si="11"/>
        <v>3855</v>
      </c>
      <c r="G146" s="1">
        <f t="shared" si="16"/>
        <v>7.0250000062515028E-3</v>
      </c>
      <c r="I146" s="1">
        <f t="shared" si="17"/>
        <v>7.0250000062515028E-3</v>
      </c>
      <c r="O146" s="1">
        <f t="shared" ca="1" si="12"/>
        <v>2.9360573868708467E-3</v>
      </c>
      <c r="Q146" s="60">
        <f t="shared" si="13"/>
        <v>33915.849000000002</v>
      </c>
    </row>
    <row r="147" spans="1:17" x14ac:dyDescent="0.2">
      <c r="A147" s="1" t="s">
        <v>102</v>
      </c>
      <c r="C147" s="25">
        <v>49130.587</v>
      </c>
      <c r="D147" s="25">
        <v>3.0000000000000001E-3</v>
      </c>
      <c r="E147" s="1">
        <f t="shared" si="10"/>
        <v>4142.0149324675167</v>
      </c>
      <c r="F147" s="1">
        <f t="shared" si="11"/>
        <v>4142</v>
      </c>
      <c r="G147" s="1">
        <f t="shared" si="16"/>
        <v>1.0210000000370201E-2</v>
      </c>
      <c r="I147" s="1">
        <f t="shared" si="17"/>
        <v>1.0210000000370201E-2</v>
      </c>
      <c r="O147" s="1">
        <f t="shared" ca="1" si="12"/>
        <v>2.839651482740433E-3</v>
      </c>
      <c r="Q147" s="60">
        <f t="shared" si="13"/>
        <v>34112.087</v>
      </c>
    </row>
    <row r="148" spans="1:17" x14ac:dyDescent="0.2">
      <c r="A148" s="1" t="s">
        <v>103</v>
      </c>
      <c r="C148" s="25">
        <v>49206.482000000004</v>
      </c>
      <c r="D148" s="25">
        <v>4.0000000000000001E-3</v>
      </c>
      <c r="E148" s="1">
        <f t="shared" si="10"/>
        <v>4253.0139160067074</v>
      </c>
      <c r="F148" s="1">
        <f t="shared" si="11"/>
        <v>4253</v>
      </c>
      <c r="G148" s="1">
        <f t="shared" si="16"/>
        <v>9.5150000051944517E-3</v>
      </c>
      <c r="I148" s="1">
        <f t="shared" si="17"/>
        <v>9.5150000051944517E-3</v>
      </c>
      <c r="O148" s="1">
        <f t="shared" ca="1" si="12"/>
        <v>2.8023655755680431E-3</v>
      </c>
      <c r="Q148" s="60">
        <f t="shared" si="13"/>
        <v>34187.982000000004</v>
      </c>
    </row>
    <row r="149" spans="1:17" x14ac:dyDescent="0.2">
      <c r="A149" s="1" t="s">
        <v>104</v>
      </c>
      <c r="C149" s="25">
        <v>49537.415000000001</v>
      </c>
      <c r="D149" s="25">
        <v>5.0000000000000001E-3</v>
      </c>
      <c r="E149" s="1">
        <f t="shared" ref="E149:E212" si="18">+(C149-C$7)/C$8</f>
        <v>4737.0145302707924</v>
      </c>
      <c r="F149" s="1">
        <f t="shared" ref="F149:F212" si="19">ROUND(2*E149,0)/2</f>
        <v>4737</v>
      </c>
      <c r="G149" s="1">
        <f t="shared" si="16"/>
        <v>9.9350000018603168E-3</v>
      </c>
      <c r="I149" s="1">
        <f t="shared" si="17"/>
        <v>9.9350000018603168E-3</v>
      </c>
      <c r="O149" s="1">
        <f t="shared" ref="O149:O212" ca="1" si="20">+C$11+C$12*$F149</f>
        <v>2.6397855839334784E-3</v>
      </c>
      <c r="Q149" s="60">
        <f t="shared" ref="Q149:Q212" si="21">+C149-15018.5</f>
        <v>34518.915000000001</v>
      </c>
    </row>
    <row r="150" spans="1:17" x14ac:dyDescent="0.2">
      <c r="A150" s="1" t="s">
        <v>104</v>
      </c>
      <c r="C150" s="25">
        <v>49550.406999999999</v>
      </c>
      <c r="D150" s="25">
        <v>5.0000000000000001E-3</v>
      </c>
      <c r="E150" s="1">
        <f t="shared" si="18"/>
        <v>4756.0157661116373</v>
      </c>
      <c r="F150" s="1">
        <f t="shared" si="19"/>
        <v>4756</v>
      </c>
      <c r="G150" s="1">
        <f t="shared" si="16"/>
        <v>1.0780000004160684E-2</v>
      </c>
      <c r="I150" s="1">
        <f t="shared" si="17"/>
        <v>1.0780000004160684E-2</v>
      </c>
      <c r="O150" s="1">
        <f t="shared" ca="1" si="20"/>
        <v>2.6334033115346009E-3</v>
      </c>
      <c r="Q150" s="60">
        <f t="shared" si="21"/>
        <v>34531.906999999999</v>
      </c>
    </row>
    <row r="151" spans="1:17" x14ac:dyDescent="0.2">
      <c r="A151" s="1" t="s">
        <v>104</v>
      </c>
      <c r="C151" s="25">
        <v>49580.49</v>
      </c>
      <c r="D151" s="25">
        <v>6.0000000000000001E-3</v>
      </c>
      <c r="E151" s="1">
        <f t="shared" si="18"/>
        <v>4800.0131628019226</v>
      </c>
      <c r="F151" s="1">
        <f t="shared" si="19"/>
        <v>4800</v>
      </c>
      <c r="G151" s="1">
        <f t="shared" si="16"/>
        <v>8.9999999981955625E-3</v>
      </c>
      <c r="I151" s="1">
        <f t="shared" si="17"/>
        <v>8.9999999981955625E-3</v>
      </c>
      <c r="O151" s="1">
        <f t="shared" ca="1" si="20"/>
        <v>2.6186233122950948E-3</v>
      </c>
      <c r="Q151" s="60">
        <f t="shared" si="21"/>
        <v>34561.99</v>
      </c>
    </row>
    <row r="152" spans="1:17" x14ac:dyDescent="0.2">
      <c r="A152" s="1" t="s">
        <v>58</v>
      </c>
      <c r="C152" s="25">
        <v>49586.63</v>
      </c>
      <c r="D152" s="25"/>
      <c r="E152" s="1">
        <f t="shared" si="18"/>
        <v>4808.9931187796619</v>
      </c>
      <c r="F152" s="1">
        <f t="shared" si="19"/>
        <v>4809</v>
      </c>
      <c r="G152" s="1">
        <f t="shared" si="16"/>
        <v>-4.7049999993760139E-3</v>
      </c>
      <c r="I152" s="1">
        <f t="shared" si="17"/>
        <v>-4.7049999993760139E-3</v>
      </c>
      <c r="O152" s="1">
        <f t="shared" ca="1" si="20"/>
        <v>2.6156001306324689E-3</v>
      </c>
      <c r="Q152" s="60">
        <f t="shared" si="21"/>
        <v>34568.129999999997</v>
      </c>
    </row>
    <row r="153" spans="1:17" x14ac:dyDescent="0.2">
      <c r="A153" s="1" t="s">
        <v>104</v>
      </c>
      <c r="C153" s="25">
        <v>49619.455999999998</v>
      </c>
      <c r="D153" s="25">
        <v>7.0000000000000001E-3</v>
      </c>
      <c r="E153" s="1">
        <f t="shared" si="18"/>
        <v>4857.0022449889957</v>
      </c>
      <c r="F153" s="1">
        <f t="shared" si="19"/>
        <v>4857</v>
      </c>
      <c r="G153" s="1">
        <f t="shared" si="16"/>
        <v>1.5350000030593947E-3</v>
      </c>
      <c r="I153" s="1">
        <f t="shared" si="17"/>
        <v>1.5350000030593947E-3</v>
      </c>
      <c r="O153" s="1">
        <f t="shared" ca="1" si="20"/>
        <v>2.5994764950984625E-3</v>
      </c>
      <c r="Q153" s="60">
        <f t="shared" si="21"/>
        <v>34600.955999999998</v>
      </c>
    </row>
    <row r="154" spans="1:17" x14ac:dyDescent="0.2">
      <c r="A154" s="1" t="s">
        <v>58</v>
      </c>
      <c r="C154" s="25">
        <v>49625.605000000003</v>
      </c>
      <c r="D154" s="25"/>
      <c r="E154" s="1">
        <f t="shared" si="18"/>
        <v>4865.9953637686649</v>
      </c>
      <c r="F154" s="1">
        <f t="shared" si="19"/>
        <v>4866</v>
      </c>
      <c r="G154" s="1">
        <f t="shared" si="16"/>
        <v>-3.1699999963166192E-3</v>
      </c>
      <c r="I154" s="1">
        <f t="shared" si="17"/>
        <v>-3.1699999963166192E-3</v>
      </c>
      <c r="O154" s="1">
        <f t="shared" ca="1" si="20"/>
        <v>2.5964533134358362E-3</v>
      </c>
      <c r="Q154" s="60">
        <f t="shared" si="21"/>
        <v>34607.105000000003</v>
      </c>
    </row>
    <row r="155" spans="1:17" x14ac:dyDescent="0.2">
      <c r="A155" s="1" t="s">
        <v>105</v>
      </c>
      <c r="C155" s="25">
        <v>49826.623</v>
      </c>
      <c r="D155" s="25">
        <v>3.0000000000000001E-3</v>
      </c>
      <c r="E155" s="1">
        <f t="shared" si="18"/>
        <v>5159.9909322920121</v>
      </c>
      <c r="F155" s="1">
        <f t="shared" si="19"/>
        <v>5160</v>
      </c>
      <c r="G155" s="1">
        <f t="shared" si="16"/>
        <v>-6.1999999961699359E-3</v>
      </c>
      <c r="I155" s="1">
        <f t="shared" si="17"/>
        <v>-6.1999999961699359E-3</v>
      </c>
      <c r="O155" s="1">
        <f t="shared" ca="1" si="20"/>
        <v>2.4976960457900469E-3</v>
      </c>
      <c r="Q155" s="60">
        <f t="shared" si="21"/>
        <v>34808.123</v>
      </c>
    </row>
    <row r="156" spans="1:17" x14ac:dyDescent="0.2">
      <c r="A156" s="1" t="s">
        <v>105</v>
      </c>
      <c r="C156" s="25">
        <v>49898.436000000002</v>
      </c>
      <c r="D156" s="25">
        <v>5.0000000000000001E-3</v>
      </c>
      <c r="E156" s="1">
        <f t="shared" si="18"/>
        <v>5265.0198538929044</v>
      </c>
      <c r="F156" s="1">
        <f t="shared" si="19"/>
        <v>5265</v>
      </c>
      <c r="G156" s="1">
        <f t="shared" si="16"/>
        <v>1.3575000004493631E-2</v>
      </c>
      <c r="I156" s="1">
        <f t="shared" si="17"/>
        <v>1.3575000004493631E-2</v>
      </c>
      <c r="O156" s="1">
        <f t="shared" ca="1" si="20"/>
        <v>2.4624255930594079E-3</v>
      </c>
      <c r="Q156" s="60">
        <f t="shared" si="21"/>
        <v>34879.936000000002</v>
      </c>
    </row>
    <row r="157" spans="1:17" x14ac:dyDescent="0.2">
      <c r="A157" s="1" t="s">
        <v>58</v>
      </c>
      <c r="C157" s="25">
        <v>49899.792000000001</v>
      </c>
      <c r="D157" s="25"/>
      <c r="E157" s="1">
        <f t="shared" si="18"/>
        <v>5267.0030493824506</v>
      </c>
      <c r="F157" s="1">
        <f t="shared" si="19"/>
        <v>5267</v>
      </c>
      <c r="G157" s="1">
        <f t="shared" si="16"/>
        <v>2.0850000000791624E-3</v>
      </c>
      <c r="I157" s="1">
        <f t="shared" si="17"/>
        <v>2.0850000000791624E-3</v>
      </c>
      <c r="O157" s="1">
        <f t="shared" ca="1" si="20"/>
        <v>2.4617537749121576E-3</v>
      </c>
      <c r="Q157" s="60">
        <f t="shared" si="21"/>
        <v>34881.292000000001</v>
      </c>
    </row>
    <row r="158" spans="1:17" x14ac:dyDescent="0.2">
      <c r="A158" s="1" t="s">
        <v>106</v>
      </c>
      <c r="C158" s="25">
        <v>49924.411999999997</v>
      </c>
      <c r="D158" s="25">
        <v>4.0000000000000001E-3</v>
      </c>
      <c r="E158" s="1">
        <f t="shared" si="18"/>
        <v>5303.0106253062168</v>
      </c>
      <c r="F158" s="1">
        <f t="shared" si="19"/>
        <v>5303</v>
      </c>
      <c r="G158" s="1">
        <f t="shared" si="16"/>
        <v>7.2650000001885928E-3</v>
      </c>
      <c r="I158" s="1">
        <f t="shared" si="17"/>
        <v>7.2650000001885928E-3</v>
      </c>
      <c r="O158" s="1">
        <f t="shared" ca="1" si="20"/>
        <v>2.449661048261653E-3</v>
      </c>
      <c r="Q158" s="60">
        <f t="shared" si="21"/>
        <v>34905.911999999997</v>
      </c>
    </row>
    <row r="159" spans="1:17" x14ac:dyDescent="0.2">
      <c r="A159" s="1" t="s">
        <v>106</v>
      </c>
      <c r="C159" s="25">
        <v>50002.356</v>
      </c>
      <c r="D159" s="25">
        <v>5.0000000000000001E-3</v>
      </c>
      <c r="E159" s="1">
        <f t="shared" si="18"/>
        <v>5417.0063400829285</v>
      </c>
      <c r="F159" s="1">
        <f t="shared" si="19"/>
        <v>5417</v>
      </c>
      <c r="G159" s="1">
        <f t="shared" si="16"/>
        <v>4.3350000050850213E-3</v>
      </c>
      <c r="I159" s="1">
        <f t="shared" si="17"/>
        <v>4.3350000050850213E-3</v>
      </c>
      <c r="O159" s="1">
        <f t="shared" ca="1" si="20"/>
        <v>2.4113674138683877E-3</v>
      </c>
      <c r="Q159" s="60">
        <f t="shared" si="21"/>
        <v>34983.856</v>
      </c>
    </row>
    <row r="160" spans="1:17" x14ac:dyDescent="0.2">
      <c r="A160" s="1" t="s">
        <v>107</v>
      </c>
      <c r="C160" s="25">
        <v>50285.428999999996</v>
      </c>
      <c r="D160" s="25">
        <v>5.0000000000000001E-3</v>
      </c>
      <c r="E160" s="1">
        <f t="shared" si="18"/>
        <v>5831.0100987941396</v>
      </c>
      <c r="F160" s="1">
        <f t="shared" si="19"/>
        <v>5831</v>
      </c>
      <c r="G160" s="1">
        <f t="shared" si="16"/>
        <v>6.9050000020070001E-3</v>
      </c>
      <c r="I160" s="1">
        <f t="shared" si="17"/>
        <v>6.9050000020070001E-3</v>
      </c>
      <c r="O160" s="1">
        <f t="shared" ca="1" si="20"/>
        <v>2.2723010573875821E-3</v>
      </c>
      <c r="Q160" s="60">
        <f t="shared" si="21"/>
        <v>35266.928999999996</v>
      </c>
    </row>
    <row r="161" spans="1:21" x14ac:dyDescent="0.2">
      <c r="A161" s="1" t="s">
        <v>108</v>
      </c>
      <c r="C161" s="25">
        <v>50335.345000000001</v>
      </c>
      <c r="D161" s="25">
        <v>5.0000000000000001E-3</v>
      </c>
      <c r="E161" s="1">
        <f t="shared" si="18"/>
        <v>5904.0139233193713</v>
      </c>
      <c r="F161" s="1">
        <f t="shared" si="19"/>
        <v>5904</v>
      </c>
      <c r="G161" s="1">
        <f t="shared" si="16"/>
        <v>9.5200000068871304E-3</v>
      </c>
      <c r="I161" s="1">
        <f t="shared" si="17"/>
        <v>9.5200000068871304E-3</v>
      </c>
      <c r="O161" s="1">
        <f t="shared" ca="1" si="20"/>
        <v>2.2477796950129475E-3</v>
      </c>
      <c r="Q161" s="60">
        <f t="shared" si="21"/>
        <v>35316.845000000001</v>
      </c>
    </row>
    <row r="162" spans="1:21" x14ac:dyDescent="0.2">
      <c r="A162" s="1" t="s">
        <v>108</v>
      </c>
      <c r="C162" s="25">
        <v>50387.305</v>
      </c>
      <c r="D162" s="25">
        <v>5.0000000000000001E-3</v>
      </c>
      <c r="E162" s="1">
        <f t="shared" si="18"/>
        <v>5980.0071664143834</v>
      </c>
      <c r="F162" s="1">
        <f t="shared" si="19"/>
        <v>5980</v>
      </c>
      <c r="G162" s="1">
        <f t="shared" si="16"/>
        <v>4.8999999999068677E-3</v>
      </c>
      <c r="I162" s="1">
        <f t="shared" si="17"/>
        <v>4.8999999999068677E-3</v>
      </c>
      <c r="O162" s="1">
        <f t="shared" ca="1" si="20"/>
        <v>2.2222506054174374E-3</v>
      </c>
      <c r="Q162" s="60">
        <f t="shared" si="21"/>
        <v>35368.805</v>
      </c>
    </row>
    <row r="163" spans="1:21" x14ac:dyDescent="0.2">
      <c r="A163" s="1" t="s">
        <v>109</v>
      </c>
      <c r="C163" s="25">
        <v>50585.584000000003</v>
      </c>
      <c r="D163" s="25">
        <v>4.0000000000000001E-3</v>
      </c>
      <c r="E163" s="1">
        <f t="shared" si="18"/>
        <v>6269.9968555528812</v>
      </c>
      <c r="F163" s="1">
        <f t="shared" si="19"/>
        <v>6270</v>
      </c>
      <c r="G163" s="1">
        <f t="shared" si="16"/>
        <v>-2.1499999929801561E-3</v>
      </c>
      <c r="I163" s="1">
        <f t="shared" si="17"/>
        <v>-2.1499999929801561E-3</v>
      </c>
      <c r="O163" s="1">
        <f t="shared" ca="1" si="20"/>
        <v>2.1248369740661482E-3</v>
      </c>
      <c r="Q163" s="60">
        <f t="shared" si="21"/>
        <v>35567.084000000003</v>
      </c>
    </row>
    <row r="164" spans="1:21" x14ac:dyDescent="0.2">
      <c r="A164" s="1" t="s">
        <v>109</v>
      </c>
      <c r="C164" s="25">
        <v>50672.432999999997</v>
      </c>
      <c r="D164" s="25">
        <v>4.0000000000000001E-3</v>
      </c>
      <c r="E164" s="1">
        <f t="shared" si="18"/>
        <v>6397.0164315643988</v>
      </c>
      <c r="F164" s="1">
        <f t="shared" si="19"/>
        <v>6397</v>
      </c>
      <c r="G164" s="1">
        <f t="shared" ref="G164:G175" si="22">+C164-(C$7+F164*C$8)</f>
        <v>1.1234999998123385E-2</v>
      </c>
      <c r="I164" s="1">
        <f t="shared" si="17"/>
        <v>1.1234999998123385E-2</v>
      </c>
      <c r="O164" s="1">
        <f t="shared" ca="1" si="20"/>
        <v>2.0821765217157564E-3</v>
      </c>
      <c r="Q164" s="60">
        <f t="shared" si="21"/>
        <v>35653.932999999997</v>
      </c>
    </row>
    <row r="165" spans="1:21" x14ac:dyDescent="0.2">
      <c r="A165" s="1" t="s">
        <v>110</v>
      </c>
      <c r="C165" s="25">
        <v>50774.288999999997</v>
      </c>
      <c r="D165" s="25">
        <v>3.0000000000000001E-3</v>
      </c>
      <c r="E165" s="1">
        <f t="shared" si="18"/>
        <v>6545.9842485136996</v>
      </c>
      <c r="F165" s="1">
        <f t="shared" si="19"/>
        <v>6546</v>
      </c>
      <c r="G165" s="1">
        <f t="shared" si="22"/>
        <v>-1.0770000000775326E-2</v>
      </c>
      <c r="I165" s="1">
        <f t="shared" si="17"/>
        <v>-1.0770000000775326E-2</v>
      </c>
      <c r="O165" s="1">
        <f t="shared" ca="1" si="20"/>
        <v>2.0321260697456116E-3</v>
      </c>
      <c r="Q165" s="60">
        <f t="shared" si="21"/>
        <v>35755.788999999997</v>
      </c>
    </row>
    <row r="166" spans="1:21" x14ac:dyDescent="0.2">
      <c r="A166" s="26" t="s">
        <v>110</v>
      </c>
      <c r="B166" s="26"/>
      <c r="C166" s="27">
        <v>50774.307000000001</v>
      </c>
      <c r="D166" s="27">
        <v>7.0000000000000001E-3</v>
      </c>
      <c r="E166" s="1">
        <f t="shared" si="18"/>
        <v>6546.0105741175485</v>
      </c>
      <c r="F166" s="1">
        <f t="shared" si="19"/>
        <v>6546</v>
      </c>
      <c r="G166" s="1">
        <f t="shared" si="22"/>
        <v>7.2300000028917566E-3</v>
      </c>
      <c r="I166" s="1">
        <f t="shared" si="17"/>
        <v>7.2300000028917566E-3</v>
      </c>
      <c r="O166" s="1">
        <f t="shared" ca="1" si="20"/>
        <v>2.0321260697456116E-3</v>
      </c>
      <c r="Q166" s="60">
        <f t="shared" si="21"/>
        <v>35755.807000000001</v>
      </c>
    </row>
    <row r="167" spans="1:21" x14ac:dyDescent="0.2">
      <c r="A167" s="22" t="s">
        <v>111</v>
      </c>
      <c r="B167" s="23" t="s">
        <v>43</v>
      </c>
      <c r="C167" s="24">
        <v>51069.675999999999</v>
      </c>
      <c r="D167" s="25"/>
      <c r="E167" s="1">
        <f t="shared" si="18"/>
        <v>6977.997645320992</v>
      </c>
      <c r="F167" s="1">
        <f t="shared" si="19"/>
        <v>6978</v>
      </c>
      <c r="G167" s="1">
        <f t="shared" si="22"/>
        <v>-1.6099999993457459E-3</v>
      </c>
      <c r="J167" s="1">
        <f t="shared" ref="J167:J174" si="23">+G167</f>
        <v>-1.6099999993457459E-3</v>
      </c>
      <c r="O167" s="1">
        <f t="shared" ca="1" si="20"/>
        <v>1.8870133499395538E-3</v>
      </c>
      <c r="Q167" s="60">
        <f t="shared" si="21"/>
        <v>36051.175999999999</v>
      </c>
    </row>
    <row r="168" spans="1:21" x14ac:dyDescent="0.2">
      <c r="A168" s="22" t="s">
        <v>111</v>
      </c>
      <c r="B168" s="23" t="s">
        <v>43</v>
      </c>
      <c r="C168" s="24">
        <v>51097.716999999997</v>
      </c>
      <c r="D168" s="25"/>
      <c r="E168" s="1">
        <f t="shared" si="18"/>
        <v>7019.0085485085801</v>
      </c>
      <c r="F168" s="1">
        <f t="shared" si="19"/>
        <v>7019</v>
      </c>
      <c r="G168" s="1">
        <f t="shared" si="22"/>
        <v>5.844999999681022E-3</v>
      </c>
      <c r="J168" s="1">
        <f t="shared" si="23"/>
        <v>5.844999999681022E-3</v>
      </c>
      <c r="O168" s="1">
        <f t="shared" ca="1" si="20"/>
        <v>1.8732410779209231E-3</v>
      </c>
      <c r="Q168" s="60">
        <f t="shared" si="21"/>
        <v>36079.216999999997</v>
      </c>
    </row>
    <row r="169" spans="1:21" x14ac:dyDescent="0.2">
      <c r="A169" s="22" t="s">
        <v>111</v>
      </c>
      <c r="B169" s="23" t="s">
        <v>43</v>
      </c>
      <c r="C169" s="24">
        <v>51452.587</v>
      </c>
      <c r="D169" s="25"/>
      <c r="E169" s="1">
        <f t="shared" si="18"/>
        <v>7538.0178282839388</v>
      </c>
      <c r="F169" s="1">
        <f t="shared" si="19"/>
        <v>7538</v>
      </c>
      <c r="G169" s="1">
        <f t="shared" si="22"/>
        <v>1.2190000001282897E-2</v>
      </c>
      <c r="J169" s="1">
        <f t="shared" si="23"/>
        <v>1.2190000001282897E-2</v>
      </c>
      <c r="O169" s="1">
        <f t="shared" ca="1" si="20"/>
        <v>1.6989042687094789E-3</v>
      </c>
      <c r="Q169" s="60">
        <f t="shared" si="21"/>
        <v>36434.087</v>
      </c>
    </row>
    <row r="170" spans="1:21" x14ac:dyDescent="0.2">
      <c r="A170" s="22" t="s">
        <v>111</v>
      </c>
      <c r="B170" s="23" t="s">
        <v>43</v>
      </c>
      <c r="C170" s="24">
        <v>51791.72</v>
      </c>
      <c r="D170" s="25"/>
      <c r="E170" s="1">
        <f t="shared" si="18"/>
        <v>8034.0112176323091</v>
      </c>
      <c r="F170" s="1">
        <f t="shared" si="19"/>
        <v>8034</v>
      </c>
      <c r="G170" s="1">
        <f t="shared" si="22"/>
        <v>7.6700000063283369E-3</v>
      </c>
      <c r="J170" s="1">
        <f t="shared" si="23"/>
        <v>7.6700000063283369E-3</v>
      </c>
      <c r="O170" s="1">
        <f t="shared" ca="1" si="20"/>
        <v>1.5322933681914124E-3</v>
      </c>
      <c r="Q170" s="60">
        <f t="shared" si="21"/>
        <v>36773.22</v>
      </c>
    </row>
    <row r="171" spans="1:21" x14ac:dyDescent="0.2">
      <c r="A171" s="22" t="s">
        <v>111</v>
      </c>
      <c r="B171" s="23" t="s">
        <v>43</v>
      </c>
      <c r="C171" s="24">
        <v>51804.713000000003</v>
      </c>
      <c r="D171" s="25"/>
      <c r="E171" s="1">
        <f t="shared" si="18"/>
        <v>8053.0139160067065</v>
      </c>
      <c r="F171" s="1">
        <f t="shared" si="19"/>
        <v>8053</v>
      </c>
      <c r="G171" s="1">
        <f t="shared" si="22"/>
        <v>9.5150000051944517E-3</v>
      </c>
      <c r="J171" s="1">
        <f t="shared" si="23"/>
        <v>9.5150000051944517E-3</v>
      </c>
      <c r="O171" s="1">
        <f t="shared" ca="1" si="20"/>
        <v>1.5259110957925349E-3</v>
      </c>
      <c r="Q171" s="60">
        <f t="shared" si="21"/>
        <v>36786.213000000003</v>
      </c>
    </row>
    <row r="172" spans="1:21" x14ac:dyDescent="0.2">
      <c r="A172" s="22" t="s">
        <v>111</v>
      </c>
      <c r="B172" s="23" t="s">
        <v>43</v>
      </c>
      <c r="C172" s="24">
        <v>52096.662300000004</v>
      </c>
      <c r="D172" s="25"/>
      <c r="E172" s="1">
        <f t="shared" si="18"/>
        <v>8479.9995612399453</v>
      </c>
      <c r="F172" s="1">
        <f t="shared" si="19"/>
        <v>8480</v>
      </c>
      <c r="G172" s="1">
        <f t="shared" si="22"/>
        <v>-2.9999999242136255E-4</v>
      </c>
      <c r="J172" s="1">
        <f t="shared" si="23"/>
        <v>-2.9999999242136255E-4</v>
      </c>
      <c r="O172" s="1">
        <f t="shared" ca="1" si="20"/>
        <v>1.3824779213546029E-3</v>
      </c>
      <c r="Q172" s="60">
        <f t="shared" si="21"/>
        <v>37078.162300000004</v>
      </c>
    </row>
    <row r="173" spans="1:21" x14ac:dyDescent="0.2">
      <c r="A173" s="22" t="s">
        <v>111</v>
      </c>
      <c r="B173" s="23" t="s">
        <v>43</v>
      </c>
      <c r="C173" s="24">
        <v>52496.652499999997</v>
      </c>
      <c r="D173" s="25"/>
      <c r="E173" s="1">
        <f t="shared" si="18"/>
        <v>9064.998647156468</v>
      </c>
      <c r="F173" s="1">
        <f t="shared" si="19"/>
        <v>9065</v>
      </c>
      <c r="G173" s="1">
        <f t="shared" si="22"/>
        <v>-9.2500000027939677E-4</v>
      </c>
      <c r="J173" s="1">
        <f t="shared" si="23"/>
        <v>-9.2500000027939677E-4</v>
      </c>
      <c r="O173" s="1">
        <f t="shared" ca="1" si="20"/>
        <v>1.1859711132838997E-3</v>
      </c>
      <c r="Q173" s="60">
        <f t="shared" si="21"/>
        <v>37478.152499999997</v>
      </c>
    </row>
    <row r="174" spans="1:21" x14ac:dyDescent="0.2">
      <c r="A174" s="22" t="s">
        <v>111</v>
      </c>
      <c r="B174" s="23" t="s">
        <v>43</v>
      </c>
      <c r="C174" s="24">
        <v>52861.771099999998</v>
      </c>
      <c r="D174" s="25"/>
      <c r="E174" s="1">
        <f t="shared" si="18"/>
        <v>9598.9968482402073</v>
      </c>
      <c r="F174" s="1">
        <f t="shared" si="19"/>
        <v>9599</v>
      </c>
      <c r="G174" s="1">
        <f t="shared" si="22"/>
        <v>-2.1550000019487925E-3</v>
      </c>
      <c r="J174" s="1">
        <f t="shared" si="23"/>
        <v>-2.1550000019487925E-3</v>
      </c>
      <c r="O174" s="1">
        <f t="shared" ca="1" si="20"/>
        <v>1.0065956679680779E-3</v>
      </c>
      <c r="Q174" s="60">
        <f t="shared" si="21"/>
        <v>37843.271099999998</v>
      </c>
    </row>
    <row r="175" spans="1:21" x14ac:dyDescent="0.2">
      <c r="A175" s="22" t="s">
        <v>112</v>
      </c>
      <c r="B175" s="23" t="s">
        <v>45</v>
      </c>
      <c r="C175" s="24">
        <v>52862.113100000002</v>
      </c>
      <c r="D175" s="25"/>
      <c r="E175" s="1">
        <f t="shared" si="18"/>
        <v>9599.4970347132403</v>
      </c>
      <c r="F175" s="1">
        <f t="shared" si="19"/>
        <v>9599.5</v>
      </c>
      <c r="G175" s="1">
        <f t="shared" si="22"/>
        <v>-2.0274999988032505E-3</v>
      </c>
      <c r="K175" s="1">
        <f>+G175</f>
        <v>-2.0274999988032505E-3</v>
      </c>
      <c r="O175" s="1">
        <f t="shared" ca="1" si="20"/>
        <v>1.0064277134312653E-3</v>
      </c>
      <c r="Q175" s="60">
        <f t="shared" si="21"/>
        <v>37843.613100000002</v>
      </c>
    </row>
    <row r="176" spans="1:21" x14ac:dyDescent="0.2">
      <c r="A176" s="27" t="s">
        <v>113</v>
      </c>
      <c r="B176" s="28" t="s">
        <v>43</v>
      </c>
      <c r="C176" s="27">
        <v>52909.341350000002</v>
      </c>
      <c r="D176" s="27" t="s">
        <v>32</v>
      </c>
      <c r="E176" s="1">
        <f t="shared" si="18"/>
        <v>9668.5699346978836</v>
      </c>
      <c r="F176" s="1">
        <f t="shared" si="19"/>
        <v>9668.5</v>
      </c>
      <c r="O176" s="1">
        <f t="shared" ca="1" si="20"/>
        <v>9.8324998735113125E-4</v>
      </c>
      <c r="Q176" s="60">
        <f t="shared" si="21"/>
        <v>37890.841350000002</v>
      </c>
      <c r="U176" s="12">
        <v>4.7817500002565794E-2</v>
      </c>
    </row>
    <row r="177" spans="1:21" x14ac:dyDescent="0.2">
      <c r="A177" s="22" t="s">
        <v>111</v>
      </c>
      <c r="B177" s="23" t="s">
        <v>43</v>
      </c>
      <c r="C177" s="24">
        <v>52920.573600000003</v>
      </c>
      <c r="D177" s="25"/>
      <c r="E177" s="1">
        <f t="shared" si="18"/>
        <v>9684.9974771296402</v>
      </c>
      <c r="F177" s="1">
        <f t="shared" si="19"/>
        <v>9685</v>
      </c>
      <c r="G177" s="1">
        <f t="shared" ref="G177:G185" si="24">+C177-(C$7+F177*C$8)</f>
        <v>-1.7249999946216121E-3</v>
      </c>
      <c r="K177" s="1">
        <f>+G177</f>
        <v>-1.7249999946216121E-3</v>
      </c>
      <c r="O177" s="1">
        <f t="shared" ca="1" si="20"/>
        <v>9.7770748763631671E-4</v>
      </c>
      <c r="Q177" s="60">
        <f t="shared" si="21"/>
        <v>37902.073600000003</v>
      </c>
    </row>
    <row r="178" spans="1:21" x14ac:dyDescent="0.2">
      <c r="A178" s="29" t="s">
        <v>114</v>
      </c>
      <c r="B178" s="30"/>
      <c r="C178" s="27">
        <v>53245.352299999999</v>
      </c>
      <c r="D178" s="27">
        <v>1E-4</v>
      </c>
      <c r="E178" s="1">
        <f t="shared" si="18"/>
        <v>10159.997221186262</v>
      </c>
      <c r="F178" s="1">
        <f t="shared" si="19"/>
        <v>10160</v>
      </c>
      <c r="G178" s="1">
        <f t="shared" si="24"/>
        <v>-1.9000000029336661E-3</v>
      </c>
      <c r="J178" s="1">
        <f>+G178</f>
        <v>-1.9000000029336661E-3</v>
      </c>
      <c r="O178" s="1">
        <f t="shared" ca="1" si="20"/>
        <v>8.1815067766437787E-4</v>
      </c>
      <c r="Q178" s="60">
        <f t="shared" si="21"/>
        <v>38226.852299999999</v>
      </c>
    </row>
    <row r="179" spans="1:21" x14ac:dyDescent="0.2">
      <c r="A179" s="22" t="s">
        <v>111</v>
      </c>
      <c r="B179" s="23" t="s">
        <v>43</v>
      </c>
      <c r="C179" s="24">
        <v>53274.753799999999</v>
      </c>
      <c r="D179" s="25"/>
      <c r="E179" s="1">
        <f t="shared" si="18"/>
        <v>10202.997901264362</v>
      </c>
      <c r="F179" s="1">
        <f t="shared" si="19"/>
        <v>10203</v>
      </c>
      <c r="G179" s="1">
        <f t="shared" si="24"/>
        <v>-1.4349999983096495E-3</v>
      </c>
      <c r="K179" s="1">
        <f>+G179</f>
        <v>-1.4349999983096495E-3</v>
      </c>
      <c r="O179" s="1">
        <f t="shared" ca="1" si="20"/>
        <v>8.0370658749849729E-4</v>
      </c>
      <c r="Q179" s="60">
        <f t="shared" si="21"/>
        <v>38256.253799999999</v>
      </c>
    </row>
    <row r="180" spans="1:21" x14ac:dyDescent="0.2">
      <c r="A180" s="22" t="s">
        <v>111</v>
      </c>
      <c r="B180" s="23" t="s">
        <v>43</v>
      </c>
      <c r="C180" s="24">
        <v>53540.730499999998</v>
      </c>
      <c r="D180" s="25"/>
      <c r="E180" s="1">
        <f t="shared" si="18"/>
        <v>10591.997747698339</v>
      </c>
      <c r="F180" s="1">
        <f t="shared" si="19"/>
        <v>10592</v>
      </c>
      <c r="G180" s="1">
        <f t="shared" si="24"/>
        <v>-1.5399999974761158E-3</v>
      </c>
      <c r="K180" s="1">
        <f>+G180</f>
        <v>-1.5399999974761158E-3</v>
      </c>
      <c r="O180" s="1">
        <f t="shared" ca="1" si="20"/>
        <v>6.7303795785832003E-4</v>
      </c>
      <c r="Q180" s="60">
        <f t="shared" si="21"/>
        <v>38522.230499999998</v>
      </c>
    </row>
    <row r="181" spans="1:21" x14ac:dyDescent="0.2">
      <c r="A181" s="22" t="s">
        <v>111</v>
      </c>
      <c r="B181" s="23" t="s">
        <v>43</v>
      </c>
      <c r="C181" s="24">
        <v>53616.625699999997</v>
      </c>
      <c r="D181" s="25"/>
      <c r="E181" s="1">
        <f t="shared" si="18"/>
        <v>10702.99702374423</v>
      </c>
      <c r="F181" s="1">
        <f t="shared" si="19"/>
        <v>10703</v>
      </c>
      <c r="G181" s="1">
        <f t="shared" si="24"/>
        <v>-2.0350000049802475E-3</v>
      </c>
      <c r="K181" s="1">
        <f>+G181</f>
        <v>-2.0350000049802475E-3</v>
      </c>
      <c r="O181" s="1">
        <f t="shared" ca="1" si="20"/>
        <v>6.3575205068593012E-4</v>
      </c>
      <c r="Q181" s="60">
        <f t="shared" si="21"/>
        <v>38598.125699999997</v>
      </c>
    </row>
    <row r="182" spans="1:21" x14ac:dyDescent="0.2">
      <c r="A182" s="31" t="s">
        <v>115</v>
      </c>
      <c r="B182" s="32"/>
      <c r="C182" s="27">
        <v>53619.361700000001</v>
      </c>
      <c r="D182" s="27">
        <v>1E-4</v>
      </c>
      <c r="E182" s="1">
        <f t="shared" si="18"/>
        <v>10706.998515528456</v>
      </c>
      <c r="F182" s="1">
        <f t="shared" si="19"/>
        <v>10707</v>
      </c>
      <c r="G182" s="1">
        <f t="shared" si="24"/>
        <v>-1.0149999943678267E-3</v>
      </c>
      <c r="J182" s="1">
        <f>+G182</f>
        <v>-1.0149999943678267E-3</v>
      </c>
      <c r="O182" s="1">
        <f t="shared" ca="1" si="20"/>
        <v>6.3440841439142996E-4</v>
      </c>
      <c r="Q182" s="60">
        <f t="shared" si="21"/>
        <v>38600.861700000001</v>
      </c>
    </row>
    <row r="183" spans="1:21" x14ac:dyDescent="0.2">
      <c r="A183" s="22" t="s">
        <v>116</v>
      </c>
      <c r="B183" s="23" t="s">
        <v>43</v>
      </c>
      <c r="C183" s="24">
        <v>53931.834000000003</v>
      </c>
      <c r="D183" s="25"/>
      <c r="E183" s="1">
        <f t="shared" si="18"/>
        <v>11163.999736743968</v>
      </c>
      <c r="F183" s="1">
        <f t="shared" si="19"/>
        <v>11164</v>
      </c>
      <c r="G183" s="1">
        <f t="shared" si="24"/>
        <v>-1.7999999545281753E-4</v>
      </c>
      <c r="K183" s="1">
        <f t="shared" ref="K183:K189" si="25">+G183</f>
        <v>-1.7999999545281753E-4</v>
      </c>
      <c r="O183" s="1">
        <f t="shared" ca="1" si="20"/>
        <v>4.8089796774474381E-4</v>
      </c>
      <c r="Q183" s="60">
        <f t="shared" si="21"/>
        <v>38913.334000000003</v>
      </c>
    </row>
    <row r="184" spans="1:21" x14ac:dyDescent="0.2">
      <c r="A184" s="22" t="s">
        <v>116</v>
      </c>
      <c r="B184" s="23" t="s">
        <v>43</v>
      </c>
      <c r="C184" s="24">
        <v>54260.716</v>
      </c>
      <c r="D184" s="25"/>
      <c r="E184" s="1">
        <f t="shared" si="18"/>
        <v>11645.000694703438</v>
      </c>
      <c r="F184" s="1">
        <f t="shared" si="19"/>
        <v>11645</v>
      </c>
      <c r="G184" s="1">
        <f t="shared" si="24"/>
        <v>4.7500000073341653E-4</v>
      </c>
      <c r="K184" s="1">
        <f t="shared" si="25"/>
        <v>4.7500000073341653E-4</v>
      </c>
      <c r="O184" s="1">
        <f t="shared" ca="1" si="20"/>
        <v>3.193257033310545E-4</v>
      </c>
      <c r="Q184" s="60">
        <f t="shared" si="21"/>
        <v>39242.216</v>
      </c>
    </row>
    <row r="185" spans="1:21" x14ac:dyDescent="0.2">
      <c r="A185" s="22" t="s">
        <v>116</v>
      </c>
      <c r="B185" s="23" t="s">
        <v>43</v>
      </c>
      <c r="C185" s="24">
        <v>54264.818700000003</v>
      </c>
      <c r="D185" s="25"/>
      <c r="E185" s="1">
        <f t="shared" si="18"/>
        <v>11651.001031086158</v>
      </c>
      <c r="F185" s="1">
        <f t="shared" si="19"/>
        <v>11651</v>
      </c>
      <c r="G185" s="1">
        <f t="shared" si="24"/>
        <v>7.0500000583706424E-4</v>
      </c>
      <c r="K185" s="1">
        <f t="shared" si="25"/>
        <v>7.0500000583706424E-4</v>
      </c>
      <c r="O185" s="1">
        <f t="shared" ca="1" si="20"/>
        <v>3.173102488893036E-4</v>
      </c>
      <c r="Q185" s="60">
        <f t="shared" si="21"/>
        <v>39246.318700000003</v>
      </c>
    </row>
    <row r="186" spans="1:21" x14ac:dyDescent="0.2">
      <c r="A186" s="27" t="s">
        <v>117</v>
      </c>
      <c r="B186" s="28" t="s">
        <v>43</v>
      </c>
      <c r="C186" s="27">
        <v>54298.467550000001</v>
      </c>
      <c r="D186" s="27">
        <v>3.0000000000000001E-3</v>
      </c>
      <c r="E186" s="1">
        <f t="shared" si="18"/>
        <v>11700.213603024524</v>
      </c>
      <c r="F186" s="1">
        <f t="shared" si="19"/>
        <v>11700</v>
      </c>
      <c r="K186" s="1">
        <f t="shared" si="25"/>
        <v>0</v>
      </c>
      <c r="O186" s="1">
        <f t="shared" ca="1" si="20"/>
        <v>3.0085070428167212E-4</v>
      </c>
      <c r="Q186" s="60">
        <f t="shared" si="21"/>
        <v>39279.967550000001</v>
      </c>
      <c r="U186" s="12">
        <v>0.14605000000301516</v>
      </c>
    </row>
    <row r="187" spans="1:21" x14ac:dyDescent="0.2">
      <c r="A187" s="31" t="s">
        <v>118</v>
      </c>
      <c r="B187" s="28" t="s">
        <v>43</v>
      </c>
      <c r="C187" s="27">
        <v>54338.662400000001</v>
      </c>
      <c r="D187" s="27">
        <v>1E-4</v>
      </c>
      <c r="E187" s="1">
        <f t="shared" si="18"/>
        <v>11758.99991956066</v>
      </c>
      <c r="F187" s="1">
        <f t="shared" si="19"/>
        <v>11759</v>
      </c>
      <c r="G187" s="1">
        <f t="shared" ref="G187:G218" si="26">+C187-(C$7+F187*C$8)</f>
        <v>-5.499999679159373E-5</v>
      </c>
      <c r="K187" s="1">
        <f t="shared" si="25"/>
        <v>-5.499999679159373E-5</v>
      </c>
      <c r="O187" s="1">
        <f t="shared" ca="1" si="20"/>
        <v>2.8103206893778914E-4</v>
      </c>
      <c r="Q187" s="60">
        <f t="shared" si="21"/>
        <v>39320.162400000001</v>
      </c>
    </row>
    <row r="188" spans="1:21" x14ac:dyDescent="0.2">
      <c r="A188" s="22" t="s">
        <v>119</v>
      </c>
      <c r="B188" s="23" t="s">
        <v>43</v>
      </c>
      <c r="C188" s="24">
        <v>54339.345800000003</v>
      </c>
      <c r="D188" s="25"/>
      <c r="E188" s="1">
        <f t="shared" si="18"/>
        <v>11759.999414986589</v>
      </c>
      <c r="F188" s="1">
        <f t="shared" si="19"/>
        <v>11760</v>
      </c>
      <c r="G188" s="1">
        <f t="shared" si="26"/>
        <v>-3.9999999717110768E-4</v>
      </c>
      <c r="K188" s="1">
        <f t="shared" si="25"/>
        <v>-3.9999999717110768E-4</v>
      </c>
      <c r="O188" s="1">
        <f t="shared" ca="1" si="20"/>
        <v>2.8069615986416399E-4</v>
      </c>
      <c r="Q188" s="60">
        <f t="shared" si="21"/>
        <v>39320.845800000003</v>
      </c>
    </row>
    <row r="189" spans="1:21" x14ac:dyDescent="0.2">
      <c r="A189" s="31" t="s">
        <v>120</v>
      </c>
      <c r="B189" s="28" t="s">
        <v>43</v>
      </c>
      <c r="C189" s="27">
        <v>54636.775300000001</v>
      </c>
      <c r="D189" s="27">
        <v>2.0000000000000001E-4</v>
      </c>
      <c r="E189" s="1">
        <f t="shared" si="18"/>
        <v>12195.000036563344</v>
      </c>
      <c r="F189" s="1">
        <f t="shared" si="19"/>
        <v>12195</v>
      </c>
      <c r="G189" s="1">
        <f t="shared" si="26"/>
        <v>2.5000001187436283E-5</v>
      </c>
      <c r="K189" s="1">
        <f t="shared" si="25"/>
        <v>2.5000001187436283E-5</v>
      </c>
      <c r="O189" s="1">
        <f t="shared" ca="1" si="20"/>
        <v>1.3457571283723071E-4</v>
      </c>
      <c r="Q189" s="60">
        <f t="shared" si="21"/>
        <v>39618.275300000001</v>
      </c>
    </row>
    <row r="190" spans="1:21" x14ac:dyDescent="0.2">
      <c r="A190" s="33" t="s">
        <v>121</v>
      </c>
      <c r="B190" s="34" t="s">
        <v>43</v>
      </c>
      <c r="C190" s="33">
        <v>54639.510199999997</v>
      </c>
      <c r="D190" s="33">
        <v>2.0000000000000001E-4</v>
      </c>
      <c r="E190" s="1">
        <f t="shared" si="18"/>
        <v>12198.999919560654</v>
      </c>
      <c r="F190" s="1">
        <f t="shared" si="19"/>
        <v>12199</v>
      </c>
      <c r="G190" s="1">
        <f t="shared" si="26"/>
        <v>-5.5000004067551345E-5</v>
      </c>
      <c r="J190" s="1">
        <f>+G190</f>
        <v>-5.5000004067551345E-5</v>
      </c>
      <c r="O190" s="1">
        <f t="shared" ca="1" si="20"/>
        <v>1.3323207654273011E-4</v>
      </c>
      <c r="Q190" s="60">
        <f t="shared" si="21"/>
        <v>39621.010199999997</v>
      </c>
    </row>
    <row r="191" spans="1:21" x14ac:dyDescent="0.2">
      <c r="A191" s="22" t="s">
        <v>122</v>
      </c>
      <c r="B191" s="23" t="s">
        <v>43</v>
      </c>
      <c r="C191" s="24">
        <v>54648.395700000001</v>
      </c>
      <c r="D191" s="25"/>
      <c r="E191" s="1">
        <f t="shared" si="18"/>
        <v>12211.995261391312</v>
      </c>
      <c r="F191" s="1">
        <f t="shared" si="19"/>
        <v>12212</v>
      </c>
      <c r="G191" s="1">
        <f t="shared" si="26"/>
        <v>-3.2399999981862493E-3</v>
      </c>
      <c r="K191" s="1">
        <f t="shared" ref="K191:K214" si="27">+G191</f>
        <v>-3.2399999981862493E-3</v>
      </c>
      <c r="O191" s="1">
        <f t="shared" ca="1" si="20"/>
        <v>1.2886525858560316E-4</v>
      </c>
      <c r="Q191" s="60">
        <f t="shared" si="21"/>
        <v>39629.895700000001</v>
      </c>
    </row>
    <row r="192" spans="1:21" x14ac:dyDescent="0.2">
      <c r="A192" s="31" t="s">
        <v>120</v>
      </c>
      <c r="B192" s="28" t="s">
        <v>43</v>
      </c>
      <c r="C192" s="27">
        <v>54651.818200000002</v>
      </c>
      <c r="D192" s="27">
        <v>2.9999999999999997E-4</v>
      </c>
      <c r="E192" s="1">
        <f t="shared" si="18"/>
        <v>12217.000782455452</v>
      </c>
      <c r="F192" s="1">
        <f t="shared" si="19"/>
        <v>12217</v>
      </c>
      <c r="G192" s="1">
        <f t="shared" si="26"/>
        <v>5.3500000649364665E-4</v>
      </c>
      <c r="K192" s="1">
        <f t="shared" si="27"/>
        <v>5.3500000649364665E-4</v>
      </c>
      <c r="O192" s="1">
        <f t="shared" ca="1" si="20"/>
        <v>1.2718571321747741E-4</v>
      </c>
      <c r="Q192" s="60">
        <f t="shared" si="21"/>
        <v>39633.318200000002</v>
      </c>
    </row>
    <row r="193" spans="1:17" x14ac:dyDescent="0.2">
      <c r="A193" s="22" t="s">
        <v>123</v>
      </c>
      <c r="B193" s="23" t="s">
        <v>45</v>
      </c>
      <c r="C193" s="24">
        <v>54738.3102</v>
      </c>
      <c r="D193" s="25"/>
      <c r="E193" s="1">
        <f t="shared" si="18"/>
        <v>12343.498233990746</v>
      </c>
      <c r="F193" s="1">
        <f t="shared" si="19"/>
        <v>12343.5</v>
      </c>
      <c r="G193" s="1">
        <f t="shared" si="26"/>
        <v>-1.20749999769032E-3</v>
      </c>
      <c r="K193" s="1">
        <f t="shared" si="27"/>
        <v>-1.20749999769032E-3</v>
      </c>
      <c r="O193" s="1">
        <f t="shared" ca="1" si="20"/>
        <v>8.4693215403898112E-5</v>
      </c>
      <c r="Q193" s="60">
        <f t="shared" si="21"/>
        <v>39719.8102</v>
      </c>
    </row>
    <row r="194" spans="1:17" x14ac:dyDescent="0.2">
      <c r="A194" s="27" t="s">
        <v>117</v>
      </c>
      <c r="B194" s="28" t="s">
        <v>45</v>
      </c>
      <c r="C194" s="27">
        <v>54738.310259999998</v>
      </c>
      <c r="D194" s="27">
        <v>4.0000000000000002E-4</v>
      </c>
      <c r="E194" s="1">
        <f t="shared" si="18"/>
        <v>12343.498321742756</v>
      </c>
      <c r="F194" s="1">
        <f t="shared" si="19"/>
        <v>12343.5</v>
      </c>
      <c r="G194" s="1">
        <f t="shared" si="26"/>
        <v>-1.1474999992060475E-3</v>
      </c>
      <c r="K194" s="1">
        <f t="shared" si="27"/>
        <v>-1.1474999992060475E-3</v>
      </c>
      <c r="O194" s="1">
        <f t="shared" ca="1" si="20"/>
        <v>8.4693215403898112E-5</v>
      </c>
      <c r="Q194" s="60">
        <f t="shared" si="21"/>
        <v>39719.810259999998</v>
      </c>
    </row>
    <row r="195" spans="1:17" x14ac:dyDescent="0.2">
      <c r="A195" s="31" t="s">
        <v>124</v>
      </c>
      <c r="B195" s="28" t="s">
        <v>43</v>
      </c>
      <c r="C195" s="27">
        <v>55008.733</v>
      </c>
      <c r="D195" s="27">
        <v>1E-4</v>
      </c>
      <c r="E195" s="1">
        <f t="shared" si="18"/>
        <v>12739.000650827431</v>
      </c>
      <c r="F195" s="1">
        <f t="shared" si="19"/>
        <v>12739</v>
      </c>
      <c r="G195" s="1">
        <f t="shared" si="26"/>
        <v>4.4500000512925908E-4</v>
      </c>
      <c r="K195" s="1">
        <f t="shared" si="27"/>
        <v>4.4500000512925908E-4</v>
      </c>
      <c r="O195" s="1">
        <f t="shared" ca="1" si="20"/>
        <v>-4.8158823214842182E-5</v>
      </c>
      <c r="Q195" s="60">
        <f t="shared" si="21"/>
        <v>39990.233</v>
      </c>
    </row>
    <row r="196" spans="1:17" x14ac:dyDescent="0.2">
      <c r="A196" s="31" t="s">
        <v>125</v>
      </c>
      <c r="B196" s="28" t="s">
        <v>43</v>
      </c>
      <c r="C196" s="27">
        <v>55046.337399999997</v>
      </c>
      <c r="D196" s="27">
        <v>4.0000000000000002E-4</v>
      </c>
      <c r="E196" s="1">
        <f t="shared" si="18"/>
        <v>12793.99834733709</v>
      </c>
      <c r="F196" s="1">
        <f t="shared" si="19"/>
        <v>12794</v>
      </c>
      <c r="G196" s="1">
        <f t="shared" si="26"/>
        <v>-1.1299999969196506E-3</v>
      </c>
      <c r="K196" s="1">
        <f t="shared" si="27"/>
        <v>-1.1299999969196506E-3</v>
      </c>
      <c r="O196" s="1">
        <f t="shared" ca="1" si="20"/>
        <v>-6.6633822264224561E-5</v>
      </c>
      <c r="Q196" s="60">
        <f t="shared" si="21"/>
        <v>40027.837399999997</v>
      </c>
    </row>
    <row r="197" spans="1:17" x14ac:dyDescent="0.2">
      <c r="A197" s="31" t="s">
        <v>125</v>
      </c>
      <c r="B197" s="28" t="s">
        <v>43</v>
      </c>
      <c r="C197" s="27">
        <v>55046.337599999999</v>
      </c>
      <c r="D197" s="27">
        <v>2.9999999999999997E-4</v>
      </c>
      <c r="E197" s="1">
        <f t="shared" si="18"/>
        <v>12793.998639843803</v>
      </c>
      <c r="F197" s="1">
        <f t="shared" si="19"/>
        <v>12794</v>
      </c>
      <c r="G197" s="1">
        <f t="shared" si="26"/>
        <v>-9.2999999469611794E-4</v>
      </c>
      <c r="K197" s="1">
        <f t="shared" si="27"/>
        <v>-9.2999999469611794E-4</v>
      </c>
      <c r="O197" s="1">
        <f t="shared" ca="1" si="20"/>
        <v>-6.6633822264224561E-5</v>
      </c>
      <c r="Q197" s="60">
        <f t="shared" si="21"/>
        <v>40027.837599999999</v>
      </c>
    </row>
    <row r="198" spans="1:17" x14ac:dyDescent="0.2">
      <c r="A198" s="31" t="s">
        <v>124</v>
      </c>
      <c r="B198" s="28" t="s">
        <v>43</v>
      </c>
      <c r="C198" s="27">
        <v>55069.586000000003</v>
      </c>
      <c r="D198" s="27">
        <v>1E-4</v>
      </c>
      <c r="E198" s="1">
        <f t="shared" si="18"/>
        <v>12828.000204754704</v>
      </c>
      <c r="F198" s="1">
        <f t="shared" si="19"/>
        <v>12828</v>
      </c>
      <c r="G198" s="1">
        <f t="shared" si="26"/>
        <v>1.4000000373926014E-4</v>
      </c>
      <c r="K198" s="1">
        <f t="shared" si="27"/>
        <v>1.4000000373926014E-4</v>
      </c>
      <c r="O198" s="1">
        <f t="shared" ca="1" si="20"/>
        <v>-7.8054730767478792E-5</v>
      </c>
      <c r="Q198" s="60">
        <f t="shared" si="21"/>
        <v>40051.086000000003</v>
      </c>
    </row>
    <row r="199" spans="1:17" x14ac:dyDescent="0.2">
      <c r="A199" s="31" t="s">
        <v>126</v>
      </c>
      <c r="B199" s="28" t="s">
        <v>43</v>
      </c>
      <c r="C199" s="27">
        <v>55380.689700000003</v>
      </c>
      <c r="D199" s="27">
        <v>1E-4</v>
      </c>
      <c r="E199" s="1">
        <f t="shared" si="18"/>
        <v>13282.999802557977</v>
      </c>
      <c r="F199" s="1">
        <f t="shared" si="19"/>
        <v>13283</v>
      </c>
      <c r="G199" s="1">
        <f t="shared" si="26"/>
        <v>-1.3499999477062374E-4</v>
      </c>
      <c r="K199" s="1">
        <f t="shared" si="27"/>
        <v>-1.3499999477062374E-4</v>
      </c>
      <c r="O199" s="1">
        <f t="shared" ca="1" si="20"/>
        <v>-2.3089335926691507E-4</v>
      </c>
      <c r="Q199" s="60">
        <f t="shared" si="21"/>
        <v>40362.189700000003</v>
      </c>
    </row>
    <row r="200" spans="1:17" x14ac:dyDescent="0.2">
      <c r="A200" s="22" t="s">
        <v>127</v>
      </c>
      <c r="B200" s="23" t="s">
        <v>43</v>
      </c>
      <c r="C200" s="24">
        <v>55463.423000000003</v>
      </c>
      <c r="D200" s="25"/>
      <c r="E200" s="1">
        <f t="shared" si="18"/>
        <v>13404.000029250677</v>
      </c>
      <c r="F200" s="1">
        <f t="shared" si="19"/>
        <v>13404</v>
      </c>
      <c r="G200" s="1">
        <f t="shared" si="26"/>
        <v>2.0000006770715117E-5</v>
      </c>
      <c r="K200" s="1">
        <f t="shared" si="27"/>
        <v>2.0000006770715117E-5</v>
      </c>
      <c r="O200" s="1">
        <f t="shared" ca="1" si="20"/>
        <v>-2.7153835717555561E-4</v>
      </c>
      <c r="Q200" s="60">
        <f t="shared" si="21"/>
        <v>40444.923000000003</v>
      </c>
    </row>
    <row r="201" spans="1:17" x14ac:dyDescent="0.2">
      <c r="A201" s="22" t="s">
        <v>127</v>
      </c>
      <c r="B201" s="23" t="s">
        <v>43</v>
      </c>
      <c r="C201" s="24">
        <v>55463.423000000003</v>
      </c>
      <c r="D201" s="25"/>
      <c r="E201" s="1">
        <f t="shared" si="18"/>
        <v>13404.000029250677</v>
      </c>
      <c r="F201" s="1">
        <f t="shared" si="19"/>
        <v>13404</v>
      </c>
      <c r="G201" s="1">
        <f t="shared" si="26"/>
        <v>2.0000006770715117E-5</v>
      </c>
      <c r="K201" s="1">
        <f t="shared" si="27"/>
        <v>2.0000006770715117E-5</v>
      </c>
      <c r="O201" s="1">
        <f t="shared" ca="1" si="20"/>
        <v>-2.7153835717555561E-4</v>
      </c>
      <c r="Q201" s="60">
        <f t="shared" si="21"/>
        <v>40444.923000000003</v>
      </c>
    </row>
    <row r="202" spans="1:17" x14ac:dyDescent="0.2">
      <c r="A202" s="31" t="s">
        <v>125</v>
      </c>
      <c r="B202" s="28" t="s">
        <v>43</v>
      </c>
      <c r="C202" s="27">
        <v>55463.423009999999</v>
      </c>
      <c r="D202" s="27">
        <v>2.0000000000000001E-4</v>
      </c>
      <c r="E202" s="1">
        <f t="shared" si="18"/>
        <v>13404.000043876007</v>
      </c>
      <c r="F202" s="1">
        <f t="shared" si="19"/>
        <v>13404</v>
      </c>
      <c r="G202" s="1">
        <f t="shared" si="26"/>
        <v>3.0000002880115062E-5</v>
      </c>
      <c r="K202" s="1">
        <f t="shared" si="27"/>
        <v>3.0000002880115062E-5</v>
      </c>
      <c r="O202" s="1">
        <f t="shared" ca="1" si="20"/>
        <v>-2.7153835717555561E-4</v>
      </c>
      <c r="Q202" s="60">
        <f t="shared" si="21"/>
        <v>40444.923009999999</v>
      </c>
    </row>
    <row r="203" spans="1:17" x14ac:dyDescent="0.2">
      <c r="A203" s="31" t="s">
        <v>125</v>
      </c>
      <c r="B203" s="28" t="s">
        <v>43</v>
      </c>
      <c r="C203" s="27">
        <v>55463.423009999999</v>
      </c>
      <c r="D203" s="27">
        <v>2.0000000000000001E-4</v>
      </c>
      <c r="E203" s="1">
        <f t="shared" si="18"/>
        <v>13404.000043876007</v>
      </c>
      <c r="F203" s="1">
        <f t="shared" si="19"/>
        <v>13404</v>
      </c>
      <c r="G203" s="1">
        <f t="shared" si="26"/>
        <v>3.0000002880115062E-5</v>
      </c>
      <c r="K203" s="1">
        <f t="shared" si="27"/>
        <v>3.0000002880115062E-5</v>
      </c>
      <c r="O203" s="1">
        <f t="shared" ca="1" si="20"/>
        <v>-2.7153835717555561E-4</v>
      </c>
      <c r="Q203" s="60">
        <f t="shared" si="21"/>
        <v>40444.923009999999</v>
      </c>
    </row>
    <row r="204" spans="1:17" x14ac:dyDescent="0.2">
      <c r="A204" s="31" t="s">
        <v>128</v>
      </c>
      <c r="B204" s="28" t="s">
        <v>43</v>
      </c>
      <c r="C204" s="27">
        <v>55747.859900000003</v>
      </c>
      <c r="D204" s="27">
        <v>2.0000000000000001E-4</v>
      </c>
      <c r="E204" s="1">
        <f t="shared" si="18"/>
        <v>13819.998537466461</v>
      </c>
      <c r="F204" s="1">
        <f t="shared" si="19"/>
        <v>13820</v>
      </c>
      <c r="G204" s="1">
        <f t="shared" si="26"/>
        <v>-9.9999999656574801E-4</v>
      </c>
      <c r="K204" s="1">
        <f t="shared" si="27"/>
        <v>-9.9999999656574801E-4</v>
      </c>
      <c r="O204" s="1">
        <f t="shared" ca="1" si="20"/>
        <v>-4.1127653180361191E-4</v>
      </c>
      <c r="Q204" s="60">
        <f t="shared" si="21"/>
        <v>40729.359900000003</v>
      </c>
    </row>
    <row r="205" spans="1:17" x14ac:dyDescent="0.2">
      <c r="A205" s="31" t="s">
        <v>129</v>
      </c>
      <c r="B205" s="28" t="s">
        <v>43</v>
      </c>
      <c r="C205" s="27">
        <v>55747.859900000003</v>
      </c>
      <c r="D205" s="27">
        <v>2.0000000000000001E-4</v>
      </c>
      <c r="E205" s="1">
        <f t="shared" si="18"/>
        <v>13819.998537466461</v>
      </c>
      <c r="F205" s="1">
        <f t="shared" si="19"/>
        <v>13820</v>
      </c>
      <c r="G205" s="1">
        <f t="shared" si="26"/>
        <v>-9.9999999656574801E-4</v>
      </c>
      <c r="K205" s="1">
        <f t="shared" si="27"/>
        <v>-9.9999999656574801E-4</v>
      </c>
      <c r="O205" s="1">
        <f t="shared" ca="1" si="20"/>
        <v>-4.1127653180361191E-4</v>
      </c>
      <c r="Q205" s="60">
        <f t="shared" si="21"/>
        <v>40729.359900000003</v>
      </c>
    </row>
    <row r="206" spans="1:17" x14ac:dyDescent="0.2">
      <c r="A206" s="22" t="s">
        <v>130</v>
      </c>
      <c r="B206" s="23" t="s">
        <v>45</v>
      </c>
      <c r="C206" s="24">
        <v>55838.457499999997</v>
      </c>
      <c r="D206" s="25"/>
      <c r="E206" s="1">
        <f t="shared" si="18"/>
        <v>13952.500566731747</v>
      </c>
      <c r="F206" s="1">
        <f t="shared" si="19"/>
        <v>13952.5</v>
      </c>
      <c r="G206" s="1">
        <f t="shared" si="26"/>
        <v>3.8749999657738954E-4</v>
      </c>
      <c r="K206" s="1">
        <f t="shared" si="27"/>
        <v>3.8749999657738954E-4</v>
      </c>
      <c r="O206" s="1">
        <f t="shared" ca="1" si="20"/>
        <v>-4.5578448405894211E-4</v>
      </c>
      <c r="Q206" s="60">
        <f t="shared" si="21"/>
        <v>40819.957499999997</v>
      </c>
    </row>
    <row r="207" spans="1:17" x14ac:dyDescent="0.2">
      <c r="A207" s="22" t="s">
        <v>131</v>
      </c>
      <c r="B207" s="23" t="s">
        <v>43</v>
      </c>
      <c r="C207" s="24">
        <v>56180.671199999997</v>
      </c>
      <c r="D207" s="25"/>
      <c r="E207" s="1">
        <f t="shared" si="18"/>
        <v>14452.999583177938</v>
      </c>
      <c r="F207" s="1">
        <f t="shared" si="19"/>
        <v>14453</v>
      </c>
      <c r="G207" s="1">
        <f t="shared" si="26"/>
        <v>-2.8500000189524144E-4</v>
      </c>
      <c r="K207" s="1">
        <f t="shared" si="27"/>
        <v>-2.8500000189524144E-4</v>
      </c>
      <c r="O207" s="1">
        <f t="shared" ca="1" si="20"/>
        <v>-6.2390697540832141E-4</v>
      </c>
      <c r="Q207" s="60">
        <f t="shared" si="21"/>
        <v>41162.171199999997</v>
      </c>
    </row>
    <row r="208" spans="1:17" x14ac:dyDescent="0.2">
      <c r="A208" s="31" t="s">
        <v>132</v>
      </c>
      <c r="B208" s="28" t="s">
        <v>43</v>
      </c>
      <c r="C208" s="27">
        <v>56180.671300000002</v>
      </c>
      <c r="D208" s="27">
        <v>2.0000000000000001E-4</v>
      </c>
      <c r="E208" s="1">
        <f t="shared" si="18"/>
        <v>14452.9997294313</v>
      </c>
      <c r="F208" s="1">
        <f t="shared" si="19"/>
        <v>14453</v>
      </c>
      <c r="G208" s="1">
        <f t="shared" si="26"/>
        <v>-1.8499999714549631E-4</v>
      </c>
      <c r="K208" s="1">
        <f t="shared" si="27"/>
        <v>-1.8499999714549631E-4</v>
      </c>
      <c r="O208" s="1">
        <f t="shared" ca="1" si="20"/>
        <v>-6.2390697540832141E-4</v>
      </c>
      <c r="Q208" s="60">
        <f t="shared" si="21"/>
        <v>41162.171300000002</v>
      </c>
    </row>
    <row r="209" spans="1:17" x14ac:dyDescent="0.2">
      <c r="A209" s="31" t="s">
        <v>133</v>
      </c>
      <c r="B209" s="28" t="s">
        <v>43</v>
      </c>
      <c r="C209" s="27">
        <v>56528.6967</v>
      </c>
      <c r="D209" s="27">
        <v>2.0000000000000001E-4</v>
      </c>
      <c r="E209" s="1">
        <f t="shared" si="18"/>
        <v>14961.998552091793</v>
      </c>
      <c r="F209" s="1">
        <f t="shared" si="19"/>
        <v>14962</v>
      </c>
      <c r="G209" s="1">
        <f t="shared" si="26"/>
        <v>-9.9000000045634806E-4</v>
      </c>
      <c r="K209" s="1">
        <f t="shared" si="27"/>
        <v>-9.9000000045634806E-4</v>
      </c>
      <c r="O209" s="1">
        <f t="shared" ca="1" si="20"/>
        <v>-7.9488469388351406E-4</v>
      </c>
      <c r="Q209" s="60">
        <f t="shared" si="21"/>
        <v>41510.1967</v>
      </c>
    </row>
    <row r="210" spans="1:17" x14ac:dyDescent="0.2">
      <c r="A210" s="31" t="s">
        <v>134</v>
      </c>
      <c r="B210" s="28" t="s">
        <v>43</v>
      </c>
      <c r="C210" s="27">
        <v>56542.371520000001</v>
      </c>
      <c r="D210" s="27">
        <v>1E-4</v>
      </c>
      <c r="E210" s="1">
        <f t="shared" si="18"/>
        <v>14981.998435089108</v>
      </c>
      <c r="F210" s="1">
        <f t="shared" si="19"/>
        <v>14982</v>
      </c>
      <c r="G210" s="1">
        <f t="shared" si="26"/>
        <v>-1.0699999984353781E-3</v>
      </c>
      <c r="K210" s="1">
        <f t="shared" si="27"/>
        <v>-1.0699999984353781E-3</v>
      </c>
      <c r="O210" s="1">
        <f t="shared" ca="1" si="20"/>
        <v>-8.0160287535601706E-4</v>
      </c>
      <c r="Q210" s="60">
        <f t="shared" si="21"/>
        <v>41523.871520000001</v>
      </c>
    </row>
    <row r="211" spans="1:17" x14ac:dyDescent="0.2">
      <c r="A211" s="31" t="s">
        <v>134</v>
      </c>
      <c r="B211" s="28" t="s">
        <v>43</v>
      </c>
      <c r="C211" s="27">
        <v>56542.371729999999</v>
      </c>
      <c r="D211" s="27">
        <v>1E-4</v>
      </c>
      <c r="E211" s="1">
        <f t="shared" si="18"/>
        <v>14981.998742221151</v>
      </c>
      <c r="F211" s="1">
        <f t="shared" si="19"/>
        <v>14982</v>
      </c>
      <c r="G211" s="1">
        <f t="shared" si="26"/>
        <v>-8.6000000010244548E-4</v>
      </c>
      <c r="K211" s="1">
        <f t="shared" si="27"/>
        <v>-8.6000000010244548E-4</v>
      </c>
      <c r="O211" s="1">
        <f t="shared" ca="1" si="20"/>
        <v>-8.0160287535601706E-4</v>
      </c>
      <c r="Q211" s="60">
        <f t="shared" si="21"/>
        <v>41523.871729999999</v>
      </c>
    </row>
    <row r="212" spans="1:17" x14ac:dyDescent="0.2">
      <c r="A212" s="35" t="s">
        <v>135</v>
      </c>
      <c r="B212" s="36" t="s">
        <v>45</v>
      </c>
      <c r="C212" s="37">
        <v>56928.343489999999</v>
      </c>
      <c r="D212" s="37">
        <v>5.9999999999999995E-4</v>
      </c>
      <c r="E212" s="1">
        <f t="shared" si="18"/>
        <v>15546.495389362995</v>
      </c>
      <c r="F212" s="1">
        <f t="shared" si="19"/>
        <v>15546.5</v>
      </c>
      <c r="G212" s="1">
        <f t="shared" si="26"/>
        <v>-3.1525000013061799E-3</v>
      </c>
      <c r="K212" s="1">
        <f t="shared" si="27"/>
        <v>-3.1525000013061799E-3</v>
      </c>
      <c r="O212" s="1">
        <f t="shared" ca="1" si="20"/>
        <v>-9.9122354741740509E-4</v>
      </c>
      <c r="Q212" s="60">
        <f t="shared" si="21"/>
        <v>41909.843489999999</v>
      </c>
    </row>
    <row r="213" spans="1:17" x14ac:dyDescent="0.2">
      <c r="A213" s="22" t="s">
        <v>136</v>
      </c>
      <c r="B213" s="23" t="s">
        <v>43</v>
      </c>
      <c r="C213" s="24">
        <v>56952.618699999999</v>
      </c>
      <c r="D213" s="25"/>
      <c r="E213" s="1">
        <f t="shared" ref="E213:E238" si="28">+(C213-C$7)/C$8</f>
        <v>15581.998698345145</v>
      </c>
      <c r="F213" s="1">
        <f t="shared" ref="F213:F239" si="29">ROUND(2*E213,0)/2</f>
        <v>15582</v>
      </c>
      <c r="G213" s="1">
        <f t="shared" si="26"/>
        <v>-8.9000000298256055E-4</v>
      </c>
      <c r="K213" s="1">
        <f t="shared" si="27"/>
        <v>-8.9000000298256055E-4</v>
      </c>
      <c r="O213" s="1">
        <f t="shared" ref="O213:O238" ca="1" si="30">+C$11+C$12*$F213</f>
        <v>-1.0031483195310975E-3</v>
      </c>
      <c r="Q213" s="60">
        <f t="shared" ref="Q213:Q238" si="31">+C213-15018.5</f>
        <v>41934.118699999999</v>
      </c>
    </row>
    <row r="214" spans="1:17" x14ac:dyDescent="0.2">
      <c r="A214" s="38" t="s">
        <v>137</v>
      </c>
      <c r="B214" s="39" t="s">
        <v>43</v>
      </c>
      <c r="C214" s="38">
        <v>56952.618699999999</v>
      </c>
      <c r="D214" s="38">
        <v>1E-4</v>
      </c>
      <c r="E214" s="1">
        <f t="shared" si="28"/>
        <v>15581.998698345145</v>
      </c>
      <c r="F214" s="1">
        <f t="shared" si="29"/>
        <v>15582</v>
      </c>
      <c r="G214" s="1">
        <f t="shared" si="26"/>
        <v>-8.9000000298256055E-4</v>
      </c>
      <c r="K214" s="1">
        <f t="shared" si="27"/>
        <v>-8.9000000298256055E-4</v>
      </c>
      <c r="O214" s="1">
        <f t="shared" ca="1" si="30"/>
        <v>-1.0031483195310975E-3</v>
      </c>
      <c r="Q214" s="60">
        <f t="shared" si="31"/>
        <v>41934.118699999999</v>
      </c>
    </row>
    <row r="215" spans="1:17" x14ac:dyDescent="0.2">
      <c r="A215" s="27" t="s">
        <v>138</v>
      </c>
      <c r="B215" s="28"/>
      <c r="C215" s="27">
        <v>57199.450100000002</v>
      </c>
      <c r="D215" s="27">
        <v>2E-3</v>
      </c>
      <c r="E215" s="1">
        <f t="shared" si="28"/>
        <v>15942.997901264365</v>
      </c>
      <c r="F215" s="1">
        <f t="shared" si="29"/>
        <v>15943</v>
      </c>
      <c r="G215" s="1">
        <f t="shared" si="26"/>
        <v>-1.4349999983096495E-3</v>
      </c>
      <c r="J215" s="1">
        <f>+G215</f>
        <v>-1.4349999983096495E-3</v>
      </c>
      <c r="O215" s="1">
        <f t="shared" ca="1" si="30"/>
        <v>-1.1244114951097705E-3</v>
      </c>
      <c r="Q215" s="60">
        <f t="shared" si="31"/>
        <v>42180.950100000002</v>
      </c>
    </row>
    <row r="216" spans="1:17" x14ac:dyDescent="0.2">
      <c r="A216" s="38" t="s">
        <v>139</v>
      </c>
      <c r="B216" s="39" t="s">
        <v>43</v>
      </c>
      <c r="C216" s="38">
        <v>57233.637799999997</v>
      </c>
      <c r="D216" s="38">
        <v>1E-4</v>
      </c>
      <c r="E216" s="1">
        <f t="shared" si="28"/>
        <v>15992.998559404454</v>
      </c>
      <c r="F216" s="1">
        <f t="shared" si="29"/>
        <v>15993</v>
      </c>
      <c r="G216" s="1">
        <f t="shared" si="26"/>
        <v>-9.8499999876366928E-4</v>
      </c>
      <c r="K216" s="1">
        <f t="shared" ref="K216:K238" si="32">+G216</f>
        <v>-9.8499999876366928E-4</v>
      </c>
      <c r="O216" s="1">
        <f t="shared" ca="1" si="30"/>
        <v>-1.1412069487910272E-3</v>
      </c>
      <c r="Q216" s="60">
        <f t="shared" si="31"/>
        <v>42215.137799999997</v>
      </c>
    </row>
    <row r="217" spans="1:17" x14ac:dyDescent="0.2">
      <c r="A217" s="38" t="s">
        <v>139</v>
      </c>
      <c r="B217" s="39" t="s">
        <v>43</v>
      </c>
      <c r="C217" s="38">
        <v>57285.602500000001</v>
      </c>
      <c r="D217" s="38">
        <v>2.0000000000000001E-4</v>
      </c>
      <c r="E217" s="1">
        <f t="shared" si="28"/>
        <v>16068.998676407144</v>
      </c>
      <c r="F217" s="1">
        <f t="shared" si="29"/>
        <v>16069</v>
      </c>
      <c r="G217" s="1">
        <f t="shared" si="26"/>
        <v>-9.0500000078463927E-4</v>
      </c>
      <c r="K217" s="1">
        <f t="shared" si="32"/>
        <v>-9.0500000078463927E-4</v>
      </c>
      <c r="O217" s="1">
        <f t="shared" ca="1" si="30"/>
        <v>-1.1667360383865377E-3</v>
      </c>
      <c r="Q217" s="60">
        <f t="shared" si="31"/>
        <v>42267.102500000001</v>
      </c>
    </row>
    <row r="218" spans="1:17" x14ac:dyDescent="0.2">
      <c r="A218" s="38" t="s">
        <v>140</v>
      </c>
      <c r="B218" s="39" t="s">
        <v>43</v>
      </c>
      <c r="C218" s="38">
        <v>57581.664599999996</v>
      </c>
      <c r="D218" s="38">
        <v>1E-4</v>
      </c>
      <c r="E218" s="1">
        <f t="shared" si="28"/>
        <v>16501.999429611915</v>
      </c>
      <c r="F218" s="1">
        <f t="shared" si="29"/>
        <v>16502</v>
      </c>
      <c r="G218" s="1">
        <f t="shared" si="26"/>
        <v>-3.9000000106170774E-4</v>
      </c>
      <c r="K218" s="1">
        <f t="shared" si="32"/>
        <v>-3.9000000106170774E-4</v>
      </c>
      <c r="O218" s="1">
        <f t="shared" ca="1" si="30"/>
        <v>-1.3121846672662207E-3</v>
      </c>
      <c r="Q218" s="60">
        <f t="shared" si="31"/>
        <v>42563.164599999996</v>
      </c>
    </row>
    <row r="219" spans="1:17" x14ac:dyDescent="0.2">
      <c r="A219" s="35" t="s">
        <v>135</v>
      </c>
      <c r="B219" s="36" t="s">
        <v>43</v>
      </c>
      <c r="C219" s="37">
        <v>57586.450819999998</v>
      </c>
      <c r="D219" s="37">
        <v>1E-4</v>
      </c>
      <c r="E219" s="1">
        <f t="shared" si="28"/>
        <v>16508.999436924583</v>
      </c>
      <c r="F219" s="1">
        <f t="shared" si="29"/>
        <v>16509</v>
      </c>
      <c r="G219" s="1">
        <f t="shared" ref="G219:G238" si="33">+C219-(C$7+F219*C$8)</f>
        <v>-3.8499999936902896E-4</v>
      </c>
      <c r="K219" s="1">
        <f t="shared" si="32"/>
        <v>-3.8499999936902896E-4</v>
      </c>
      <c r="O219" s="1">
        <f t="shared" ca="1" si="30"/>
        <v>-1.3145360307815967E-3</v>
      </c>
      <c r="Q219" s="60">
        <f t="shared" si="31"/>
        <v>42567.950819999998</v>
      </c>
    </row>
    <row r="220" spans="1:17" x14ac:dyDescent="0.2">
      <c r="A220" s="38" t="s">
        <v>140</v>
      </c>
      <c r="B220" s="39" t="s">
        <v>43</v>
      </c>
      <c r="C220" s="38">
        <v>57596.706400000003</v>
      </c>
      <c r="D220" s="38">
        <v>2.0000000000000001E-4</v>
      </c>
      <c r="E220" s="1">
        <f t="shared" si="28"/>
        <v>16523.998566717131</v>
      </c>
      <c r="F220" s="1">
        <f t="shared" si="29"/>
        <v>16524</v>
      </c>
      <c r="G220" s="1">
        <f t="shared" si="33"/>
        <v>-9.799999970709905E-4</v>
      </c>
      <c r="K220" s="1">
        <f t="shared" si="32"/>
        <v>-9.799999970709905E-4</v>
      </c>
      <c r="O220" s="1">
        <f t="shared" ca="1" si="30"/>
        <v>-1.3195746668859731E-3</v>
      </c>
      <c r="Q220" s="60">
        <f t="shared" si="31"/>
        <v>42578.206400000003</v>
      </c>
    </row>
    <row r="221" spans="1:17" x14ac:dyDescent="0.2">
      <c r="A221" s="38" t="s">
        <v>141</v>
      </c>
      <c r="B221" s="39" t="s">
        <v>45</v>
      </c>
      <c r="C221" s="38">
        <v>57623.715799999998</v>
      </c>
      <c r="D221" s="38">
        <v>2.0000000000000001E-4</v>
      </c>
      <c r="E221" s="1">
        <f t="shared" si="28"/>
        <v>16563.500720297772</v>
      </c>
      <c r="F221" s="1">
        <f t="shared" si="29"/>
        <v>16563.5</v>
      </c>
      <c r="G221" s="1">
        <f t="shared" si="33"/>
        <v>4.9250000301981345E-4</v>
      </c>
      <c r="K221" s="1">
        <f t="shared" si="32"/>
        <v>4.9250000301981345E-4</v>
      </c>
      <c r="O221" s="1">
        <f t="shared" ca="1" si="30"/>
        <v>-1.3328430752941661E-3</v>
      </c>
      <c r="Q221" s="60">
        <f t="shared" si="31"/>
        <v>42605.215799999998</v>
      </c>
    </row>
    <row r="222" spans="1:17" x14ac:dyDescent="0.2">
      <c r="A222" s="38" t="s">
        <v>141</v>
      </c>
      <c r="B222" s="39" t="s">
        <v>43</v>
      </c>
      <c r="C222" s="38">
        <v>57646.620900000002</v>
      </c>
      <c r="D222" s="38">
        <v>2.0000000000000001E-4</v>
      </c>
      <c r="E222" s="1">
        <f t="shared" si="28"/>
        <v>16597.000197442034</v>
      </c>
      <c r="F222" s="1">
        <f t="shared" si="29"/>
        <v>16597</v>
      </c>
      <c r="G222" s="1">
        <f t="shared" si="33"/>
        <v>1.3500000204658136E-4</v>
      </c>
      <c r="K222" s="1">
        <f t="shared" si="32"/>
        <v>1.3500000204658136E-4</v>
      </c>
      <c r="O222" s="1">
        <f t="shared" ca="1" si="30"/>
        <v>-1.3440960292606082E-3</v>
      </c>
      <c r="Q222" s="60">
        <f t="shared" si="31"/>
        <v>42628.120900000002</v>
      </c>
    </row>
    <row r="223" spans="1:17" x14ac:dyDescent="0.2">
      <c r="A223" s="40" t="s">
        <v>142</v>
      </c>
      <c r="B223" s="41" t="s">
        <v>43</v>
      </c>
      <c r="C223" s="40">
        <v>58035.670700000002</v>
      </c>
      <c r="D223" s="40">
        <v>1E-4</v>
      </c>
      <c r="E223" s="1">
        <f t="shared" si="28"/>
        <v>17165.998581342465</v>
      </c>
      <c r="F223" s="1">
        <f t="shared" si="29"/>
        <v>17166</v>
      </c>
      <c r="G223" s="1">
        <f t="shared" si="33"/>
        <v>-9.6999999368563294E-4</v>
      </c>
      <c r="K223" s="1">
        <f t="shared" si="32"/>
        <v>-9.6999999368563294E-4</v>
      </c>
      <c r="O223" s="1">
        <f t="shared" ca="1" si="30"/>
        <v>-1.535228292153309E-3</v>
      </c>
      <c r="Q223" s="60">
        <f t="shared" si="31"/>
        <v>43017.170700000002</v>
      </c>
    </row>
    <row r="224" spans="1:17" x14ac:dyDescent="0.2">
      <c r="A224" s="45" t="s">
        <v>146</v>
      </c>
      <c r="B224" s="46" t="s">
        <v>43</v>
      </c>
      <c r="C224" s="47">
        <v>58073.277420000173</v>
      </c>
      <c r="D224" s="47">
        <v>1E-4</v>
      </c>
      <c r="E224" s="1">
        <f t="shared" si="28"/>
        <v>17220.999670930207</v>
      </c>
      <c r="F224" s="1">
        <f t="shared" si="29"/>
        <v>17221</v>
      </c>
      <c r="G224" s="1">
        <f t="shared" si="33"/>
        <v>-2.2499982151202857E-4</v>
      </c>
      <c r="K224" s="1">
        <f t="shared" si="32"/>
        <v>-2.2499982151202857E-4</v>
      </c>
      <c r="O224" s="1">
        <f t="shared" ca="1" si="30"/>
        <v>-1.5537032912026913E-3</v>
      </c>
      <c r="Q224" s="60">
        <f t="shared" si="31"/>
        <v>43054.777420000173</v>
      </c>
    </row>
    <row r="225" spans="1:17" x14ac:dyDescent="0.2">
      <c r="A225" s="42" t="s">
        <v>143</v>
      </c>
      <c r="B225" s="43" t="s">
        <v>43</v>
      </c>
      <c r="C225" s="44">
        <v>58307.801599999999</v>
      </c>
      <c r="D225" s="44">
        <v>1E-4</v>
      </c>
      <c r="E225" s="1">
        <f t="shared" si="28"/>
        <v>17563.999151730543</v>
      </c>
      <c r="F225" s="1">
        <f t="shared" si="29"/>
        <v>17564</v>
      </c>
      <c r="G225" s="1">
        <f t="shared" si="33"/>
        <v>-5.7999999989988282E-4</v>
      </c>
      <c r="K225" s="1">
        <f t="shared" si="32"/>
        <v>-5.7999999989988282E-4</v>
      </c>
      <c r="O225" s="1">
        <f t="shared" ca="1" si="30"/>
        <v>-1.6689201034561126E-3</v>
      </c>
      <c r="Q225" s="60">
        <f t="shared" si="31"/>
        <v>43289.301599999999</v>
      </c>
    </row>
    <row r="226" spans="1:17" ht="12" customHeight="1" x14ac:dyDescent="0.2">
      <c r="A226" s="42" t="s">
        <v>144</v>
      </c>
      <c r="B226" s="43" t="s">
        <v>43</v>
      </c>
      <c r="C226" s="44">
        <v>58675.656000000003</v>
      </c>
      <c r="D226" s="44">
        <v>2.0000000000000001E-4</v>
      </c>
      <c r="E226" s="1">
        <f t="shared" si="28"/>
        <v>18101.998552091794</v>
      </c>
      <c r="F226" s="1">
        <f t="shared" si="29"/>
        <v>18102</v>
      </c>
      <c r="G226" s="1">
        <f t="shared" si="33"/>
        <v>-9.8999999318039045E-4</v>
      </c>
      <c r="K226" s="1">
        <f t="shared" si="32"/>
        <v>-9.8999999318039045E-4</v>
      </c>
      <c r="O226" s="1">
        <f t="shared" ca="1" si="30"/>
        <v>-1.8496391850664345E-3</v>
      </c>
      <c r="Q226" s="60">
        <f t="shared" si="31"/>
        <v>43657.156000000003</v>
      </c>
    </row>
    <row r="227" spans="1:17" ht="12" customHeight="1" x14ac:dyDescent="0.2">
      <c r="A227" s="45" t="s">
        <v>145</v>
      </c>
      <c r="B227" s="46" t="s">
        <v>43</v>
      </c>
      <c r="C227" s="47">
        <v>58740.611299999997</v>
      </c>
      <c r="D227" s="47">
        <v>2.0000000000000001E-4</v>
      </c>
      <c r="E227" s="1">
        <f t="shared" si="28"/>
        <v>18196.997857388353</v>
      </c>
      <c r="F227" s="1">
        <f t="shared" si="29"/>
        <v>18197</v>
      </c>
      <c r="G227" s="1">
        <f t="shared" si="33"/>
        <v>-1.4650000011897646E-3</v>
      </c>
      <c r="K227" s="1">
        <f t="shared" si="32"/>
        <v>-1.4650000011897646E-3</v>
      </c>
      <c r="O227" s="1">
        <f t="shared" ca="1" si="30"/>
        <v>-1.8815505470608221E-3</v>
      </c>
      <c r="Q227" s="60">
        <f t="shared" si="31"/>
        <v>43722.111299999997</v>
      </c>
    </row>
    <row r="228" spans="1:17" ht="12" customHeight="1" x14ac:dyDescent="0.2">
      <c r="A228" s="42" t="s">
        <v>693</v>
      </c>
      <c r="B228" s="43" t="s">
        <v>43</v>
      </c>
      <c r="C228" s="44">
        <v>59075.645900000003</v>
      </c>
      <c r="D228" s="44">
        <v>2.0000000000000001E-4</v>
      </c>
      <c r="E228" s="1">
        <f t="shared" si="28"/>
        <v>18686.997199248264</v>
      </c>
      <c r="F228" s="1">
        <f t="shared" si="29"/>
        <v>18687</v>
      </c>
      <c r="G228" s="1">
        <f t="shared" si="33"/>
        <v>-1.9149999934597872E-3</v>
      </c>
      <c r="K228" s="1">
        <f t="shared" si="32"/>
        <v>-1.9149999934597872E-3</v>
      </c>
      <c r="O228" s="1">
        <f t="shared" ca="1" si="30"/>
        <v>-2.0461459931371377E-3</v>
      </c>
      <c r="Q228" s="60">
        <f t="shared" si="31"/>
        <v>44057.145900000003</v>
      </c>
    </row>
    <row r="229" spans="1:17" ht="12" customHeight="1" x14ac:dyDescent="0.2">
      <c r="A229" s="61" t="s">
        <v>694</v>
      </c>
      <c r="B229" s="62" t="s">
        <v>43</v>
      </c>
      <c r="C229" s="69">
        <v>59432.560799999999</v>
      </c>
      <c r="D229" s="61">
        <v>1E-4</v>
      </c>
      <c r="E229" s="1">
        <f t="shared" si="28"/>
        <v>19208.997213873594</v>
      </c>
      <c r="F229" s="1">
        <f t="shared" si="29"/>
        <v>19209</v>
      </c>
      <c r="G229" s="1">
        <f t="shared" si="33"/>
        <v>-1.9049999973503873E-3</v>
      </c>
      <c r="K229" s="1">
        <f t="shared" si="32"/>
        <v>-1.9049999973503873E-3</v>
      </c>
      <c r="O229" s="1">
        <f t="shared" ca="1" si="30"/>
        <v>-2.2214905295694573E-3</v>
      </c>
      <c r="Q229" s="60">
        <f t="shared" si="31"/>
        <v>44414.060799999999</v>
      </c>
    </row>
    <row r="230" spans="1:17" ht="12" customHeight="1" x14ac:dyDescent="0.2">
      <c r="A230" s="64" t="s">
        <v>696</v>
      </c>
      <c r="B230" s="65" t="s">
        <v>43</v>
      </c>
      <c r="C230" s="69">
        <v>59451.703999999998</v>
      </c>
      <c r="D230" s="61">
        <v>1E-3</v>
      </c>
      <c r="E230" s="1">
        <f t="shared" si="28"/>
        <v>19236.994786067906</v>
      </c>
      <c r="F230" s="1">
        <f t="shared" si="29"/>
        <v>19237</v>
      </c>
      <c r="G230" s="1">
        <f t="shared" si="33"/>
        <v>-3.5649999990710057E-3</v>
      </c>
      <c r="K230" s="1">
        <f t="shared" si="32"/>
        <v>-3.5649999990710057E-3</v>
      </c>
      <c r="O230" s="1">
        <f t="shared" ca="1" si="30"/>
        <v>-2.2308959836309615E-3</v>
      </c>
      <c r="Q230" s="60">
        <f t="shared" si="31"/>
        <v>44433.203999999998</v>
      </c>
    </row>
    <row r="231" spans="1:17" ht="12" customHeight="1" x14ac:dyDescent="0.2">
      <c r="A231" s="61" t="s">
        <v>694</v>
      </c>
      <c r="B231" s="62" t="s">
        <v>43</v>
      </c>
      <c r="C231" s="69">
        <v>59469.482799999998</v>
      </c>
      <c r="D231" s="61">
        <v>1E-4</v>
      </c>
      <c r="E231" s="1">
        <f t="shared" si="28"/>
        <v>19262.996877490878</v>
      </c>
      <c r="F231" s="1">
        <f t="shared" si="29"/>
        <v>19263</v>
      </c>
      <c r="G231" s="1">
        <f t="shared" si="33"/>
        <v>-2.135000002454035E-3</v>
      </c>
      <c r="K231" s="1">
        <f t="shared" si="32"/>
        <v>-2.135000002454035E-3</v>
      </c>
      <c r="O231" s="1">
        <f t="shared" ca="1" si="30"/>
        <v>-2.2396296195452145E-3</v>
      </c>
      <c r="Q231" s="60">
        <f t="shared" si="31"/>
        <v>44450.982799999998</v>
      </c>
    </row>
    <row r="232" spans="1:17" ht="12" customHeight="1" x14ac:dyDescent="0.2">
      <c r="A232" s="61" t="s">
        <v>694</v>
      </c>
      <c r="B232" s="62" t="s">
        <v>43</v>
      </c>
      <c r="C232" s="69">
        <v>59488.627899999999</v>
      </c>
      <c r="D232" s="61">
        <v>1E-4</v>
      </c>
      <c r="E232" s="1">
        <f t="shared" si="28"/>
        <v>19290.997228498931</v>
      </c>
      <c r="F232" s="1">
        <f t="shared" si="29"/>
        <v>19291</v>
      </c>
      <c r="G232" s="1">
        <f t="shared" si="33"/>
        <v>-1.8950000012409873E-3</v>
      </c>
      <c r="K232" s="1">
        <f t="shared" si="32"/>
        <v>-1.8950000012409873E-3</v>
      </c>
      <c r="O232" s="1">
        <f t="shared" ca="1" si="30"/>
        <v>-2.2490350736067187E-3</v>
      </c>
      <c r="Q232" s="60">
        <f t="shared" si="31"/>
        <v>44470.127899999999</v>
      </c>
    </row>
    <row r="233" spans="1:17" ht="12" customHeight="1" x14ac:dyDescent="0.2">
      <c r="A233" s="63" t="s">
        <v>695</v>
      </c>
      <c r="B233" s="62" t="s">
        <v>43</v>
      </c>
      <c r="C233" s="69">
        <v>59734.774700000002</v>
      </c>
      <c r="D233" s="61">
        <v>2.9999999999999997E-4</v>
      </c>
      <c r="E233" s="1">
        <f t="shared" si="28"/>
        <v>19650.99518095197</v>
      </c>
      <c r="F233" s="1">
        <f t="shared" si="29"/>
        <v>19651</v>
      </c>
      <c r="G233" s="1">
        <f t="shared" si="33"/>
        <v>-3.294999994977843E-3</v>
      </c>
      <c r="K233" s="1">
        <f t="shared" si="32"/>
        <v>-3.294999994977843E-3</v>
      </c>
      <c r="O233" s="1">
        <f t="shared" ca="1" si="30"/>
        <v>-2.3699623401117666E-3</v>
      </c>
      <c r="Q233" s="60">
        <f t="shared" si="31"/>
        <v>44716.274700000002</v>
      </c>
    </row>
    <row r="234" spans="1:17" ht="12" customHeight="1" x14ac:dyDescent="0.2">
      <c r="A234" s="66" t="s">
        <v>697</v>
      </c>
      <c r="B234" s="67" t="s">
        <v>43</v>
      </c>
      <c r="C234" s="70">
        <v>59801.097399999853</v>
      </c>
      <c r="D234" s="25"/>
      <c r="E234" s="1">
        <f t="shared" si="28"/>
        <v>19747.994354620296</v>
      </c>
      <c r="F234" s="1">
        <f t="shared" si="29"/>
        <v>19748</v>
      </c>
      <c r="G234" s="1">
        <f t="shared" si="33"/>
        <v>-3.8600001425947994E-3</v>
      </c>
      <c r="K234" s="1">
        <f t="shared" si="32"/>
        <v>-3.8600001425947994E-3</v>
      </c>
      <c r="O234" s="1">
        <f t="shared" ca="1" si="30"/>
        <v>-2.4025455202534044E-3</v>
      </c>
      <c r="Q234" s="60">
        <f t="shared" si="31"/>
        <v>44782.597399999853</v>
      </c>
    </row>
    <row r="235" spans="1:17" ht="12" customHeight="1" x14ac:dyDescent="0.2">
      <c r="A235" s="66" t="s">
        <v>697</v>
      </c>
      <c r="B235" s="67" t="s">
        <v>43</v>
      </c>
      <c r="C235" s="70">
        <v>59801.097599999979</v>
      </c>
      <c r="D235" s="25"/>
      <c r="E235" s="1">
        <f t="shared" si="28"/>
        <v>19747.994647127191</v>
      </c>
      <c r="F235" s="1">
        <f t="shared" si="29"/>
        <v>19748</v>
      </c>
      <c r="G235" s="1">
        <f t="shared" si="33"/>
        <v>-3.6600000166799873E-3</v>
      </c>
      <c r="K235" s="1">
        <f t="shared" si="32"/>
        <v>-3.6600000166799873E-3</v>
      </c>
      <c r="O235" s="1">
        <f t="shared" ca="1" si="30"/>
        <v>-2.4025455202534044E-3</v>
      </c>
      <c r="Q235" s="60">
        <f t="shared" si="31"/>
        <v>44782.597599999979</v>
      </c>
    </row>
    <row r="236" spans="1:17" ht="12" customHeight="1" x14ac:dyDescent="0.2">
      <c r="A236" s="66" t="s">
        <v>697</v>
      </c>
      <c r="B236" s="67" t="s">
        <v>43</v>
      </c>
      <c r="C236" s="70">
        <v>59801.097899999935</v>
      </c>
      <c r="D236" s="25"/>
      <c r="E236" s="1">
        <f t="shared" si="28"/>
        <v>19747.995085887189</v>
      </c>
      <c r="F236" s="1">
        <f t="shared" si="29"/>
        <v>19748</v>
      </c>
      <c r="G236" s="1">
        <f t="shared" si="33"/>
        <v>-3.3600000606384128E-3</v>
      </c>
      <c r="K236" s="1">
        <f t="shared" si="32"/>
        <v>-3.3600000606384128E-3</v>
      </c>
      <c r="O236" s="1">
        <f t="shared" ca="1" si="30"/>
        <v>-2.4025455202534044E-3</v>
      </c>
      <c r="Q236" s="60">
        <f t="shared" si="31"/>
        <v>44782.597899999935</v>
      </c>
    </row>
    <row r="237" spans="1:17" ht="12" customHeight="1" x14ac:dyDescent="0.2">
      <c r="A237" s="64" t="s">
        <v>696</v>
      </c>
      <c r="B237" s="65" t="s">
        <v>43</v>
      </c>
      <c r="C237" s="69">
        <v>59801.781600000002</v>
      </c>
      <c r="D237" s="61">
        <v>1E-4</v>
      </c>
      <c r="E237" s="1">
        <f t="shared" si="28"/>
        <v>19748.995020073278</v>
      </c>
      <c r="F237" s="1">
        <f t="shared" si="29"/>
        <v>19749</v>
      </c>
      <c r="G237" s="1">
        <f t="shared" si="33"/>
        <v>-3.4049999958369881E-3</v>
      </c>
      <c r="K237" s="1">
        <f t="shared" si="32"/>
        <v>-3.4049999958369881E-3</v>
      </c>
      <c r="O237" s="1">
        <f t="shared" ca="1" si="30"/>
        <v>-2.4028814293270296E-3</v>
      </c>
      <c r="Q237" s="60">
        <f t="shared" si="31"/>
        <v>44783.281600000002</v>
      </c>
    </row>
    <row r="238" spans="1:17" ht="12" customHeight="1" x14ac:dyDescent="0.2">
      <c r="A238" s="64" t="s">
        <v>696</v>
      </c>
      <c r="B238" s="65" t="s">
        <v>43</v>
      </c>
      <c r="C238" s="69">
        <v>59886.565499999997</v>
      </c>
      <c r="D238" s="61">
        <v>1E-4</v>
      </c>
      <c r="E238" s="1">
        <f t="shared" si="28"/>
        <v>19872.994318057168</v>
      </c>
      <c r="F238" s="1">
        <f t="shared" si="29"/>
        <v>19873</v>
      </c>
      <c r="G238" s="1">
        <f t="shared" si="33"/>
        <v>-3.8849999982630834E-3</v>
      </c>
      <c r="K238" s="1">
        <f t="shared" si="32"/>
        <v>-3.8849999982630834E-3</v>
      </c>
      <c r="O238" s="1">
        <f t="shared" ca="1" si="30"/>
        <v>-2.4445341544565465E-3</v>
      </c>
      <c r="Q238" s="60">
        <f t="shared" si="31"/>
        <v>44868.065499999997</v>
      </c>
    </row>
    <row r="239" spans="1:17" ht="12" customHeight="1" x14ac:dyDescent="0.2">
      <c r="A239" s="68" t="s">
        <v>698</v>
      </c>
      <c r="B239" s="67" t="s">
        <v>43</v>
      </c>
      <c r="C239" s="61">
        <v>60130.661599999999</v>
      </c>
      <c r="D239" s="61">
        <v>2.0000000000000001E-4</v>
      </c>
      <c r="E239" s="1">
        <f t="shared" ref="E239" si="34">+(C239-C$7)/C$8</f>
        <v>20229.993052965656</v>
      </c>
      <c r="F239" s="1">
        <f t="shared" si="29"/>
        <v>20230</v>
      </c>
      <c r="G239" s="1">
        <f t="shared" ref="G239" si="35">+C239-(C$7+F239*C$8)</f>
        <v>-4.7500000000582077E-3</v>
      </c>
      <c r="K239" s="1">
        <f t="shared" ref="K239" si="36">+G239</f>
        <v>-4.7500000000582077E-3</v>
      </c>
      <c r="O239" s="1">
        <f t="shared" ref="O239" ca="1" si="37">+C$11+C$12*$F239</f>
        <v>-2.5644536937407189E-3</v>
      </c>
      <c r="Q239" s="60">
        <f t="shared" ref="Q239" si="38">+C239-15018.5</f>
        <v>45112.161599999999</v>
      </c>
    </row>
    <row r="240" spans="1:17" ht="12" customHeight="1" x14ac:dyDescent="0.2">
      <c r="A240" s="64" t="s">
        <v>699</v>
      </c>
      <c r="B240" s="71" t="s">
        <v>43</v>
      </c>
      <c r="C240" s="72">
        <v>60180.574399999998</v>
      </c>
      <c r="D240" s="72">
        <v>1E-4</v>
      </c>
      <c r="E240" s="1">
        <f t="shared" ref="E240" si="39">+(C240-C$7)/C$8</f>
        <v>20302.992197383526</v>
      </c>
      <c r="F240" s="1">
        <f t="shared" ref="F240" si="40">ROUND(2*E240,0)/2</f>
        <v>20303</v>
      </c>
      <c r="G240" s="1">
        <f t="shared" ref="G240" si="41">+C240-(C$7+F240*C$8)</f>
        <v>-5.3350000016507693E-3</v>
      </c>
      <c r="K240" s="1">
        <f t="shared" ref="K240" si="42">+G240</f>
        <v>-5.3350000016507693E-3</v>
      </c>
      <c r="O240" s="1">
        <f t="shared" ref="O240" ca="1" si="43">+C$11+C$12*$F240</f>
        <v>-2.588975056115354E-3</v>
      </c>
      <c r="Q240" s="60">
        <f t="shared" ref="Q240" si="44">+C240-15018.5</f>
        <v>45162.074399999998</v>
      </c>
    </row>
    <row r="241" spans="1:17" ht="12" customHeight="1" x14ac:dyDescent="0.2">
      <c r="A241" s="63" t="s">
        <v>705</v>
      </c>
      <c r="B241" s="67" t="s">
        <v>43</v>
      </c>
      <c r="C241" s="82">
        <v>60497.831299999998</v>
      </c>
      <c r="D241" s="83">
        <v>1E-4</v>
      </c>
      <c r="E241" s="1">
        <f t="shared" ref="E241" si="45">+(C241-C$7)/C$8</f>
        <v>20766.991056607359</v>
      </c>
      <c r="F241" s="1">
        <f t="shared" ref="F241" si="46">ROUND(2*E241,0)/2</f>
        <v>20767</v>
      </c>
      <c r="G241" s="1">
        <f t="shared" ref="G241" si="47">+C241-(C$7+F241*C$8)</f>
        <v>-6.1150000037741847E-3</v>
      </c>
      <c r="K241" s="1">
        <f t="shared" ref="K241" si="48">+G241</f>
        <v>-6.1150000037741847E-3</v>
      </c>
      <c r="O241" s="1">
        <f t="shared" ref="O241" ca="1" si="49">+C$11+C$12*$F241</f>
        <v>-2.7448368662774158E-3</v>
      </c>
      <c r="Q241" s="60">
        <f t="shared" ref="Q241" si="50">+C241-15018.5</f>
        <v>45479.331299999998</v>
      </c>
    </row>
    <row r="242" spans="1:17" ht="12" customHeight="1" x14ac:dyDescent="0.2">
      <c r="C242" s="25"/>
      <c r="D242" s="25"/>
    </row>
    <row r="243" spans="1:17" ht="12" customHeight="1" x14ac:dyDescent="0.2">
      <c r="C243" s="25"/>
      <c r="D243" s="25"/>
    </row>
    <row r="244" spans="1:17" ht="12" customHeight="1" x14ac:dyDescent="0.2">
      <c r="C244" s="25"/>
      <c r="D244" s="25"/>
    </row>
    <row r="245" spans="1:17" ht="12" customHeight="1" x14ac:dyDescent="0.2">
      <c r="C245" s="25"/>
      <c r="D245" s="25"/>
    </row>
    <row r="246" spans="1:17" ht="12" customHeight="1" x14ac:dyDescent="0.2">
      <c r="C246" s="25"/>
      <c r="D246" s="25"/>
    </row>
    <row r="247" spans="1:17" x14ac:dyDescent="0.2">
      <c r="C247" s="25"/>
      <c r="D247" s="25"/>
    </row>
    <row r="248" spans="1:17" x14ac:dyDescent="0.2">
      <c r="C248" s="25"/>
      <c r="D248" s="25"/>
    </row>
    <row r="249" spans="1:17" x14ac:dyDescent="0.2">
      <c r="C249" s="25"/>
      <c r="D249" s="25"/>
    </row>
    <row r="250" spans="1:17" x14ac:dyDescent="0.2">
      <c r="C250" s="25"/>
      <c r="D250" s="25"/>
    </row>
    <row r="251" spans="1:17" x14ac:dyDescent="0.2">
      <c r="C251" s="25"/>
      <c r="D251" s="25"/>
    </row>
    <row r="252" spans="1:17" x14ac:dyDescent="0.2">
      <c r="C252" s="25"/>
      <c r="D252" s="25"/>
    </row>
    <row r="253" spans="1:17" x14ac:dyDescent="0.2">
      <c r="C253" s="25"/>
      <c r="D253" s="25"/>
    </row>
    <row r="254" spans="1:17" x14ac:dyDescent="0.2">
      <c r="C254" s="25"/>
      <c r="D254" s="25"/>
    </row>
    <row r="255" spans="1:17" x14ac:dyDescent="0.2">
      <c r="C255" s="25"/>
      <c r="D255" s="25"/>
    </row>
    <row r="256" spans="1:17" x14ac:dyDescent="0.2">
      <c r="C256" s="25"/>
      <c r="D256" s="25"/>
    </row>
    <row r="257" spans="3:4" x14ac:dyDescent="0.2">
      <c r="C257" s="25"/>
      <c r="D257" s="25"/>
    </row>
    <row r="258" spans="3:4" x14ac:dyDescent="0.2">
      <c r="C258" s="25"/>
      <c r="D258" s="25"/>
    </row>
    <row r="259" spans="3:4" x14ac:dyDescent="0.2">
      <c r="C259" s="25"/>
      <c r="D259" s="25"/>
    </row>
    <row r="260" spans="3:4" x14ac:dyDescent="0.2">
      <c r="C260" s="25"/>
      <c r="D260" s="25"/>
    </row>
    <row r="261" spans="3:4" x14ac:dyDescent="0.2">
      <c r="C261" s="25"/>
      <c r="D261" s="25"/>
    </row>
    <row r="262" spans="3:4" x14ac:dyDescent="0.2">
      <c r="C262" s="25"/>
      <c r="D262" s="25"/>
    </row>
    <row r="263" spans="3:4" x14ac:dyDescent="0.2">
      <c r="C263" s="25"/>
      <c r="D263" s="25"/>
    </row>
    <row r="264" spans="3:4" x14ac:dyDescent="0.2">
      <c r="C264" s="25"/>
      <c r="D264" s="25"/>
    </row>
    <row r="265" spans="3:4" x14ac:dyDescent="0.2">
      <c r="C265" s="25"/>
      <c r="D265" s="25"/>
    </row>
    <row r="266" spans="3:4" x14ac:dyDescent="0.2">
      <c r="C266" s="25"/>
      <c r="D266" s="25"/>
    </row>
    <row r="267" spans="3:4" x14ac:dyDescent="0.2">
      <c r="C267" s="25"/>
      <c r="D267" s="25"/>
    </row>
    <row r="268" spans="3:4" x14ac:dyDescent="0.2">
      <c r="C268" s="25"/>
      <c r="D268" s="25"/>
    </row>
    <row r="269" spans="3:4" x14ac:dyDescent="0.2">
      <c r="C269" s="25"/>
      <c r="D269" s="25"/>
    </row>
    <row r="270" spans="3:4" x14ac:dyDescent="0.2">
      <c r="C270" s="25"/>
      <c r="D270" s="25"/>
    </row>
    <row r="271" spans="3:4" x14ac:dyDescent="0.2">
      <c r="C271" s="25"/>
      <c r="D271" s="25"/>
    </row>
    <row r="272" spans="3:4" x14ac:dyDescent="0.2">
      <c r="C272" s="25"/>
      <c r="D272" s="25"/>
    </row>
    <row r="273" spans="3:4" x14ac:dyDescent="0.2">
      <c r="C273" s="25"/>
      <c r="D273" s="25"/>
    </row>
    <row r="274" spans="3:4" x14ac:dyDescent="0.2">
      <c r="C274" s="25"/>
      <c r="D274" s="25"/>
    </row>
    <row r="275" spans="3:4" x14ac:dyDescent="0.2">
      <c r="C275" s="25"/>
      <c r="D275" s="25"/>
    </row>
    <row r="276" spans="3:4" x14ac:dyDescent="0.2">
      <c r="C276" s="25"/>
      <c r="D276" s="25"/>
    </row>
    <row r="277" spans="3:4" x14ac:dyDescent="0.2">
      <c r="C277" s="25"/>
      <c r="D277" s="25"/>
    </row>
    <row r="278" spans="3:4" x14ac:dyDescent="0.2">
      <c r="C278" s="25"/>
      <c r="D278" s="25"/>
    </row>
    <row r="279" spans="3:4" x14ac:dyDescent="0.2">
      <c r="C279" s="25"/>
      <c r="D279" s="25"/>
    </row>
    <row r="280" spans="3:4" x14ac:dyDescent="0.2">
      <c r="C280" s="25"/>
      <c r="D280" s="25"/>
    </row>
    <row r="281" spans="3:4" x14ac:dyDescent="0.2">
      <c r="C281" s="25"/>
      <c r="D281" s="25"/>
    </row>
    <row r="282" spans="3:4" x14ac:dyDescent="0.2">
      <c r="C282" s="25"/>
      <c r="D282" s="25"/>
    </row>
    <row r="283" spans="3:4" x14ac:dyDescent="0.2">
      <c r="C283" s="25"/>
      <c r="D283" s="25"/>
    </row>
    <row r="284" spans="3:4" x14ac:dyDescent="0.2">
      <c r="C284" s="25"/>
      <c r="D284" s="25"/>
    </row>
    <row r="285" spans="3:4" x14ac:dyDescent="0.2">
      <c r="C285" s="25"/>
      <c r="D285" s="25"/>
    </row>
    <row r="286" spans="3:4" x14ac:dyDescent="0.2">
      <c r="C286" s="25"/>
      <c r="D286" s="25"/>
    </row>
    <row r="287" spans="3:4" x14ac:dyDescent="0.2">
      <c r="C287" s="25"/>
      <c r="D287" s="25"/>
    </row>
    <row r="288" spans="3:4" x14ac:dyDescent="0.2">
      <c r="C288" s="25"/>
      <c r="D288" s="25"/>
    </row>
    <row r="289" spans="3:4" x14ac:dyDescent="0.2">
      <c r="C289" s="25"/>
      <c r="D289" s="25"/>
    </row>
    <row r="290" spans="3:4" x14ac:dyDescent="0.2">
      <c r="C290" s="25"/>
      <c r="D290" s="25"/>
    </row>
    <row r="291" spans="3:4" x14ac:dyDescent="0.2">
      <c r="C291" s="25"/>
      <c r="D291" s="25"/>
    </row>
    <row r="292" spans="3:4" x14ac:dyDescent="0.2">
      <c r="C292" s="25"/>
      <c r="D292" s="25"/>
    </row>
    <row r="293" spans="3:4" x14ac:dyDescent="0.2">
      <c r="C293" s="25"/>
      <c r="D293" s="25"/>
    </row>
    <row r="294" spans="3:4" x14ac:dyDescent="0.2">
      <c r="C294" s="25"/>
      <c r="D294" s="25"/>
    </row>
    <row r="295" spans="3:4" x14ac:dyDescent="0.2">
      <c r="C295" s="25"/>
      <c r="D295" s="25"/>
    </row>
    <row r="296" spans="3:4" x14ac:dyDescent="0.2">
      <c r="C296" s="25"/>
      <c r="D296" s="25"/>
    </row>
    <row r="297" spans="3:4" x14ac:dyDescent="0.2">
      <c r="C297" s="25"/>
      <c r="D297" s="25"/>
    </row>
    <row r="298" spans="3:4" x14ac:dyDescent="0.2">
      <c r="C298" s="25"/>
      <c r="D298" s="25"/>
    </row>
    <row r="299" spans="3:4" x14ac:dyDescent="0.2">
      <c r="C299" s="25"/>
      <c r="D299" s="25"/>
    </row>
    <row r="300" spans="3:4" x14ac:dyDescent="0.2">
      <c r="C300" s="25"/>
      <c r="D300" s="25"/>
    </row>
  </sheetData>
  <sheetProtection selectLockedCells="1" selectUnlockedCells="1"/>
  <sortState xmlns:xlrd2="http://schemas.microsoft.com/office/spreadsheetml/2017/richdata2" ref="A21:U238">
    <sortCondition ref="C21:C23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4"/>
  <sheetViews>
    <sheetView topLeftCell="A216" workbookViewId="0">
      <selection activeCell="A156" sqref="A156"/>
    </sheetView>
  </sheetViews>
  <sheetFormatPr defaultRowHeight="12.75" x14ac:dyDescent="0.2"/>
  <cols>
    <col min="1" max="1" width="19.7109375" style="25" customWidth="1"/>
    <col min="2" max="2" width="4.42578125" customWidth="1"/>
    <col min="3" max="3" width="12.7109375" style="25" customWidth="1"/>
    <col min="4" max="4" width="5.42578125" customWidth="1"/>
    <col min="5" max="5" width="14.85546875" customWidth="1"/>
    <col min="7" max="7" width="12" customWidth="1"/>
    <col min="8" max="8" width="14.140625" style="2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8" t="s">
        <v>147</v>
      </c>
      <c r="I1" s="49" t="s">
        <v>148</v>
      </c>
      <c r="J1" s="50" t="s">
        <v>34</v>
      </c>
    </row>
    <row r="2" spans="1:16" x14ac:dyDescent="0.2">
      <c r="I2" s="51" t="s">
        <v>149</v>
      </c>
      <c r="J2" s="52" t="s">
        <v>33</v>
      </c>
    </row>
    <row r="3" spans="1:16" x14ac:dyDescent="0.2">
      <c r="A3" s="53" t="s">
        <v>150</v>
      </c>
      <c r="I3" s="51" t="s">
        <v>151</v>
      </c>
      <c r="J3" s="52" t="s">
        <v>31</v>
      </c>
    </row>
    <row r="4" spans="1:16" x14ac:dyDescent="0.2">
      <c r="I4" s="51" t="s">
        <v>152</v>
      </c>
      <c r="J4" s="52" t="s">
        <v>31</v>
      </c>
    </row>
    <row r="5" spans="1:16" x14ac:dyDescent="0.2">
      <c r="I5" s="54" t="s">
        <v>153</v>
      </c>
      <c r="J5" s="55" t="s">
        <v>32</v>
      </c>
    </row>
    <row r="11" spans="1:16" ht="12.75" customHeight="1" x14ac:dyDescent="0.2">
      <c r="A11" s="25" t="str">
        <f t="shared" ref="A11:A42" si="0">P11</f>
        <v> BBS 3 </v>
      </c>
      <c r="B11" s="15" t="str">
        <f t="shared" ref="B11:B42" si="1">IF(H11=INT(H11),"I","II")</f>
        <v>I</v>
      </c>
      <c r="C11" s="25">
        <f t="shared" ref="C11:C42" si="2">1*G11</f>
        <v>41490.411999999997</v>
      </c>
      <c r="D11" t="str">
        <f t="shared" ref="D11:D42" si="3">VLOOKUP(F11,I$1:J$5,2,FALSE)</f>
        <v>vis</v>
      </c>
      <c r="E11">
        <f>VLOOKUP(C11,Active!C$21:E$970,3,FALSE)</f>
        <v>-7031.9973089382747</v>
      </c>
      <c r="F11" s="15" t="s">
        <v>153</v>
      </c>
      <c r="G11" t="str">
        <f t="shared" ref="G11:G42" si="4">MID(I11,3,LEN(I11)-3)</f>
        <v>41490.412</v>
      </c>
      <c r="H11" s="25">
        <f t="shared" ref="H11:H42" si="5">1*K11</f>
        <v>-7032</v>
      </c>
      <c r="I11" s="56" t="s">
        <v>154</v>
      </c>
      <c r="J11" s="57" t="s">
        <v>155</v>
      </c>
      <c r="K11" s="56">
        <v>-7032</v>
      </c>
      <c r="L11" s="56" t="s">
        <v>156</v>
      </c>
      <c r="M11" s="57" t="s">
        <v>157</v>
      </c>
      <c r="N11" s="57"/>
      <c r="O11" s="58" t="s">
        <v>158</v>
      </c>
      <c r="P11" s="58" t="s">
        <v>159</v>
      </c>
    </row>
    <row r="12" spans="1:16" ht="12.75" customHeight="1" x14ac:dyDescent="0.2">
      <c r="A12" s="25" t="str">
        <f t="shared" si="0"/>
        <v> BBS 16 </v>
      </c>
      <c r="B12" s="15" t="str">
        <f t="shared" si="1"/>
        <v>I</v>
      </c>
      <c r="C12" s="25">
        <f t="shared" si="2"/>
        <v>42212.445</v>
      </c>
      <c r="D12" t="str">
        <f t="shared" si="3"/>
        <v>vis</v>
      </c>
      <c r="E12">
        <f>VLOOKUP(C12,Active!C$21:E$970,3,FALSE)</f>
        <v>-5975.9998244959706</v>
      </c>
      <c r="F12" s="15" t="s">
        <v>153</v>
      </c>
      <c r="G12" t="str">
        <f t="shared" si="4"/>
        <v>42212.445</v>
      </c>
      <c r="H12" s="25">
        <f t="shared" si="5"/>
        <v>-5976</v>
      </c>
      <c r="I12" s="56" t="s">
        <v>160</v>
      </c>
      <c r="J12" s="57" t="s">
        <v>161</v>
      </c>
      <c r="K12" s="56">
        <v>-5976</v>
      </c>
      <c r="L12" s="56" t="s">
        <v>162</v>
      </c>
      <c r="M12" s="57" t="s">
        <v>157</v>
      </c>
      <c r="N12" s="57"/>
      <c r="O12" s="58" t="s">
        <v>163</v>
      </c>
      <c r="P12" s="58" t="s">
        <v>164</v>
      </c>
    </row>
    <row r="13" spans="1:16" ht="12.75" customHeight="1" x14ac:dyDescent="0.2">
      <c r="A13" s="25" t="str">
        <f t="shared" si="0"/>
        <v> BBS 16 </v>
      </c>
      <c r="B13" s="15" t="str">
        <f t="shared" si="1"/>
        <v>I</v>
      </c>
      <c r="C13" s="25">
        <f t="shared" si="2"/>
        <v>42214.487999999998</v>
      </c>
      <c r="D13" t="str">
        <f t="shared" si="3"/>
        <v>vis</v>
      </c>
      <c r="E13">
        <f>VLOOKUP(C13,Active!C$21:E$970,3,FALSE)</f>
        <v>-5973.0118684597319</v>
      </c>
      <c r="F13" s="15" t="s">
        <v>153</v>
      </c>
      <c r="G13" t="str">
        <f t="shared" si="4"/>
        <v>42214.488</v>
      </c>
      <c r="H13" s="25">
        <f t="shared" si="5"/>
        <v>-5973</v>
      </c>
      <c r="I13" s="56" t="s">
        <v>165</v>
      </c>
      <c r="J13" s="57" t="s">
        <v>166</v>
      </c>
      <c r="K13" s="56">
        <v>-5973</v>
      </c>
      <c r="L13" s="56" t="s">
        <v>167</v>
      </c>
      <c r="M13" s="57" t="s">
        <v>157</v>
      </c>
      <c r="N13" s="57"/>
      <c r="O13" s="58" t="s">
        <v>163</v>
      </c>
      <c r="P13" s="58" t="s">
        <v>164</v>
      </c>
    </row>
    <row r="14" spans="1:16" ht="12.75" customHeight="1" x14ac:dyDescent="0.2">
      <c r="A14" s="25" t="str">
        <f t="shared" si="0"/>
        <v> BBS 16 </v>
      </c>
      <c r="B14" s="15" t="str">
        <f t="shared" si="1"/>
        <v>I</v>
      </c>
      <c r="C14" s="25">
        <f t="shared" si="2"/>
        <v>42223.385999999999</v>
      </c>
      <c r="D14" t="str">
        <f t="shared" si="3"/>
        <v>vis</v>
      </c>
      <c r="E14">
        <f>VLOOKUP(C14,Active!C$21:E$970,3,FALSE)</f>
        <v>-5959.9982449597419</v>
      </c>
      <c r="F14" s="15" t="s">
        <v>153</v>
      </c>
      <c r="G14" t="str">
        <f t="shared" si="4"/>
        <v>42223.386</v>
      </c>
      <c r="H14" s="25">
        <f t="shared" si="5"/>
        <v>-5960</v>
      </c>
      <c r="I14" s="56" t="s">
        <v>168</v>
      </c>
      <c r="J14" s="57" t="s">
        <v>169</v>
      </c>
      <c r="K14" s="56">
        <v>-5960</v>
      </c>
      <c r="L14" s="56" t="s">
        <v>170</v>
      </c>
      <c r="M14" s="57" t="s">
        <v>157</v>
      </c>
      <c r="N14" s="57"/>
      <c r="O14" s="58" t="s">
        <v>163</v>
      </c>
      <c r="P14" s="58" t="s">
        <v>164</v>
      </c>
    </row>
    <row r="15" spans="1:16" ht="12.75" customHeight="1" x14ac:dyDescent="0.2">
      <c r="A15" s="25" t="str">
        <f t="shared" si="0"/>
        <v> BBS 16 </v>
      </c>
      <c r="B15" s="15" t="str">
        <f t="shared" si="1"/>
        <v>I</v>
      </c>
      <c r="C15" s="25">
        <f t="shared" si="2"/>
        <v>42223.387999999999</v>
      </c>
      <c r="D15" t="str">
        <f t="shared" si="3"/>
        <v>vis</v>
      </c>
      <c r="E15">
        <f>VLOOKUP(C15,Active!C$21:E$970,3,FALSE)</f>
        <v>-5959.9953198926469</v>
      </c>
      <c r="F15" s="15" t="s">
        <v>153</v>
      </c>
      <c r="G15" t="str">
        <f t="shared" si="4"/>
        <v>42223.388</v>
      </c>
      <c r="H15" s="25">
        <f t="shared" si="5"/>
        <v>-5960</v>
      </c>
      <c r="I15" s="56" t="s">
        <v>171</v>
      </c>
      <c r="J15" s="57" t="s">
        <v>172</v>
      </c>
      <c r="K15" s="56">
        <v>-5960</v>
      </c>
      <c r="L15" s="56" t="s">
        <v>173</v>
      </c>
      <c r="M15" s="57" t="s">
        <v>157</v>
      </c>
      <c r="N15" s="57"/>
      <c r="O15" s="58" t="s">
        <v>174</v>
      </c>
      <c r="P15" s="58" t="s">
        <v>164</v>
      </c>
    </row>
    <row r="16" spans="1:16" ht="12.75" customHeight="1" x14ac:dyDescent="0.2">
      <c r="A16" s="25" t="str">
        <f t="shared" si="0"/>
        <v> BBS 16 </v>
      </c>
      <c r="B16" s="15" t="str">
        <f t="shared" si="1"/>
        <v>I</v>
      </c>
      <c r="C16" s="25">
        <f t="shared" si="2"/>
        <v>42257.561999999998</v>
      </c>
      <c r="D16" t="str">
        <f t="shared" si="3"/>
        <v>vis</v>
      </c>
      <c r="E16">
        <f>VLOOKUP(C16,Active!C$21:E$970,3,FALSE)</f>
        <v>-5910.0146984621442</v>
      </c>
      <c r="F16" s="15" t="s">
        <v>153</v>
      </c>
      <c r="G16" t="str">
        <f t="shared" si="4"/>
        <v>42257.562</v>
      </c>
      <c r="H16" s="25">
        <f t="shared" si="5"/>
        <v>-5910</v>
      </c>
      <c r="I16" s="56" t="s">
        <v>175</v>
      </c>
      <c r="J16" s="57" t="s">
        <v>176</v>
      </c>
      <c r="K16" s="56">
        <v>-5910</v>
      </c>
      <c r="L16" s="56" t="s">
        <v>177</v>
      </c>
      <c r="M16" s="57" t="s">
        <v>157</v>
      </c>
      <c r="N16" s="57"/>
      <c r="O16" s="58" t="s">
        <v>163</v>
      </c>
      <c r="P16" s="58" t="s">
        <v>164</v>
      </c>
    </row>
    <row r="17" spans="1:16" ht="12.75" customHeight="1" x14ac:dyDescent="0.2">
      <c r="A17" s="25" t="str">
        <f t="shared" si="0"/>
        <v> BBS 17 </v>
      </c>
      <c r="B17" s="15" t="str">
        <f t="shared" si="1"/>
        <v>I</v>
      </c>
      <c r="C17" s="25">
        <f t="shared" si="2"/>
        <v>42303.374000000003</v>
      </c>
      <c r="D17" t="str">
        <f t="shared" si="3"/>
        <v>vis</v>
      </c>
      <c r="E17">
        <f>VLOOKUP(C17,Active!C$21:E$970,3,FALSE)</f>
        <v>-5843.0131116132379</v>
      </c>
      <c r="F17" s="15" t="s">
        <v>153</v>
      </c>
      <c r="G17" t="str">
        <f t="shared" si="4"/>
        <v>42303.374</v>
      </c>
      <c r="H17" s="25">
        <f t="shared" si="5"/>
        <v>-5843</v>
      </c>
      <c r="I17" s="56" t="s">
        <v>178</v>
      </c>
      <c r="J17" s="57" t="s">
        <v>179</v>
      </c>
      <c r="K17" s="56">
        <v>-5843</v>
      </c>
      <c r="L17" s="56" t="s">
        <v>180</v>
      </c>
      <c r="M17" s="57" t="s">
        <v>157</v>
      </c>
      <c r="N17" s="57"/>
      <c r="O17" s="58" t="s">
        <v>158</v>
      </c>
      <c r="P17" s="58" t="s">
        <v>181</v>
      </c>
    </row>
    <row r="18" spans="1:16" ht="12.75" customHeight="1" x14ac:dyDescent="0.2">
      <c r="A18" s="25" t="str">
        <f t="shared" si="0"/>
        <v> BBS 17 </v>
      </c>
      <c r="B18" s="15" t="str">
        <f t="shared" si="1"/>
        <v>I</v>
      </c>
      <c r="C18" s="25">
        <f t="shared" si="2"/>
        <v>42303.381999999998</v>
      </c>
      <c r="D18" t="str">
        <f t="shared" si="3"/>
        <v>vis</v>
      </c>
      <c r="E18">
        <f>VLOOKUP(C18,Active!C$21:E$970,3,FALSE)</f>
        <v>-5843.0014113448715</v>
      </c>
      <c r="F18" s="15" t="s">
        <v>153</v>
      </c>
      <c r="G18" t="str">
        <f t="shared" si="4"/>
        <v>42303.382</v>
      </c>
      <c r="H18" s="25">
        <f t="shared" si="5"/>
        <v>-5843</v>
      </c>
      <c r="I18" s="56" t="s">
        <v>182</v>
      </c>
      <c r="J18" s="57" t="s">
        <v>183</v>
      </c>
      <c r="K18" s="56">
        <v>-5843</v>
      </c>
      <c r="L18" s="56" t="s">
        <v>184</v>
      </c>
      <c r="M18" s="57" t="s">
        <v>157</v>
      </c>
      <c r="N18" s="57"/>
      <c r="O18" s="58" t="s">
        <v>163</v>
      </c>
      <c r="P18" s="58" t="s">
        <v>181</v>
      </c>
    </row>
    <row r="19" spans="1:16" ht="12.75" customHeight="1" x14ac:dyDescent="0.2">
      <c r="A19" s="25" t="str">
        <f t="shared" si="0"/>
        <v> BBS 18 </v>
      </c>
      <c r="B19" s="15" t="str">
        <f t="shared" si="1"/>
        <v>I</v>
      </c>
      <c r="C19" s="25">
        <f t="shared" si="2"/>
        <v>42377.224000000002</v>
      </c>
      <c r="D19" t="str">
        <f t="shared" si="3"/>
        <v>vis</v>
      </c>
      <c r="E19">
        <f>VLOOKUP(C19,Active!C$21:E$970,3,FALSE)</f>
        <v>-5735.005009177391</v>
      </c>
      <c r="F19" s="15" t="s">
        <v>153</v>
      </c>
      <c r="G19" t="str">
        <f t="shared" si="4"/>
        <v>42377.224</v>
      </c>
      <c r="H19" s="25">
        <f t="shared" si="5"/>
        <v>-5735</v>
      </c>
      <c r="I19" s="56" t="s">
        <v>185</v>
      </c>
      <c r="J19" s="57" t="s">
        <v>186</v>
      </c>
      <c r="K19" s="56">
        <v>-5735</v>
      </c>
      <c r="L19" s="56" t="s">
        <v>187</v>
      </c>
      <c r="M19" s="57" t="s">
        <v>157</v>
      </c>
      <c r="N19" s="57"/>
      <c r="O19" s="58" t="s">
        <v>163</v>
      </c>
      <c r="P19" s="58" t="s">
        <v>188</v>
      </c>
    </row>
    <row r="20" spans="1:16" ht="12.75" customHeight="1" x14ac:dyDescent="0.2">
      <c r="A20" s="25" t="str">
        <f t="shared" si="0"/>
        <v> BBS 19 </v>
      </c>
      <c r="B20" s="15" t="str">
        <f t="shared" si="1"/>
        <v>I</v>
      </c>
      <c r="C20" s="25">
        <f t="shared" si="2"/>
        <v>42403.21</v>
      </c>
      <c r="D20" t="str">
        <f t="shared" si="3"/>
        <v>vis</v>
      </c>
      <c r="E20">
        <f>VLOOKUP(C20,Active!C$21:E$970,3,FALSE)</f>
        <v>-5696.9996124286072</v>
      </c>
      <c r="F20" s="15" t="s">
        <v>153</v>
      </c>
      <c r="G20" t="str">
        <f t="shared" si="4"/>
        <v>42403.210</v>
      </c>
      <c r="H20" s="25">
        <f t="shared" si="5"/>
        <v>-5697</v>
      </c>
      <c r="I20" s="56" t="s">
        <v>189</v>
      </c>
      <c r="J20" s="57" t="s">
        <v>190</v>
      </c>
      <c r="K20" s="56">
        <v>-5697</v>
      </c>
      <c r="L20" s="56" t="s">
        <v>162</v>
      </c>
      <c r="M20" s="57" t="s">
        <v>157</v>
      </c>
      <c r="N20" s="57"/>
      <c r="O20" s="58" t="s">
        <v>158</v>
      </c>
      <c r="P20" s="58" t="s">
        <v>191</v>
      </c>
    </row>
    <row r="21" spans="1:16" ht="12.75" customHeight="1" x14ac:dyDescent="0.2">
      <c r="A21" s="25" t="str">
        <f t="shared" si="0"/>
        <v> BBS 19 </v>
      </c>
      <c r="B21" s="15" t="str">
        <f t="shared" si="1"/>
        <v>I</v>
      </c>
      <c r="C21" s="25">
        <f t="shared" si="2"/>
        <v>42403.21</v>
      </c>
      <c r="D21" t="str">
        <f t="shared" si="3"/>
        <v>vis</v>
      </c>
      <c r="E21">
        <f>VLOOKUP(C21,Active!C$21:E$970,3,FALSE)</f>
        <v>-5696.9996124286072</v>
      </c>
      <c r="F21" s="15" t="s">
        <v>153</v>
      </c>
      <c r="G21" t="str">
        <f t="shared" si="4"/>
        <v>42403.210</v>
      </c>
      <c r="H21" s="25">
        <f t="shared" si="5"/>
        <v>-5697</v>
      </c>
      <c r="I21" s="56" t="s">
        <v>189</v>
      </c>
      <c r="J21" s="57" t="s">
        <v>190</v>
      </c>
      <c r="K21" s="56">
        <v>-5697</v>
      </c>
      <c r="L21" s="56" t="s">
        <v>162</v>
      </c>
      <c r="M21" s="57" t="s">
        <v>157</v>
      </c>
      <c r="N21" s="57"/>
      <c r="O21" s="58" t="s">
        <v>163</v>
      </c>
      <c r="P21" s="58" t="s">
        <v>191</v>
      </c>
    </row>
    <row r="22" spans="1:16" ht="12.75" customHeight="1" x14ac:dyDescent="0.2">
      <c r="A22" s="25" t="str">
        <f t="shared" si="0"/>
        <v> BBS 22 </v>
      </c>
      <c r="B22" s="15" t="str">
        <f t="shared" si="1"/>
        <v>I</v>
      </c>
      <c r="C22" s="25">
        <f t="shared" si="2"/>
        <v>42551.58</v>
      </c>
      <c r="D22" t="str">
        <f t="shared" si="3"/>
        <v>vis</v>
      </c>
      <c r="E22">
        <f>VLOOKUP(C22,Active!C$21:E$970,3,FALSE)</f>
        <v>-5480.0035100805053</v>
      </c>
      <c r="F22" s="15" t="s">
        <v>153</v>
      </c>
      <c r="G22" t="str">
        <f t="shared" si="4"/>
        <v>42551.580</v>
      </c>
      <c r="H22" s="25">
        <f t="shared" si="5"/>
        <v>-5480</v>
      </c>
      <c r="I22" s="56" t="s">
        <v>192</v>
      </c>
      <c r="J22" s="57" t="s">
        <v>193</v>
      </c>
      <c r="K22" s="56">
        <v>-5480</v>
      </c>
      <c r="L22" s="56" t="s">
        <v>194</v>
      </c>
      <c r="M22" s="57" t="s">
        <v>157</v>
      </c>
      <c r="N22" s="57"/>
      <c r="O22" s="58" t="s">
        <v>163</v>
      </c>
      <c r="P22" s="58" t="s">
        <v>195</v>
      </c>
    </row>
    <row r="23" spans="1:16" ht="12.75" customHeight="1" x14ac:dyDescent="0.2">
      <c r="A23" s="25" t="str">
        <f t="shared" si="0"/>
        <v> BBS 23 </v>
      </c>
      <c r="B23" s="15" t="str">
        <f t="shared" si="1"/>
        <v>I</v>
      </c>
      <c r="C23" s="25">
        <f t="shared" si="2"/>
        <v>42577.557000000001</v>
      </c>
      <c r="D23" t="str">
        <f t="shared" si="3"/>
        <v>vis</v>
      </c>
      <c r="E23">
        <f>VLOOKUP(C23,Active!C$21:E$970,3,FALSE)</f>
        <v>-5442.0112761336413</v>
      </c>
      <c r="F23" s="15" t="s">
        <v>153</v>
      </c>
      <c r="G23" t="str">
        <f t="shared" si="4"/>
        <v>42577.557</v>
      </c>
      <c r="H23" s="25">
        <f t="shared" si="5"/>
        <v>-5442</v>
      </c>
      <c r="I23" s="56" t="s">
        <v>196</v>
      </c>
      <c r="J23" s="57" t="s">
        <v>197</v>
      </c>
      <c r="K23" s="56">
        <v>-5442</v>
      </c>
      <c r="L23" s="56" t="s">
        <v>167</v>
      </c>
      <c r="M23" s="57" t="s">
        <v>157</v>
      </c>
      <c r="N23" s="57"/>
      <c r="O23" s="58" t="s">
        <v>163</v>
      </c>
      <c r="P23" s="58" t="s">
        <v>198</v>
      </c>
    </row>
    <row r="24" spans="1:16" ht="12.75" customHeight="1" x14ac:dyDescent="0.2">
      <c r="A24" s="25" t="str">
        <f t="shared" si="0"/>
        <v> BBS 24 </v>
      </c>
      <c r="B24" s="15" t="str">
        <f t="shared" si="1"/>
        <v>I</v>
      </c>
      <c r="C24" s="25">
        <f t="shared" si="2"/>
        <v>42727.303</v>
      </c>
      <c r="D24" t="str">
        <f t="shared" si="3"/>
        <v>vis</v>
      </c>
      <c r="E24">
        <f>VLOOKUP(C24,Active!C$21:E$970,3,FALSE)</f>
        <v>-5223.0027276250612</v>
      </c>
      <c r="F24" s="15" t="s">
        <v>153</v>
      </c>
      <c r="G24" t="str">
        <f t="shared" si="4"/>
        <v>42727.303</v>
      </c>
      <c r="H24" s="25">
        <f t="shared" si="5"/>
        <v>-5223</v>
      </c>
      <c r="I24" s="56" t="s">
        <v>199</v>
      </c>
      <c r="J24" s="57" t="s">
        <v>200</v>
      </c>
      <c r="K24" s="56">
        <v>-5223</v>
      </c>
      <c r="L24" s="56" t="s">
        <v>194</v>
      </c>
      <c r="M24" s="57" t="s">
        <v>157</v>
      </c>
      <c r="N24" s="57"/>
      <c r="O24" s="58" t="s">
        <v>163</v>
      </c>
      <c r="P24" s="58" t="s">
        <v>201</v>
      </c>
    </row>
    <row r="25" spans="1:16" ht="12.75" customHeight="1" x14ac:dyDescent="0.2">
      <c r="A25" s="25" t="str">
        <f t="shared" si="0"/>
        <v> BBS 24 </v>
      </c>
      <c r="B25" s="15" t="str">
        <f t="shared" si="1"/>
        <v>I</v>
      </c>
      <c r="C25" s="25">
        <f t="shared" si="2"/>
        <v>42740.294999999998</v>
      </c>
      <c r="D25" t="str">
        <f t="shared" si="3"/>
        <v>vis</v>
      </c>
      <c r="E25">
        <f>VLOOKUP(C25,Active!C$21:E$970,3,FALSE)</f>
        <v>-5204.0014917842163</v>
      </c>
      <c r="F25" s="15" t="s">
        <v>153</v>
      </c>
      <c r="G25" t="str">
        <f t="shared" si="4"/>
        <v>42740.295</v>
      </c>
      <c r="H25" s="25">
        <f t="shared" si="5"/>
        <v>-5204</v>
      </c>
      <c r="I25" s="56" t="s">
        <v>202</v>
      </c>
      <c r="J25" s="57" t="s">
        <v>203</v>
      </c>
      <c r="K25" s="56">
        <v>-5204</v>
      </c>
      <c r="L25" s="56" t="s">
        <v>184</v>
      </c>
      <c r="M25" s="57" t="s">
        <v>157</v>
      </c>
      <c r="N25" s="57"/>
      <c r="O25" s="58" t="s">
        <v>158</v>
      </c>
      <c r="P25" s="58" t="s">
        <v>201</v>
      </c>
    </row>
    <row r="26" spans="1:16" ht="12.75" customHeight="1" x14ac:dyDescent="0.2">
      <c r="A26" s="25" t="str">
        <f t="shared" si="0"/>
        <v> BBS 28 </v>
      </c>
      <c r="B26" s="15" t="str">
        <f t="shared" si="1"/>
        <v>I</v>
      </c>
      <c r="C26" s="25">
        <f t="shared" si="2"/>
        <v>42947.466</v>
      </c>
      <c r="D26" t="str">
        <f t="shared" si="3"/>
        <v>vis</v>
      </c>
      <c r="E26">
        <f>VLOOKUP(C26,Active!C$21:E$970,3,FALSE)</f>
        <v>-4901.0069543470108</v>
      </c>
      <c r="F26" s="15" t="s">
        <v>153</v>
      </c>
      <c r="G26" t="str">
        <f t="shared" si="4"/>
        <v>42947.466</v>
      </c>
      <c r="H26" s="25">
        <f t="shared" si="5"/>
        <v>-4901</v>
      </c>
      <c r="I26" s="56" t="s">
        <v>204</v>
      </c>
      <c r="J26" s="57" t="s">
        <v>205</v>
      </c>
      <c r="K26" s="56">
        <v>-4901</v>
      </c>
      <c r="L26" s="56" t="s">
        <v>206</v>
      </c>
      <c r="M26" s="57" t="s">
        <v>157</v>
      </c>
      <c r="N26" s="57"/>
      <c r="O26" s="58" t="s">
        <v>207</v>
      </c>
      <c r="P26" s="58" t="s">
        <v>208</v>
      </c>
    </row>
    <row r="27" spans="1:16" ht="12.75" customHeight="1" x14ac:dyDescent="0.2">
      <c r="A27" s="25" t="str">
        <f t="shared" si="0"/>
        <v> BBS 28 </v>
      </c>
      <c r="B27" s="15" t="str">
        <f t="shared" si="1"/>
        <v>I</v>
      </c>
      <c r="C27" s="25">
        <f t="shared" si="2"/>
        <v>42947.468000000001</v>
      </c>
      <c r="D27" t="str">
        <f t="shared" si="3"/>
        <v>vis</v>
      </c>
      <c r="E27">
        <f>VLOOKUP(C27,Active!C$21:E$970,3,FALSE)</f>
        <v>-4901.0040292799167</v>
      </c>
      <c r="F27" s="15" t="s">
        <v>153</v>
      </c>
      <c r="G27" t="str">
        <f t="shared" si="4"/>
        <v>42947.468</v>
      </c>
      <c r="H27" s="25">
        <f t="shared" si="5"/>
        <v>-4901</v>
      </c>
      <c r="I27" s="56" t="s">
        <v>209</v>
      </c>
      <c r="J27" s="57" t="s">
        <v>210</v>
      </c>
      <c r="K27" s="56">
        <v>-4901</v>
      </c>
      <c r="L27" s="56" t="s">
        <v>187</v>
      </c>
      <c r="M27" s="57" t="s">
        <v>157</v>
      </c>
      <c r="N27" s="57"/>
      <c r="O27" s="58" t="s">
        <v>163</v>
      </c>
      <c r="P27" s="58" t="s">
        <v>208</v>
      </c>
    </row>
    <row r="28" spans="1:16" ht="12.75" customHeight="1" x14ac:dyDescent="0.2">
      <c r="A28" s="25" t="str">
        <f t="shared" si="0"/>
        <v> AOEB 3 </v>
      </c>
      <c r="B28" s="15" t="str">
        <f t="shared" si="1"/>
        <v>I</v>
      </c>
      <c r="C28" s="25">
        <f t="shared" si="2"/>
        <v>42994.65</v>
      </c>
      <c r="D28" t="str">
        <f t="shared" si="3"/>
        <v>vis</v>
      </c>
      <c r="E28">
        <f>VLOOKUP(C28,Active!C$21:E$970,3,FALSE)</f>
        <v>-4831.9987714718145</v>
      </c>
      <c r="F28" s="15" t="s">
        <v>153</v>
      </c>
      <c r="G28" t="str">
        <f t="shared" si="4"/>
        <v>42994.650</v>
      </c>
      <c r="H28" s="25">
        <f t="shared" si="5"/>
        <v>-4832</v>
      </c>
      <c r="I28" s="56" t="s">
        <v>211</v>
      </c>
      <c r="J28" s="57" t="s">
        <v>212</v>
      </c>
      <c r="K28" s="56">
        <v>-4832</v>
      </c>
      <c r="L28" s="56" t="s">
        <v>170</v>
      </c>
      <c r="M28" s="57" t="s">
        <v>157</v>
      </c>
      <c r="N28" s="57"/>
      <c r="O28" s="58" t="s">
        <v>213</v>
      </c>
      <c r="P28" s="58" t="s">
        <v>214</v>
      </c>
    </row>
    <row r="29" spans="1:16" ht="12.75" customHeight="1" x14ac:dyDescent="0.2">
      <c r="A29" s="25" t="str">
        <f t="shared" si="0"/>
        <v> BBS 29 </v>
      </c>
      <c r="B29" s="15" t="str">
        <f t="shared" si="1"/>
        <v>I</v>
      </c>
      <c r="C29" s="25">
        <f t="shared" si="2"/>
        <v>43010.375999999997</v>
      </c>
      <c r="D29" t="str">
        <f t="shared" si="3"/>
        <v>vis</v>
      </c>
      <c r="E29">
        <f>VLOOKUP(C29,Active!C$21:E$970,3,FALSE)</f>
        <v>-4808.9989689138501</v>
      </c>
      <c r="F29" s="15" t="s">
        <v>153</v>
      </c>
      <c r="G29" t="str">
        <f t="shared" si="4"/>
        <v>43010.376</v>
      </c>
      <c r="H29" s="25">
        <f t="shared" si="5"/>
        <v>-4809</v>
      </c>
      <c r="I29" s="56" t="s">
        <v>215</v>
      </c>
      <c r="J29" s="57" t="s">
        <v>216</v>
      </c>
      <c r="K29" s="56">
        <v>-4809</v>
      </c>
      <c r="L29" s="56" t="s">
        <v>170</v>
      </c>
      <c r="M29" s="57" t="s">
        <v>157</v>
      </c>
      <c r="N29" s="57"/>
      <c r="O29" s="58" t="s">
        <v>163</v>
      </c>
      <c r="P29" s="58" t="s">
        <v>217</v>
      </c>
    </row>
    <row r="30" spans="1:16" ht="12.75" customHeight="1" x14ac:dyDescent="0.2">
      <c r="A30" s="25" t="str">
        <f t="shared" si="0"/>
        <v> BBS 30 </v>
      </c>
      <c r="B30" s="15" t="str">
        <f t="shared" si="1"/>
        <v>I</v>
      </c>
      <c r="C30" s="25">
        <f t="shared" si="2"/>
        <v>43040.462</v>
      </c>
      <c r="D30" t="str">
        <f t="shared" si="3"/>
        <v>vis</v>
      </c>
      <c r="E30">
        <f>VLOOKUP(C30,Active!C$21:E$970,3,FALSE)</f>
        <v>-4764.9971846229191</v>
      </c>
      <c r="F30" s="15" t="s">
        <v>153</v>
      </c>
      <c r="G30" t="str">
        <f t="shared" si="4"/>
        <v>43040.462</v>
      </c>
      <c r="H30" s="25">
        <f t="shared" si="5"/>
        <v>-4765</v>
      </c>
      <c r="I30" s="56" t="s">
        <v>218</v>
      </c>
      <c r="J30" s="57" t="s">
        <v>219</v>
      </c>
      <c r="K30" s="56">
        <v>-4765</v>
      </c>
      <c r="L30" s="56" t="s">
        <v>156</v>
      </c>
      <c r="M30" s="57" t="s">
        <v>157</v>
      </c>
      <c r="N30" s="57"/>
      <c r="O30" s="58" t="s">
        <v>207</v>
      </c>
      <c r="P30" s="58" t="s">
        <v>220</v>
      </c>
    </row>
    <row r="31" spans="1:16" ht="12.75" customHeight="1" x14ac:dyDescent="0.2">
      <c r="A31" s="25" t="str">
        <f t="shared" si="0"/>
        <v> AOEB 3 </v>
      </c>
      <c r="B31" s="15" t="str">
        <f t="shared" si="1"/>
        <v>I</v>
      </c>
      <c r="C31" s="25">
        <f t="shared" si="2"/>
        <v>43050.713000000003</v>
      </c>
      <c r="D31" t="str">
        <f t="shared" si="3"/>
        <v>vis</v>
      </c>
      <c r="E31">
        <f>VLOOKUP(C31,Active!C$21:E$970,3,FALSE)</f>
        <v>-4750.0047532340186</v>
      </c>
      <c r="F31" s="15" t="s">
        <v>153</v>
      </c>
      <c r="G31" t="str">
        <f t="shared" si="4"/>
        <v>43050.713</v>
      </c>
      <c r="H31" s="25">
        <f t="shared" si="5"/>
        <v>-4750</v>
      </c>
      <c r="I31" s="56" t="s">
        <v>221</v>
      </c>
      <c r="J31" s="57" t="s">
        <v>222</v>
      </c>
      <c r="K31" s="56">
        <v>-4750</v>
      </c>
      <c r="L31" s="56" t="s">
        <v>187</v>
      </c>
      <c r="M31" s="57" t="s">
        <v>157</v>
      </c>
      <c r="N31" s="57"/>
      <c r="O31" s="58" t="s">
        <v>223</v>
      </c>
      <c r="P31" s="58" t="s">
        <v>214</v>
      </c>
    </row>
    <row r="32" spans="1:16" ht="12.75" customHeight="1" x14ac:dyDescent="0.2">
      <c r="A32" s="25" t="str">
        <f t="shared" si="0"/>
        <v> BBS 31 </v>
      </c>
      <c r="B32" s="15" t="str">
        <f t="shared" si="1"/>
        <v>I</v>
      </c>
      <c r="C32" s="25">
        <f t="shared" si="2"/>
        <v>43088.32</v>
      </c>
      <c r="D32" t="str">
        <f t="shared" si="3"/>
        <v>vis</v>
      </c>
      <c r="E32">
        <f>VLOOKUP(C32,Active!C$21:E$970,3,FALSE)</f>
        <v>-4695.0032541371384</v>
      </c>
      <c r="F32" s="15" t="s">
        <v>153</v>
      </c>
      <c r="G32" t="str">
        <f t="shared" si="4"/>
        <v>43088.320</v>
      </c>
      <c r="H32" s="25">
        <f t="shared" si="5"/>
        <v>-4695</v>
      </c>
      <c r="I32" s="56" t="s">
        <v>224</v>
      </c>
      <c r="J32" s="57" t="s">
        <v>225</v>
      </c>
      <c r="K32" s="56">
        <v>-4695</v>
      </c>
      <c r="L32" s="56" t="s">
        <v>194</v>
      </c>
      <c r="M32" s="57" t="s">
        <v>157</v>
      </c>
      <c r="N32" s="57"/>
      <c r="O32" s="58" t="s">
        <v>163</v>
      </c>
      <c r="P32" s="58" t="s">
        <v>226</v>
      </c>
    </row>
    <row r="33" spans="1:16" ht="12.75" customHeight="1" x14ac:dyDescent="0.2">
      <c r="A33" s="25" t="str">
        <f t="shared" si="0"/>
        <v> BBS 31 </v>
      </c>
      <c r="B33" s="15" t="str">
        <f t="shared" si="1"/>
        <v>I</v>
      </c>
      <c r="C33" s="25">
        <f t="shared" si="2"/>
        <v>43127.296999999999</v>
      </c>
      <c r="D33" t="str">
        <f t="shared" si="3"/>
        <v>vis</v>
      </c>
      <c r="E33">
        <f>VLOOKUP(C33,Active!C$21:E$970,3,FALSE)</f>
        <v>-4637.9980840810513</v>
      </c>
      <c r="F33" s="15" t="s">
        <v>153</v>
      </c>
      <c r="G33" t="str">
        <f t="shared" si="4"/>
        <v>43127.297</v>
      </c>
      <c r="H33" s="25">
        <f t="shared" si="5"/>
        <v>-4638</v>
      </c>
      <c r="I33" s="56" t="s">
        <v>227</v>
      </c>
      <c r="J33" s="57" t="s">
        <v>228</v>
      </c>
      <c r="K33" s="56">
        <v>-4638</v>
      </c>
      <c r="L33" s="56" t="s">
        <v>170</v>
      </c>
      <c r="M33" s="57" t="s">
        <v>157</v>
      </c>
      <c r="N33" s="57"/>
      <c r="O33" s="58" t="s">
        <v>207</v>
      </c>
      <c r="P33" s="58" t="s">
        <v>226</v>
      </c>
    </row>
    <row r="34" spans="1:16" ht="12.75" customHeight="1" x14ac:dyDescent="0.2">
      <c r="A34" s="25" t="str">
        <f t="shared" si="0"/>
        <v> AOEB 3 </v>
      </c>
      <c r="B34" s="15" t="str">
        <f t="shared" si="1"/>
        <v>I</v>
      </c>
      <c r="C34" s="25">
        <f t="shared" si="2"/>
        <v>43281.81</v>
      </c>
      <c r="D34" t="str">
        <f t="shared" si="3"/>
        <v>vis</v>
      </c>
      <c r="E34">
        <f>VLOOKUP(C34,Active!C$21:E$970,3,FALSE)</f>
        <v>-4412.0176381545743</v>
      </c>
      <c r="F34" s="15" t="s">
        <v>153</v>
      </c>
      <c r="G34" t="str">
        <f t="shared" si="4"/>
        <v>43281.810</v>
      </c>
      <c r="H34" s="25">
        <f t="shared" si="5"/>
        <v>-4412</v>
      </c>
      <c r="I34" s="56" t="s">
        <v>229</v>
      </c>
      <c r="J34" s="57" t="s">
        <v>230</v>
      </c>
      <c r="K34" s="56">
        <v>-4412</v>
      </c>
      <c r="L34" s="56" t="s">
        <v>231</v>
      </c>
      <c r="M34" s="57" t="s">
        <v>157</v>
      </c>
      <c r="N34" s="57"/>
      <c r="O34" s="58" t="s">
        <v>223</v>
      </c>
      <c r="P34" s="58" t="s">
        <v>214</v>
      </c>
    </row>
    <row r="35" spans="1:16" ht="12.75" customHeight="1" x14ac:dyDescent="0.2">
      <c r="A35" s="25" t="str">
        <f t="shared" si="0"/>
        <v> AOEB 3 </v>
      </c>
      <c r="B35" s="15" t="str">
        <f t="shared" si="1"/>
        <v>I</v>
      </c>
      <c r="C35" s="25">
        <f t="shared" si="2"/>
        <v>43320.792999999998</v>
      </c>
      <c r="D35" t="str">
        <f t="shared" si="3"/>
        <v>vis</v>
      </c>
      <c r="E35">
        <f>VLOOKUP(C35,Active!C$21:E$970,3,FALSE)</f>
        <v>-4355.0036928972049</v>
      </c>
      <c r="F35" s="15" t="s">
        <v>153</v>
      </c>
      <c r="G35" t="str">
        <f t="shared" si="4"/>
        <v>43320.793</v>
      </c>
      <c r="H35" s="25">
        <f t="shared" si="5"/>
        <v>-4355</v>
      </c>
      <c r="I35" s="56" t="s">
        <v>232</v>
      </c>
      <c r="J35" s="57" t="s">
        <v>233</v>
      </c>
      <c r="K35" s="56">
        <v>-4355</v>
      </c>
      <c r="L35" s="56" t="s">
        <v>187</v>
      </c>
      <c r="M35" s="57" t="s">
        <v>157</v>
      </c>
      <c r="N35" s="57"/>
      <c r="O35" s="58" t="s">
        <v>234</v>
      </c>
      <c r="P35" s="58" t="s">
        <v>214</v>
      </c>
    </row>
    <row r="36" spans="1:16" ht="12.75" customHeight="1" x14ac:dyDescent="0.2">
      <c r="A36" s="25" t="str">
        <f t="shared" si="0"/>
        <v> AOEB 3 </v>
      </c>
      <c r="B36" s="15" t="str">
        <f t="shared" si="1"/>
        <v>I</v>
      </c>
      <c r="C36" s="25">
        <f t="shared" si="2"/>
        <v>43320.796999999999</v>
      </c>
      <c r="D36" t="str">
        <f t="shared" si="3"/>
        <v>vis</v>
      </c>
      <c r="E36">
        <f>VLOOKUP(C36,Active!C$21:E$970,3,FALSE)</f>
        <v>-4354.9978427630158</v>
      </c>
      <c r="F36" s="15" t="s">
        <v>153</v>
      </c>
      <c r="G36" t="str">
        <f t="shared" si="4"/>
        <v>43320.797</v>
      </c>
      <c r="H36" s="25">
        <f t="shared" si="5"/>
        <v>-4355</v>
      </c>
      <c r="I36" s="56" t="s">
        <v>235</v>
      </c>
      <c r="J36" s="57" t="s">
        <v>236</v>
      </c>
      <c r="K36" s="56">
        <v>-4355</v>
      </c>
      <c r="L36" s="56" t="s">
        <v>170</v>
      </c>
      <c r="M36" s="57" t="s">
        <v>157</v>
      </c>
      <c r="N36" s="57"/>
      <c r="O36" s="58" t="s">
        <v>213</v>
      </c>
      <c r="P36" s="58" t="s">
        <v>214</v>
      </c>
    </row>
    <row r="37" spans="1:16" ht="12.75" customHeight="1" x14ac:dyDescent="0.2">
      <c r="A37" s="25" t="str">
        <f t="shared" si="0"/>
        <v> BBS 34 </v>
      </c>
      <c r="B37" s="15" t="str">
        <f t="shared" si="1"/>
        <v>I</v>
      </c>
      <c r="C37" s="25">
        <f t="shared" si="2"/>
        <v>43366.601000000002</v>
      </c>
      <c r="D37" t="str">
        <f t="shared" si="3"/>
        <v>vis</v>
      </c>
      <c r="E37">
        <f>VLOOKUP(C37,Active!C$21:E$970,3,FALSE)</f>
        <v>-4288.0079561824878</v>
      </c>
      <c r="F37" s="15" t="s">
        <v>153</v>
      </c>
      <c r="G37" t="str">
        <f t="shared" si="4"/>
        <v>43366.601</v>
      </c>
      <c r="H37" s="25">
        <f t="shared" si="5"/>
        <v>-4288</v>
      </c>
      <c r="I37" s="56" t="s">
        <v>237</v>
      </c>
      <c r="J37" s="57" t="s">
        <v>238</v>
      </c>
      <c r="K37" s="56">
        <v>-4288</v>
      </c>
      <c r="L37" s="56" t="s">
        <v>206</v>
      </c>
      <c r="M37" s="57" t="s">
        <v>157</v>
      </c>
      <c r="N37" s="57"/>
      <c r="O37" s="58" t="s">
        <v>163</v>
      </c>
      <c r="P37" s="58" t="s">
        <v>239</v>
      </c>
    </row>
    <row r="38" spans="1:16" ht="12.75" customHeight="1" x14ac:dyDescent="0.2">
      <c r="A38" s="25" t="str">
        <f t="shared" si="0"/>
        <v> BBS 35 </v>
      </c>
      <c r="B38" s="15" t="str">
        <f t="shared" si="1"/>
        <v>I</v>
      </c>
      <c r="C38" s="25">
        <f t="shared" si="2"/>
        <v>43395.324000000001</v>
      </c>
      <c r="D38" t="str">
        <f t="shared" si="3"/>
        <v>vis</v>
      </c>
      <c r="E38">
        <f>VLOOKUP(C38,Active!C$21:E$970,3,FALSE)</f>
        <v>-4245.9996051159378</v>
      </c>
      <c r="F38" s="15" t="s">
        <v>153</v>
      </c>
      <c r="G38" t="str">
        <f t="shared" si="4"/>
        <v>43395.324</v>
      </c>
      <c r="H38" s="25">
        <f t="shared" si="5"/>
        <v>-4246</v>
      </c>
      <c r="I38" s="56" t="s">
        <v>240</v>
      </c>
      <c r="J38" s="57" t="s">
        <v>241</v>
      </c>
      <c r="K38" s="56">
        <v>-4246</v>
      </c>
      <c r="L38" s="56" t="s">
        <v>162</v>
      </c>
      <c r="M38" s="57" t="s">
        <v>157</v>
      </c>
      <c r="N38" s="57"/>
      <c r="O38" s="58" t="s">
        <v>163</v>
      </c>
      <c r="P38" s="58" t="s">
        <v>242</v>
      </c>
    </row>
    <row r="39" spans="1:16" ht="12.75" customHeight="1" x14ac:dyDescent="0.2">
      <c r="A39" s="25" t="str">
        <f t="shared" si="0"/>
        <v> BBS 35 </v>
      </c>
      <c r="B39" s="15" t="str">
        <f t="shared" si="1"/>
        <v>I</v>
      </c>
      <c r="C39" s="25">
        <f t="shared" si="2"/>
        <v>43449.336000000003</v>
      </c>
      <c r="D39" t="str">
        <f t="shared" si="3"/>
        <v>vis</v>
      </c>
      <c r="E39">
        <f>VLOOKUP(C39,Active!C$21:E$970,3,FALSE)</f>
        <v>-4167.0052431827571</v>
      </c>
      <c r="F39" s="15" t="s">
        <v>153</v>
      </c>
      <c r="G39" t="str">
        <f t="shared" si="4"/>
        <v>43449.336</v>
      </c>
      <c r="H39" s="25">
        <f t="shared" si="5"/>
        <v>-4167</v>
      </c>
      <c r="I39" s="56" t="s">
        <v>243</v>
      </c>
      <c r="J39" s="57" t="s">
        <v>244</v>
      </c>
      <c r="K39" s="56">
        <v>-4167</v>
      </c>
      <c r="L39" s="56" t="s">
        <v>245</v>
      </c>
      <c r="M39" s="57" t="s">
        <v>157</v>
      </c>
      <c r="N39" s="57"/>
      <c r="O39" s="58" t="s">
        <v>163</v>
      </c>
      <c r="P39" s="58" t="s">
        <v>242</v>
      </c>
    </row>
    <row r="40" spans="1:16" ht="12.75" customHeight="1" x14ac:dyDescent="0.2">
      <c r="A40" s="25" t="str">
        <f t="shared" si="0"/>
        <v> AOEB 3 </v>
      </c>
      <c r="B40" s="15" t="str">
        <f t="shared" si="1"/>
        <v>I</v>
      </c>
      <c r="C40" s="25">
        <f t="shared" si="2"/>
        <v>43703.688999999998</v>
      </c>
      <c r="D40" t="str">
        <f t="shared" si="3"/>
        <v>vis</v>
      </c>
      <c r="E40">
        <f>VLOOKUP(C40,Active!C$21:E$970,3,FALSE)</f>
        <v>-3795.0054479374603</v>
      </c>
      <c r="F40" s="15" t="s">
        <v>153</v>
      </c>
      <c r="G40" t="str">
        <f t="shared" si="4"/>
        <v>43703.689</v>
      </c>
      <c r="H40" s="25">
        <f t="shared" si="5"/>
        <v>-3795</v>
      </c>
      <c r="I40" s="56" t="s">
        <v>246</v>
      </c>
      <c r="J40" s="57" t="s">
        <v>247</v>
      </c>
      <c r="K40" s="56">
        <v>-3795</v>
      </c>
      <c r="L40" s="56" t="s">
        <v>245</v>
      </c>
      <c r="M40" s="57" t="s">
        <v>157</v>
      </c>
      <c r="N40" s="57"/>
      <c r="O40" s="58" t="s">
        <v>223</v>
      </c>
      <c r="P40" s="58" t="s">
        <v>214</v>
      </c>
    </row>
    <row r="41" spans="1:16" ht="12.75" customHeight="1" x14ac:dyDescent="0.2">
      <c r="A41" s="25" t="str">
        <f t="shared" si="0"/>
        <v> BBS 38 </v>
      </c>
      <c r="B41" s="15" t="str">
        <f t="shared" si="1"/>
        <v>I</v>
      </c>
      <c r="C41" s="25">
        <f t="shared" si="2"/>
        <v>43706.43</v>
      </c>
      <c r="D41" t="str">
        <f t="shared" si="3"/>
        <v>vis</v>
      </c>
      <c r="E41">
        <f>VLOOKUP(C41,Active!C$21:E$970,3,FALSE)</f>
        <v>-3790.9966434855055</v>
      </c>
      <c r="F41" s="15" t="s">
        <v>153</v>
      </c>
      <c r="G41" t="str">
        <f t="shared" si="4"/>
        <v>43706.430</v>
      </c>
      <c r="H41" s="25">
        <f t="shared" si="5"/>
        <v>-3791</v>
      </c>
      <c r="I41" s="56" t="s">
        <v>248</v>
      </c>
      <c r="J41" s="57" t="s">
        <v>249</v>
      </c>
      <c r="K41" s="56">
        <v>-3791</v>
      </c>
      <c r="L41" s="56" t="s">
        <v>156</v>
      </c>
      <c r="M41" s="57" t="s">
        <v>157</v>
      </c>
      <c r="N41" s="57"/>
      <c r="O41" s="58" t="s">
        <v>163</v>
      </c>
      <c r="P41" s="58" t="s">
        <v>250</v>
      </c>
    </row>
    <row r="42" spans="1:16" ht="12.75" customHeight="1" x14ac:dyDescent="0.2">
      <c r="A42" s="25" t="str">
        <f t="shared" si="0"/>
        <v> BBS 38 </v>
      </c>
      <c r="B42" s="15" t="str">
        <f t="shared" si="1"/>
        <v>I</v>
      </c>
      <c r="C42" s="25">
        <f t="shared" si="2"/>
        <v>43712.572999999997</v>
      </c>
      <c r="D42" t="str">
        <f t="shared" si="3"/>
        <v>vis</v>
      </c>
      <c r="E42">
        <f>VLOOKUP(C42,Active!C$21:E$970,3,FALSE)</f>
        <v>-3782.01229990713</v>
      </c>
      <c r="F42" s="15" t="s">
        <v>153</v>
      </c>
      <c r="G42" t="str">
        <f t="shared" si="4"/>
        <v>43712.573</v>
      </c>
      <c r="H42" s="25">
        <f t="shared" si="5"/>
        <v>-3782</v>
      </c>
      <c r="I42" s="56" t="s">
        <v>251</v>
      </c>
      <c r="J42" s="57" t="s">
        <v>252</v>
      </c>
      <c r="K42" s="56">
        <v>-3782</v>
      </c>
      <c r="L42" s="56" t="s">
        <v>167</v>
      </c>
      <c r="M42" s="57" t="s">
        <v>157</v>
      </c>
      <c r="N42" s="57"/>
      <c r="O42" s="58" t="s">
        <v>163</v>
      </c>
      <c r="P42" s="58" t="s">
        <v>250</v>
      </c>
    </row>
    <row r="43" spans="1:16" ht="12.75" customHeight="1" x14ac:dyDescent="0.2">
      <c r="A43" s="25" t="str">
        <f t="shared" ref="A43:A74" si="6">P43</f>
        <v> BBS 38 </v>
      </c>
      <c r="B43" s="15" t="str">
        <f t="shared" ref="B43:B74" si="7">IF(H43=INT(H43),"I","II")</f>
        <v>I</v>
      </c>
      <c r="C43" s="25">
        <f t="shared" ref="C43:C74" si="8">1*G43</f>
        <v>43734.453000000001</v>
      </c>
      <c r="D43" t="str">
        <f t="shared" ref="D43:D74" si="9">VLOOKUP(F43,I$1:J$5,2,FALSE)</f>
        <v>vis</v>
      </c>
      <c r="E43">
        <f>VLOOKUP(C43,Active!C$21:E$970,3,FALSE)</f>
        <v>-3750.0120659017557</v>
      </c>
      <c r="F43" s="15" t="s">
        <v>153</v>
      </c>
      <c r="G43" t="str">
        <f t="shared" ref="G43:G74" si="10">MID(I43,3,LEN(I43)-3)</f>
        <v>43734.453</v>
      </c>
      <c r="H43" s="25">
        <f t="shared" ref="H43:H74" si="11">1*K43</f>
        <v>-3750</v>
      </c>
      <c r="I43" s="56" t="s">
        <v>253</v>
      </c>
      <c r="J43" s="57" t="s">
        <v>254</v>
      </c>
      <c r="K43" s="56">
        <v>-3750</v>
      </c>
      <c r="L43" s="56" t="s">
        <v>167</v>
      </c>
      <c r="M43" s="57" t="s">
        <v>157</v>
      </c>
      <c r="N43" s="57"/>
      <c r="O43" s="58" t="s">
        <v>163</v>
      </c>
      <c r="P43" s="58" t="s">
        <v>250</v>
      </c>
    </row>
    <row r="44" spans="1:16" ht="12.75" customHeight="1" x14ac:dyDescent="0.2">
      <c r="A44" s="25" t="str">
        <f t="shared" si="6"/>
        <v> BBS 38 </v>
      </c>
      <c r="B44" s="15" t="str">
        <f t="shared" si="7"/>
        <v>I</v>
      </c>
      <c r="C44" s="25">
        <f t="shared" si="8"/>
        <v>43745.387999999999</v>
      </c>
      <c r="D44" t="str">
        <f t="shared" si="9"/>
        <v>vis</v>
      </c>
      <c r="E44">
        <f>VLOOKUP(C44,Active!C$21:E$970,3,FALSE)</f>
        <v>-3734.0192615668097</v>
      </c>
      <c r="F44" s="15" t="s">
        <v>153</v>
      </c>
      <c r="G44" t="str">
        <f t="shared" si="10"/>
        <v>43745.388</v>
      </c>
      <c r="H44" s="25">
        <f t="shared" si="11"/>
        <v>-3734</v>
      </c>
      <c r="I44" s="56" t="s">
        <v>255</v>
      </c>
      <c r="J44" s="57" t="s">
        <v>256</v>
      </c>
      <c r="K44" s="56">
        <v>-3734</v>
      </c>
      <c r="L44" s="56" t="s">
        <v>257</v>
      </c>
      <c r="M44" s="57" t="s">
        <v>157</v>
      </c>
      <c r="N44" s="57"/>
      <c r="O44" s="58" t="s">
        <v>163</v>
      </c>
      <c r="P44" s="58" t="s">
        <v>250</v>
      </c>
    </row>
    <row r="45" spans="1:16" ht="12.75" customHeight="1" x14ac:dyDescent="0.2">
      <c r="A45" s="25" t="str">
        <f t="shared" si="6"/>
        <v> AOEB 3 </v>
      </c>
      <c r="B45" s="15" t="str">
        <f t="shared" si="7"/>
        <v>I</v>
      </c>
      <c r="C45" s="25">
        <f t="shared" si="8"/>
        <v>43755.661999999997</v>
      </c>
      <c r="D45" t="str">
        <f t="shared" si="9"/>
        <v>vis</v>
      </c>
      <c r="E45">
        <f>VLOOKUP(C45,Active!C$21:E$970,3,FALSE)</f>
        <v>-3718.9931919063401</v>
      </c>
      <c r="F45" s="15" t="s">
        <v>153</v>
      </c>
      <c r="G45" t="str">
        <f t="shared" si="10"/>
        <v>43755.662</v>
      </c>
      <c r="H45" s="25">
        <f t="shared" si="11"/>
        <v>-3719</v>
      </c>
      <c r="I45" s="56" t="s">
        <v>258</v>
      </c>
      <c r="J45" s="57" t="s">
        <v>259</v>
      </c>
      <c r="K45" s="56">
        <v>-3719</v>
      </c>
      <c r="L45" s="56" t="s">
        <v>260</v>
      </c>
      <c r="M45" s="57" t="s">
        <v>157</v>
      </c>
      <c r="N45" s="57"/>
      <c r="O45" s="58" t="s">
        <v>223</v>
      </c>
      <c r="P45" s="58" t="s">
        <v>214</v>
      </c>
    </row>
    <row r="46" spans="1:16" ht="12.75" customHeight="1" x14ac:dyDescent="0.2">
      <c r="A46" s="25" t="str">
        <f t="shared" si="6"/>
        <v> BBS 39 </v>
      </c>
      <c r="B46" s="15" t="str">
        <f t="shared" si="7"/>
        <v>I</v>
      </c>
      <c r="C46" s="25">
        <f t="shared" si="8"/>
        <v>43810.36</v>
      </c>
      <c r="D46" t="str">
        <f t="shared" si="9"/>
        <v>vis</v>
      </c>
      <c r="E46">
        <f>VLOOKUP(C46,Active!C$21:E$970,3,FALSE)</f>
        <v>-3638.9955319600094</v>
      </c>
      <c r="F46" s="15" t="s">
        <v>153</v>
      </c>
      <c r="G46" t="str">
        <f t="shared" si="10"/>
        <v>43810.360</v>
      </c>
      <c r="H46" s="25">
        <f t="shared" si="11"/>
        <v>-3639</v>
      </c>
      <c r="I46" s="56" t="s">
        <v>261</v>
      </c>
      <c r="J46" s="57" t="s">
        <v>262</v>
      </c>
      <c r="K46" s="56">
        <v>-3639</v>
      </c>
      <c r="L46" s="56" t="s">
        <v>173</v>
      </c>
      <c r="M46" s="57" t="s">
        <v>157</v>
      </c>
      <c r="N46" s="57"/>
      <c r="O46" s="58" t="s">
        <v>207</v>
      </c>
      <c r="P46" s="58" t="s">
        <v>263</v>
      </c>
    </row>
    <row r="47" spans="1:16" ht="12.75" customHeight="1" x14ac:dyDescent="0.2">
      <c r="A47" s="25" t="str">
        <f t="shared" si="6"/>
        <v> BBS 40 </v>
      </c>
      <c r="B47" s="15" t="str">
        <f t="shared" si="7"/>
        <v>I</v>
      </c>
      <c r="C47" s="25">
        <f t="shared" si="8"/>
        <v>43832.233999999997</v>
      </c>
      <c r="D47" t="str">
        <f t="shared" si="9"/>
        <v>vis</v>
      </c>
      <c r="E47">
        <f>VLOOKUP(C47,Active!C$21:E$970,3,FALSE)</f>
        <v>-3607.0040731559288</v>
      </c>
      <c r="F47" s="15" t="s">
        <v>153</v>
      </c>
      <c r="G47" t="str">
        <f t="shared" si="10"/>
        <v>43832.234</v>
      </c>
      <c r="H47" s="25">
        <f t="shared" si="11"/>
        <v>-3607</v>
      </c>
      <c r="I47" s="56" t="s">
        <v>264</v>
      </c>
      <c r="J47" s="57" t="s">
        <v>265</v>
      </c>
      <c r="K47" s="56">
        <v>-3607</v>
      </c>
      <c r="L47" s="56" t="s">
        <v>187</v>
      </c>
      <c r="M47" s="57" t="s">
        <v>157</v>
      </c>
      <c r="N47" s="57"/>
      <c r="O47" s="58" t="s">
        <v>207</v>
      </c>
      <c r="P47" s="58" t="s">
        <v>266</v>
      </c>
    </row>
    <row r="48" spans="1:16" ht="12.75" customHeight="1" x14ac:dyDescent="0.2">
      <c r="A48" s="25" t="str">
        <f t="shared" si="6"/>
        <v> AOEB 3 </v>
      </c>
      <c r="B48" s="15" t="str">
        <f t="shared" si="7"/>
        <v>I</v>
      </c>
      <c r="C48" s="25">
        <f t="shared" si="8"/>
        <v>44049.663999999997</v>
      </c>
      <c r="D48" t="str">
        <f t="shared" si="9"/>
        <v>vis</v>
      </c>
      <c r="E48">
        <f>VLOOKUP(C48,Active!C$21:E$970,3,FALSE)</f>
        <v>-3289.0054040614559</v>
      </c>
      <c r="F48" s="15" t="s">
        <v>153</v>
      </c>
      <c r="G48" t="str">
        <f t="shared" si="10"/>
        <v>44049.664</v>
      </c>
      <c r="H48" s="25">
        <f t="shared" si="11"/>
        <v>-3289</v>
      </c>
      <c r="I48" s="56" t="s">
        <v>267</v>
      </c>
      <c r="J48" s="57" t="s">
        <v>268</v>
      </c>
      <c r="K48" s="56">
        <v>-3289</v>
      </c>
      <c r="L48" s="56" t="s">
        <v>245</v>
      </c>
      <c r="M48" s="57" t="s">
        <v>157</v>
      </c>
      <c r="N48" s="57"/>
      <c r="O48" s="58" t="s">
        <v>223</v>
      </c>
      <c r="P48" s="58" t="s">
        <v>214</v>
      </c>
    </row>
    <row r="49" spans="1:16" ht="12.75" customHeight="1" x14ac:dyDescent="0.2">
      <c r="A49" s="25" t="str">
        <f t="shared" si="6"/>
        <v> BBS 44 </v>
      </c>
      <c r="B49" s="15" t="str">
        <f t="shared" si="7"/>
        <v>I</v>
      </c>
      <c r="C49" s="25">
        <f t="shared" si="8"/>
        <v>44117.351999999999</v>
      </c>
      <c r="D49" t="str">
        <f t="shared" si="9"/>
        <v>vis</v>
      </c>
      <c r="E49">
        <f>VLOOKUP(C49,Active!C$21:E$970,3,FALSE)</f>
        <v>-3190.0094333413749</v>
      </c>
      <c r="F49" s="15" t="s">
        <v>153</v>
      </c>
      <c r="G49" t="str">
        <f t="shared" si="10"/>
        <v>44117.352</v>
      </c>
      <c r="H49" s="25">
        <f t="shared" si="11"/>
        <v>-3190</v>
      </c>
      <c r="I49" s="56" t="s">
        <v>269</v>
      </c>
      <c r="J49" s="57" t="s">
        <v>270</v>
      </c>
      <c r="K49" s="56">
        <v>-3190</v>
      </c>
      <c r="L49" s="56" t="s">
        <v>271</v>
      </c>
      <c r="M49" s="57" t="s">
        <v>157</v>
      </c>
      <c r="N49" s="57"/>
      <c r="O49" s="58" t="s">
        <v>207</v>
      </c>
      <c r="P49" s="58" t="s">
        <v>272</v>
      </c>
    </row>
    <row r="50" spans="1:16" ht="12.75" customHeight="1" x14ac:dyDescent="0.2">
      <c r="A50" s="25" t="str">
        <f t="shared" si="6"/>
        <v> BBS 45 </v>
      </c>
      <c r="B50" s="15" t="str">
        <f t="shared" si="7"/>
        <v>I</v>
      </c>
      <c r="C50" s="25">
        <f t="shared" si="8"/>
        <v>44130.336000000003</v>
      </c>
      <c r="D50" t="str">
        <f t="shared" si="9"/>
        <v>vis</v>
      </c>
      <c r="E50">
        <f>VLOOKUP(C50,Active!C$21:E$970,3,FALSE)</f>
        <v>-3171.0198977688965</v>
      </c>
      <c r="F50" s="15" t="s">
        <v>153</v>
      </c>
      <c r="G50" t="str">
        <f t="shared" si="10"/>
        <v>44130.336</v>
      </c>
      <c r="H50" s="25">
        <f t="shared" si="11"/>
        <v>-3171</v>
      </c>
      <c r="I50" s="56" t="s">
        <v>273</v>
      </c>
      <c r="J50" s="57" t="s">
        <v>274</v>
      </c>
      <c r="K50" s="56">
        <v>-3171</v>
      </c>
      <c r="L50" s="56" t="s">
        <v>275</v>
      </c>
      <c r="M50" s="57" t="s">
        <v>157</v>
      </c>
      <c r="N50" s="57"/>
      <c r="O50" s="58" t="s">
        <v>163</v>
      </c>
      <c r="P50" s="58" t="s">
        <v>276</v>
      </c>
    </row>
    <row r="51" spans="1:16" ht="12.75" customHeight="1" x14ac:dyDescent="0.2">
      <c r="A51" s="25" t="str">
        <f t="shared" si="6"/>
        <v> BBS 45 </v>
      </c>
      <c r="B51" s="15" t="str">
        <f t="shared" si="7"/>
        <v>I</v>
      </c>
      <c r="C51" s="25">
        <f t="shared" si="8"/>
        <v>44130.356</v>
      </c>
      <c r="D51" t="str">
        <f t="shared" si="9"/>
        <v>vis</v>
      </c>
      <c r="E51">
        <f>VLOOKUP(C51,Active!C$21:E$970,3,FALSE)</f>
        <v>-3170.990647097964</v>
      </c>
      <c r="F51" s="15" t="s">
        <v>153</v>
      </c>
      <c r="G51" t="str">
        <f t="shared" si="10"/>
        <v>44130.356</v>
      </c>
      <c r="H51" s="25">
        <f t="shared" si="11"/>
        <v>-3171</v>
      </c>
      <c r="I51" s="56" t="s">
        <v>277</v>
      </c>
      <c r="J51" s="57" t="s">
        <v>278</v>
      </c>
      <c r="K51" s="56">
        <v>-3171</v>
      </c>
      <c r="L51" s="56" t="s">
        <v>279</v>
      </c>
      <c r="M51" s="57" t="s">
        <v>157</v>
      </c>
      <c r="N51" s="57"/>
      <c r="O51" s="58" t="s">
        <v>207</v>
      </c>
      <c r="P51" s="58" t="s">
        <v>276</v>
      </c>
    </row>
    <row r="52" spans="1:16" ht="12.75" customHeight="1" x14ac:dyDescent="0.2">
      <c r="A52" s="25" t="str">
        <f t="shared" si="6"/>
        <v> BBS 45 </v>
      </c>
      <c r="B52" s="15" t="str">
        <f t="shared" si="7"/>
        <v>I</v>
      </c>
      <c r="C52" s="25">
        <f t="shared" si="8"/>
        <v>44143.338000000003</v>
      </c>
      <c r="D52" t="str">
        <f t="shared" si="9"/>
        <v>vis</v>
      </c>
      <c r="E52">
        <f>VLOOKUP(C52,Active!C$21:E$970,3,FALSE)</f>
        <v>-3152.0040365925802</v>
      </c>
      <c r="F52" s="15" t="s">
        <v>153</v>
      </c>
      <c r="G52" t="str">
        <f t="shared" si="10"/>
        <v>44143.338</v>
      </c>
      <c r="H52" s="25">
        <f t="shared" si="11"/>
        <v>-3152</v>
      </c>
      <c r="I52" s="56" t="s">
        <v>280</v>
      </c>
      <c r="J52" s="57" t="s">
        <v>281</v>
      </c>
      <c r="K52" s="56">
        <v>-3152</v>
      </c>
      <c r="L52" s="56" t="s">
        <v>187</v>
      </c>
      <c r="M52" s="57" t="s">
        <v>157</v>
      </c>
      <c r="N52" s="57"/>
      <c r="O52" s="58" t="s">
        <v>207</v>
      </c>
      <c r="P52" s="58" t="s">
        <v>276</v>
      </c>
    </row>
    <row r="53" spans="1:16" ht="12.75" customHeight="1" x14ac:dyDescent="0.2">
      <c r="A53" s="25" t="str">
        <f t="shared" si="6"/>
        <v> BBS 45 </v>
      </c>
      <c r="B53" s="15" t="str">
        <f t="shared" si="7"/>
        <v>I</v>
      </c>
      <c r="C53" s="25">
        <f t="shared" si="8"/>
        <v>44160.425999999999</v>
      </c>
      <c r="D53" t="str">
        <f t="shared" si="9"/>
        <v>vis</v>
      </c>
      <c r="E53">
        <f>VLOOKUP(C53,Active!C$21:E$970,3,FALSE)</f>
        <v>-3127.0122633437873</v>
      </c>
      <c r="F53" s="15" t="s">
        <v>153</v>
      </c>
      <c r="G53" t="str">
        <f t="shared" si="10"/>
        <v>44160.426</v>
      </c>
      <c r="H53" s="25">
        <f t="shared" si="11"/>
        <v>-3127</v>
      </c>
      <c r="I53" s="56" t="s">
        <v>282</v>
      </c>
      <c r="J53" s="57" t="s">
        <v>283</v>
      </c>
      <c r="K53" s="56">
        <v>-3127</v>
      </c>
      <c r="L53" s="56" t="s">
        <v>167</v>
      </c>
      <c r="M53" s="57" t="s">
        <v>157</v>
      </c>
      <c r="N53" s="57"/>
      <c r="O53" s="58" t="s">
        <v>163</v>
      </c>
      <c r="P53" s="58" t="s">
        <v>276</v>
      </c>
    </row>
    <row r="54" spans="1:16" ht="12.75" customHeight="1" x14ac:dyDescent="0.2">
      <c r="A54" s="25" t="str">
        <f t="shared" si="6"/>
        <v> BBS 56 </v>
      </c>
      <c r="B54" s="15" t="str">
        <f t="shared" si="7"/>
        <v>I</v>
      </c>
      <c r="C54" s="25">
        <f t="shared" si="8"/>
        <v>44854.434000000001</v>
      </c>
      <c r="D54" t="str">
        <f t="shared" si="9"/>
        <v>vis</v>
      </c>
      <c r="E54">
        <f>VLOOKUP(C54,Active!C$21:E$970,3,FALSE)</f>
        <v>-2112.0022815523275</v>
      </c>
      <c r="F54" s="15" t="s">
        <v>153</v>
      </c>
      <c r="G54" t="str">
        <f t="shared" si="10"/>
        <v>44854.434</v>
      </c>
      <c r="H54" s="25">
        <f t="shared" si="11"/>
        <v>-2112</v>
      </c>
      <c r="I54" s="56" t="s">
        <v>284</v>
      </c>
      <c r="J54" s="57" t="s">
        <v>285</v>
      </c>
      <c r="K54" s="56">
        <v>-2112</v>
      </c>
      <c r="L54" s="56" t="s">
        <v>194</v>
      </c>
      <c r="M54" s="57" t="s">
        <v>157</v>
      </c>
      <c r="N54" s="57"/>
      <c r="O54" s="58" t="s">
        <v>207</v>
      </c>
      <c r="P54" s="58" t="s">
        <v>286</v>
      </c>
    </row>
    <row r="55" spans="1:16" ht="12.75" customHeight="1" x14ac:dyDescent="0.2">
      <c r="A55" s="25" t="str">
        <f t="shared" si="6"/>
        <v> BBS 56 </v>
      </c>
      <c r="B55" s="15" t="str">
        <f t="shared" si="7"/>
        <v>I</v>
      </c>
      <c r="C55" s="25">
        <f t="shared" si="8"/>
        <v>44865.372000000003</v>
      </c>
      <c r="D55" t="str">
        <f t="shared" si="9"/>
        <v>vis</v>
      </c>
      <c r="E55">
        <f>VLOOKUP(C55,Active!C$21:E$970,3,FALSE)</f>
        <v>-2096.0050896167345</v>
      </c>
      <c r="F55" s="15" t="s">
        <v>153</v>
      </c>
      <c r="G55" t="str">
        <f t="shared" si="10"/>
        <v>44865.372</v>
      </c>
      <c r="H55" s="25">
        <f t="shared" si="11"/>
        <v>-2096</v>
      </c>
      <c r="I55" s="56" t="s">
        <v>287</v>
      </c>
      <c r="J55" s="57" t="s">
        <v>288</v>
      </c>
      <c r="K55" s="56">
        <v>-2096</v>
      </c>
      <c r="L55" s="56" t="s">
        <v>187</v>
      </c>
      <c r="M55" s="57" t="s">
        <v>157</v>
      </c>
      <c r="N55" s="57"/>
      <c r="O55" s="58" t="s">
        <v>163</v>
      </c>
      <c r="P55" s="58" t="s">
        <v>286</v>
      </c>
    </row>
    <row r="56" spans="1:16" ht="12.75" customHeight="1" x14ac:dyDescent="0.2">
      <c r="A56" s="25" t="str">
        <f t="shared" si="6"/>
        <v> AOEB 3 </v>
      </c>
      <c r="B56" s="15" t="str">
        <f t="shared" si="7"/>
        <v>I</v>
      </c>
      <c r="C56" s="25">
        <f t="shared" si="8"/>
        <v>44938.536999999997</v>
      </c>
      <c r="D56" t="str">
        <f t="shared" si="9"/>
        <v>vis</v>
      </c>
      <c r="E56">
        <f>VLOOKUP(C56,Active!C$21:E$970,3,FALSE)</f>
        <v>-1988.9988226604958</v>
      </c>
      <c r="F56" s="15" t="s">
        <v>153</v>
      </c>
      <c r="G56" t="str">
        <f t="shared" si="10"/>
        <v>44938.537</v>
      </c>
      <c r="H56" s="25">
        <f t="shared" si="11"/>
        <v>-1989</v>
      </c>
      <c r="I56" s="56" t="s">
        <v>289</v>
      </c>
      <c r="J56" s="57" t="s">
        <v>290</v>
      </c>
      <c r="K56" s="56">
        <v>-1989</v>
      </c>
      <c r="L56" s="56" t="s">
        <v>170</v>
      </c>
      <c r="M56" s="57" t="s">
        <v>157</v>
      </c>
      <c r="N56" s="57"/>
      <c r="O56" s="58" t="s">
        <v>223</v>
      </c>
      <c r="P56" s="58" t="s">
        <v>214</v>
      </c>
    </row>
    <row r="57" spans="1:16" ht="12.75" customHeight="1" x14ac:dyDescent="0.2">
      <c r="A57" s="25" t="str">
        <f t="shared" si="6"/>
        <v> BBS 61 </v>
      </c>
      <c r="B57" s="15" t="str">
        <f t="shared" si="7"/>
        <v>I</v>
      </c>
      <c r="C57" s="25">
        <f t="shared" si="8"/>
        <v>45163.49</v>
      </c>
      <c r="D57" t="str">
        <f t="shared" si="9"/>
        <v>vis</v>
      </c>
      <c r="E57">
        <f>VLOOKUP(C57,Active!C$21:E$970,3,FALSE)</f>
        <v>-1659.9975136929693</v>
      </c>
      <c r="F57" s="15" t="s">
        <v>153</v>
      </c>
      <c r="G57" t="str">
        <f t="shared" si="10"/>
        <v>45163.490</v>
      </c>
      <c r="H57" s="25">
        <f t="shared" si="11"/>
        <v>-1660</v>
      </c>
      <c r="I57" s="56" t="s">
        <v>291</v>
      </c>
      <c r="J57" s="57" t="s">
        <v>292</v>
      </c>
      <c r="K57" s="56">
        <v>-1660</v>
      </c>
      <c r="L57" s="56" t="s">
        <v>156</v>
      </c>
      <c r="M57" s="57" t="s">
        <v>157</v>
      </c>
      <c r="N57" s="57"/>
      <c r="O57" s="58" t="s">
        <v>207</v>
      </c>
      <c r="P57" s="58" t="s">
        <v>293</v>
      </c>
    </row>
    <row r="58" spans="1:16" ht="12.75" customHeight="1" x14ac:dyDescent="0.2">
      <c r="A58" s="25" t="str">
        <f t="shared" si="6"/>
        <v> AOEB 3 </v>
      </c>
      <c r="B58" s="15" t="str">
        <f t="shared" si="7"/>
        <v>I</v>
      </c>
      <c r="C58" s="25">
        <f t="shared" si="8"/>
        <v>45171.688999999998</v>
      </c>
      <c r="D58" t="str">
        <f t="shared" si="9"/>
        <v>vis</v>
      </c>
      <c r="E58">
        <f>VLOOKUP(C58,Active!C$21:E$970,3,FALSE)</f>
        <v>-1648.0062011422369</v>
      </c>
      <c r="F58" s="15" t="s">
        <v>153</v>
      </c>
      <c r="G58" t="str">
        <f t="shared" si="10"/>
        <v>45171.689</v>
      </c>
      <c r="H58" s="25">
        <f t="shared" si="11"/>
        <v>-1648</v>
      </c>
      <c r="I58" s="56" t="s">
        <v>294</v>
      </c>
      <c r="J58" s="57" t="s">
        <v>295</v>
      </c>
      <c r="K58" s="56">
        <v>-1648</v>
      </c>
      <c r="L58" s="56" t="s">
        <v>245</v>
      </c>
      <c r="M58" s="57" t="s">
        <v>157</v>
      </c>
      <c r="N58" s="57"/>
      <c r="O58" s="58" t="s">
        <v>223</v>
      </c>
      <c r="P58" s="58" t="s">
        <v>214</v>
      </c>
    </row>
    <row r="59" spans="1:16" ht="12.75" customHeight="1" x14ac:dyDescent="0.2">
      <c r="A59" s="25" t="str">
        <f t="shared" si="6"/>
        <v> BBS 62 </v>
      </c>
      <c r="B59" s="15" t="str">
        <f t="shared" si="7"/>
        <v>I</v>
      </c>
      <c r="C59" s="25">
        <f t="shared" si="8"/>
        <v>45224.339</v>
      </c>
      <c r="D59" t="str">
        <f t="shared" si="9"/>
        <v>vis</v>
      </c>
      <c r="E59">
        <f>VLOOKUP(C59,Active!C$21:E$970,3,FALSE)</f>
        <v>-1571.0038098998857</v>
      </c>
      <c r="F59" s="15" t="s">
        <v>153</v>
      </c>
      <c r="G59" t="str">
        <f t="shared" si="10"/>
        <v>45224.339</v>
      </c>
      <c r="H59" s="25">
        <f t="shared" si="11"/>
        <v>-1571</v>
      </c>
      <c r="I59" s="56" t="s">
        <v>296</v>
      </c>
      <c r="J59" s="57" t="s">
        <v>297</v>
      </c>
      <c r="K59" s="56">
        <v>-1571</v>
      </c>
      <c r="L59" s="56" t="s">
        <v>187</v>
      </c>
      <c r="M59" s="57" t="s">
        <v>157</v>
      </c>
      <c r="N59" s="57"/>
      <c r="O59" s="58" t="s">
        <v>207</v>
      </c>
      <c r="P59" s="58" t="s">
        <v>298</v>
      </c>
    </row>
    <row r="60" spans="1:16" ht="12.75" customHeight="1" x14ac:dyDescent="0.2">
      <c r="A60" s="25" t="str">
        <f t="shared" si="6"/>
        <v> BBS 62 </v>
      </c>
      <c r="B60" s="15" t="str">
        <f t="shared" si="7"/>
        <v>I</v>
      </c>
      <c r="C60" s="25">
        <f t="shared" si="8"/>
        <v>45228.436999999998</v>
      </c>
      <c r="D60" t="str">
        <f t="shared" si="9"/>
        <v>vis</v>
      </c>
      <c r="E60">
        <f>VLOOKUP(C60,Active!C$21:E$970,3,FALSE)</f>
        <v>-1565.0103474248428</v>
      </c>
      <c r="F60" s="15" t="s">
        <v>153</v>
      </c>
      <c r="G60" t="str">
        <f t="shared" si="10"/>
        <v>45228.437</v>
      </c>
      <c r="H60" s="25">
        <f t="shared" si="11"/>
        <v>-1565</v>
      </c>
      <c r="I60" s="56" t="s">
        <v>299</v>
      </c>
      <c r="J60" s="57" t="s">
        <v>300</v>
      </c>
      <c r="K60" s="56">
        <v>-1565</v>
      </c>
      <c r="L60" s="56" t="s">
        <v>301</v>
      </c>
      <c r="M60" s="57" t="s">
        <v>157</v>
      </c>
      <c r="N60" s="57"/>
      <c r="O60" s="58" t="s">
        <v>207</v>
      </c>
      <c r="P60" s="58" t="s">
        <v>298</v>
      </c>
    </row>
    <row r="61" spans="1:16" ht="12.75" customHeight="1" x14ac:dyDescent="0.2">
      <c r="A61" s="25" t="str">
        <f t="shared" si="6"/>
        <v> BBS 63 </v>
      </c>
      <c r="B61" s="15" t="str">
        <f t="shared" si="7"/>
        <v>I</v>
      </c>
      <c r="C61" s="25">
        <f t="shared" si="8"/>
        <v>45263.296000000002</v>
      </c>
      <c r="D61" t="str">
        <f t="shared" si="9"/>
        <v>vis</v>
      </c>
      <c r="E61">
        <f>VLOOKUP(C61,Active!C$21:E$970,3,FALSE)</f>
        <v>-1514.0278905147318</v>
      </c>
      <c r="F61" s="15" t="s">
        <v>153</v>
      </c>
      <c r="G61" t="str">
        <f t="shared" si="10"/>
        <v>45263.296</v>
      </c>
      <c r="H61" s="25">
        <f t="shared" si="11"/>
        <v>-1514</v>
      </c>
      <c r="I61" s="56" t="s">
        <v>302</v>
      </c>
      <c r="J61" s="57" t="s">
        <v>303</v>
      </c>
      <c r="K61" s="56">
        <v>-1514</v>
      </c>
      <c r="L61" s="56" t="s">
        <v>304</v>
      </c>
      <c r="M61" s="57" t="s">
        <v>157</v>
      </c>
      <c r="N61" s="57"/>
      <c r="O61" s="58" t="s">
        <v>174</v>
      </c>
      <c r="P61" s="58" t="s">
        <v>305</v>
      </c>
    </row>
    <row r="62" spans="1:16" ht="12.75" customHeight="1" x14ac:dyDescent="0.2">
      <c r="A62" s="25" t="str">
        <f t="shared" si="6"/>
        <v> BBS 63 </v>
      </c>
      <c r="B62" s="15" t="str">
        <f t="shared" si="7"/>
        <v>I</v>
      </c>
      <c r="C62" s="25">
        <f t="shared" si="8"/>
        <v>45263.31</v>
      </c>
      <c r="D62" t="str">
        <f t="shared" si="9"/>
        <v>vis</v>
      </c>
      <c r="E62">
        <f>VLOOKUP(C62,Active!C$21:E$970,3,FALSE)</f>
        <v>-1514.0074150450821</v>
      </c>
      <c r="F62" s="15" t="s">
        <v>153</v>
      </c>
      <c r="G62" t="str">
        <f t="shared" si="10"/>
        <v>45263.310</v>
      </c>
      <c r="H62" s="25">
        <f t="shared" si="11"/>
        <v>-1514</v>
      </c>
      <c r="I62" s="56" t="s">
        <v>306</v>
      </c>
      <c r="J62" s="57" t="s">
        <v>307</v>
      </c>
      <c r="K62" s="56">
        <v>-1514</v>
      </c>
      <c r="L62" s="56" t="s">
        <v>206</v>
      </c>
      <c r="M62" s="57" t="s">
        <v>157</v>
      </c>
      <c r="N62" s="57"/>
      <c r="O62" s="58" t="s">
        <v>207</v>
      </c>
      <c r="P62" s="58" t="s">
        <v>305</v>
      </c>
    </row>
    <row r="63" spans="1:16" ht="12.75" customHeight="1" x14ac:dyDescent="0.2">
      <c r="A63" s="25" t="str">
        <f t="shared" si="6"/>
        <v> BBS 63 </v>
      </c>
      <c r="B63" s="15" t="str">
        <f t="shared" si="7"/>
        <v>I</v>
      </c>
      <c r="C63" s="25">
        <f t="shared" si="8"/>
        <v>45263.311999999998</v>
      </c>
      <c r="D63" t="str">
        <f t="shared" si="9"/>
        <v>vis</v>
      </c>
      <c r="E63">
        <f>VLOOKUP(C63,Active!C$21:E$970,3,FALSE)</f>
        <v>-1514.0044899779878</v>
      </c>
      <c r="F63" s="15" t="s">
        <v>153</v>
      </c>
      <c r="G63" t="str">
        <f t="shared" si="10"/>
        <v>45263.312</v>
      </c>
      <c r="H63" s="25">
        <f t="shared" si="11"/>
        <v>-1514</v>
      </c>
      <c r="I63" s="56" t="s">
        <v>308</v>
      </c>
      <c r="J63" s="57" t="s">
        <v>309</v>
      </c>
      <c r="K63" s="56">
        <v>-1514</v>
      </c>
      <c r="L63" s="56" t="s">
        <v>187</v>
      </c>
      <c r="M63" s="57" t="s">
        <v>157</v>
      </c>
      <c r="N63" s="57"/>
      <c r="O63" s="58" t="s">
        <v>163</v>
      </c>
      <c r="P63" s="58" t="s">
        <v>305</v>
      </c>
    </row>
    <row r="64" spans="1:16" ht="12.75" customHeight="1" x14ac:dyDescent="0.2">
      <c r="A64" s="25" t="str">
        <f t="shared" si="6"/>
        <v> BBS 64 </v>
      </c>
      <c r="B64" s="15" t="str">
        <f t="shared" si="7"/>
        <v>I</v>
      </c>
      <c r="C64" s="25">
        <f t="shared" si="8"/>
        <v>45300.233999999997</v>
      </c>
      <c r="D64" t="str">
        <f t="shared" si="9"/>
        <v>vis</v>
      </c>
      <c r="E64">
        <f>VLOOKUP(C64,Active!C$21:E$970,3,FALSE)</f>
        <v>-1460.0048263607055</v>
      </c>
      <c r="F64" s="15" t="s">
        <v>153</v>
      </c>
      <c r="G64" t="str">
        <f t="shared" si="10"/>
        <v>45300.234</v>
      </c>
      <c r="H64" s="25">
        <f t="shared" si="11"/>
        <v>-1460</v>
      </c>
      <c r="I64" s="56" t="s">
        <v>310</v>
      </c>
      <c r="J64" s="57" t="s">
        <v>311</v>
      </c>
      <c r="K64" s="56">
        <v>-1460</v>
      </c>
      <c r="L64" s="56" t="s">
        <v>187</v>
      </c>
      <c r="M64" s="57" t="s">
        <v>157</v>
      </c>
      <c r="N64" s="57"/>
      <c r="O64" s="58" t="s">
        <v>163</v>
      </c>
      <c r="P64" s="58" t="s">
        <v>312</v>
      </c>
    </row>
    <row r="65" spans="1:16" ht="12.75" customHeight="1" x14ac:dyDescent="0.2">
      <c r="A65" s="25" t="str">
        <f t="shared" si="6"/>
        <v> BBS 67 </v>
      </c>
      <c r="B65" s="15" t="str">
        <f t="shared" si="7"/>
        <v>I</v>
      </c>
      <c r="C65" s="25">
        <f t="shared" si="8"/>
        <v>45524.499000000003</v>
      </c>
      <c r="D65" t="str">
        <f t="shared" si="9"/>
        <v>vis</v>
      </c>
      <c r="E65">
        <f>VLOOKUP(C65,Active!C$21:E$970,3,FALSE)</f>
        <v>-1132.0097404734131</v>
      </c>
      <c r="F65" s="15" t="str">
        <f>LEFT(M65,1)</f>
        <v>V</v>
      </c>
      <c r="G65" t="str">
        <f t="shared" si="10"/>
        <v>45524.499</v>
      </c>
      <c r="H65" s="25">
        <f t="shared" si="11"/>
        <v>-1132</v>
      </c>
      <c r="I65" s="56" t="s">
        <v>313</v>
      </c>
      <c r="J65" s="57" t="s">
        <v>314</v>
      </c>
      <c r="K65" s="56">
        <v>-1132</v>
      </c>
      <c r="L65" s="56" t="s">
        <v>301</v>
      </c>
      <c r="M65" s="57" t="s">
        <v>157</v>
      </c>
      <c r="N65" s="57"/>
      <c r="O65" s="58" t="s">
        <v>163</v>
      </c>
      <c r="P65" s="58" t="s">
        <v>315</v>
      </c>
    </row>
    <row r="66" spans="1:16" ht="12.75" customHeight="1" x14ac:dyDescent="0.2">
      <c r="A66" s="25" t="str">
        <f t="shared" si="6"/>
        <v> AOEB 3 </v>
      </c>
      <c r="B66" s="15" t="str">
        <f t="shared" si="7"/>
        <v>I</v>
      </c>
      <c r="C66" s="25">
        <f t="shared" si="8"/>
        <v>45584.673999999999</v>
      </c>
      <c r="D66" t="str">
        <f t="shared" si="9"/>
        <v>vis</v>
      </c>
      <c r="E66">
        <f>VLOOKUP(C66,Active!C$21:E$970,3,FALSE)</f>
        <v>-1044.0017842909247</v>
      </c>
      <c r="F66" s="15" t="str">
        <f>LEFT(M66,1)</f>
        <v>V</v>
      </c>
      <c r="G66" t="str">
        <f t="shared" si="10"/>
        <v>45584.674</v>
      </c>
      <c r="H66" s="25">
        <f t="shared" si="11"/>
        <v>-1044</v>
      </c>
      <c r="I66" s="56" t="s">
        <v>316</v>
      </c>
      <c r="J66" s="57" t="s">
        <v>317</v>
      </c>
      <c r="K66" s="56">
        <v>-1044</v>
      </c>
      <c r="L66" s="56" t="s">
        <v>184</v>
      </c>
      <c r="M66" s="57" t="s">
        <v>157</v>
      </c>
      <c r="N66" s="57"/>
      <c r="O66" s="58" t="s">
        <v>223</v>
      </c>
      <c r="P66" s="58" t="s">
        <v>214</v>
      </c>
    </row>
    <row r="67" spans="1:16" ht="12.75" customHeight="1" x14ac:dyDescent="0.2">
      <c r="A67" s="25" t="str">
        <f t="shared" si="6"/>
        <v> BBS 68 </v>
      </c>
      <c r="B67" s="15" t="str">
        <f t="shared" si="7"/>
        <v>I</v>
      </c>
      <c r="C67" s="25">
        <f t="shared" si="8"/>
        <v>45600.398999999998</v>
      </c>
      <c r="D67" t="str">
        <f t="shared" si="9"/>
        <v>vis</v>
      </c>
      <c r="E67">
        <f>VLOOKUP(C67,Active!C$21:E$970,3,FALSE)</f>
        <v>-1021.0034442665025</v>
      </c>
      <c r="F67" s="15" t="str">
        <f>LEFT(M67,1)</f>
        <v>V</v>
      </c>
      <c r="G67" t="str">
        <f t="shared" si="10"/>
        <v>45600.399</v>
      </c>
      <c r="H67" s="25">
        <f t="shared" si="11"/>
        <v>-1021</v>
      </c>
      <c r="I67" s="56" t="s">
        <v>318</v>
      </c>
      <c r="J67" s="57" t="s">
        <v>319</v>
      </c>
      <c r="K67" s="56">
        <v>-1021</v>
      </c>
      <c r="L67" s="56" t="s">
        <v>194</v>
      </c>
      <c r="M67" s="57" t="s">
        <v>157</v>
      </c>
      <c r="N67" s="57"/>
      <c r="O67" s="58" t="s">
        <v>320</v>
      </c>
      <c r="P67" s="58" t="s">
        <v>321</v>
      </c>
    </row>
    <row r="68" spans="1:16" ht="12.75" customHeight="1" x14ac:dyDescent="0.2">
      <c r="A68" s="25" t="str">
        <f t="shared" si="6"/>
        <v> BBS 69 </v>
      </c>
      <c r="B68" s="15" t="str">
        <f t="shared" si="7"/>
        <v>I</v>
      </c>
      <c r="C68" s="25">
        <f t="shared" si="8"/>
        <v>45611.338000000003</v>
      </c>
      <c r="D68" t="str">
        <f t="shared" si="9"/>
        <v>vis</v>
      </c>
      <c r="E68">
        <f>VLOOKUP(C68,Active!C$21:E$970,3,FALSE)</f>
        <v>-1005.0047897973571</v>
      </c>
      <c r="F68" s="15" t="str">
        <f>LEFT(M68,1)</f>
        <v>V</v>
      </c>
      <c r="G68" t="str">
        <f t="shared" si="10"/>
        <v>45611.338</v>
      </c>
      <c r="H68" s="25">
        <f t="shared" si="11"/>
        <v>-1005</v>
      </c>
      <c r="I68" s="56" t="s">
        <v>322</v>
      </c>
      <c r="J68" s="57" t="s">
        <v>323</v>
      </c>
      <c r="K68" s="56">
        <v>-1005</v>
      </c>
      <c r="L68" s="56" t="s">
        <v>187</v>
      </c>
      <c r="M68" s="57" t="s">
        <v>157</v>
      </c>
      <c r="N68" s="57"/>
      <c r="O68" s="58" t="s">
        <v>207</v>
      </c>
      <c r="P68" s="58" t="s">
        <v>324</v>
      </c>
    </row>
    <row r="69" spans="1:16" ht="12.75" customHeight="1" x14ac:dyDescent="0.2">
      <c r="A69" s="25" t="str">
        <f t="shared" si="6"/>
        <v> BBS 69 </v>
      </c>
      <c r="B69" s="15" t="str">
        <f t="shared" si="7"/>
        <v>I</v>
      </c>
      <c r="C69" s="25">
        <f t="shared" si="8"/>
        <v>45635.27</v>
      </c>
      <c r="D69" t="str">
        <f t="shared" si="9"/>
        <v>vis</v>
      </c>
      <c r="E69">
        <f>VLOOKUP(C69,Active!C$21:E$970,3,FALSE)</f>
        <v>-970.00343695383594</v>
      </c>
      <c r="F69" s="15" t="str">
        <f>LEFT(M69,1)</f>
        <v>V</v>
      </c>
      <c r="G69" t="str">
        <f t="shared" si="10"/>
        <v>45635.270</v>
      </c>
      <c r="H69" s="25">
        <f t="shared" si="11"/>
        <v>-970</v>
      </c>
      <c r="I69" s="56" t="s">
        <v>325</v>
      </c>
      <c r="J69" s="57" t="s">
        <v>326</v>
      </c>
      <c r="K69" s="56">
        <v>-970</v>
      </c>
      <c r="L69" s="56" t="s">
        <v>194</v>
      </c>
      <c r="M69" s="57" t="s">
        <v>157</v>
      </c>
      <c r="N69" s="57"/>
      <c r="O69" s="58" t="s">
        <v>207</v>
      </c>
      <c r="P69" s="58" t="s">
        <v>324</v>
      </c>
    </row>
    <row r="70" spans="1:16" ht="12.75" customHeight="1" x14ac:dyDescent="0.2">
      <c r="A70" s="25" t="str">
        <f t="shared" si="6"/>
        <v> BBS 71 </v>
      </c>
      <c r="B70" s="15" t="str">
        <f t="shared" si="7"/>
        <v>I</v>
      </c>
      <c r="C70" s="25">
        <f t="shared" si="8"/>
        <v>45783.642</v>
      </c>
      <c r="D70" t="str">
        <f t="shared" si="9"/>
        <v>vis</v>
      </c>
      <c r="E70">
        <f>VLOOKUP(C70,Active!C$21:E$970,3,FALSE)</f>
        <v>-753.00440953864018</v>
      </c>
      <c r="F70" s="15" t="s">
        <v>153</v>
      </c>
      <c r="G70" t="str">
        <f t="shared" si="10"/>
        <v>45783.642</v>
      </c>
      <c r="H70" s="25">
        <f t="shared" si="11"/>
        <v>-753</v>
      </c>
      <c r="I70" s="56" t="s">
        <v>327</v>
      </c>
      <c r="J70" s="57" t="s">
        <v>328</v>
      </c>
      <c r="K70" s="56">
        <v>-753</v>
      </c>
      <c r="L70" s="56" t="s">
        <v>187</v>
      </c>
      <c r="M70" s="57" t="s">
        <v>157</v>
      </c>
      <c r="N70" s="57"/>
      <c r="O70" s="58" t="s">
        <v>163</v>
      </c>
      <c r="P70" s="58" t="s">
        <v>329</v>
      </c>
    </row>
    <row r="71" spans="1:16" ht="12.75" customHeight="1" x14ac:dyDescent="0.2">
      <c r="A71" s="25" t="str">
        <f t="shared" si="6"/>
        <v> AOEB 3 </v>
      </c>
      <c r="B71" s="15" t="str">
        <f t="shared" si="7"/>
        <v>I</v>
      </c>
      <c r="C71" s="25">
        <f t="shared" si="8"/>
        <v>45910.821000000004</v>
      </c>
      <c r="D71" t="str">
        <f t="shared" si="9"/>
        <v>vis</v>
      </c>
      <c r="E71">
        <f>VLOOKUP(C71,Active!C$21:E$970,3,FALSE)</f>
        <v>-567.00085558211583</v>
      </c>
      <c r="F71" s="15" t="s">
        <v>153</v>
      </c>
      <c r="G71" t="str">
        <f t="shared" si="10"/>
        <v>45910.821</v>
      </c>
      <c r="H71" s="25">
        <f t="shared" si="11"/>
        <v>-567</v>
      </c>
      <c r="I71" s="56" t="s">
        <v>330</v>
      </c>
      <c r="J71" s="57" t="s">
        <v>331</v>
      </c>
      <c r="K71" s="56">
        <v>-567</v>
      </c>
      <c r="L71" s="56" t="s">
        <v>184</v>
      </c>
      <c r="M71" s="57" t="s">
        <v>157</v>
      </c>
      <c r="N71" s="57"/>
      <c r="O71" s="58" t="s">
        <v>332</v>
      </c>
      <c r="P71" s="58" t="s">
        <v>214</v>
      </c>
    </row>
    <row r="72" spans="1:16" ht="12.75" customHeight="1" x14ac:dyDescent="0.2">
      <c r="A72" s="25" t="str">
        <f t="shared" si="6"/>
        <v> BBS 74 </v>
      </c>
      <c r="B72" s="15" t="str">
        <f t="shared" si="7"/>
        <v>I</v>
      </c>
      <c r="C72" s="25">
        <f t="shared" si="8"/>
        <v>45911.502999999997</v>
      </c>
      <c r="D72" t="str">
        <f t="shared" si="9"/>
        <v>vis</v>
      </c>
      <c r="E72">
        <f>VLOOKUP(C72,Active!C$21:E$970,3,FALSE)</f>
        <v>-566.00340770316473</v>
      </c>
      <c r="F72" s="15" t="s">
        <v>153</v>
      </c>
      <c r="G72" t="str">
        <f t="shared" si="10"/>
        <v>45911.503</v>
      </c>
      <c r="H72" s="25">
        <f t="shared" si="11"/>
        <v>-566</v>
      </c>
      <c r="I72" s="56" t="s">
        <v>333</v>
      </c>
      <c r="J72" s="57" t="s">
        <v>334</v>
      </c>
      <c r="K72" s="56">
        <v>-566</v>
      </c>
      <c r="L72" s="56" t="s">
        <v>194</v>
      </c>
      <c r="M72" s="57" t="s">
        <v>157</v>
      </c>
      <c r="N72" s="57"/>
      <c r="O72" s="58" t="s">
        <v>207</v>
      </c>
      <c r="P72" s="58" t="s">
        <v>335</v>
      </c>
    </row>
    <row r="73" spans="1:16" ht="12.75" customHeight="1" x14ac:dyDescent="0.2">
      <c r="A73" s="25" t="str">
        <f t="shared" si="6"/>
        <v> BBS 74 </v>
      </c>
      <c r="B73" s="15" t="str">
        <f t="shared" si="7"/>
        <v>I</v>
      </c>
      <c r="C73" s="25">
        <f t="shared" si="8"/>
        <v>45933.385000000002</v>
      </c>
      <c r="D73" t="str">
        <f t="shared" si="9"/>
        <v>vis</v>
      </c>
      <c r="E73">
        <f>VLOOKUP(C73,Active!C$21:E$970,3,FALSE)</f>
        <v>-534.00024863069609</v>
      </c>
      <c r="F73" s="15" t="s">
        <v>153</v>
      </c>
      <c r="G73" t="str">
        <f t="shared" si="10"/>
        <v>45933.385</v>
      </c>
      <c r="H73" s="25">
        <f t="shared" si="11"/>
        <v>-534</v>
      </c>
      <c r="I73" s="56" t="s">
        <v>336</v>
      </c>
      <c r="J73" s="57" t="s">
        <v>337</v>
      </c>
      <c r="K73" s="56">
        <v>-534</v>
      </c>
      <c r="L73" s="56" t="s">
        <v>338</v>
      </c>
      <c r="M73" s="57" t="s">
        <v>157</v>
      </c>
      <c r="N73" s="57"/>
      <c r="O73" s="58" t="s">
        <v>207</v>
      </c>
      <c r="P73" s="58" t="s">
        <v>335</v>
      </c>
    </row>
    <row r="74" spans="1:16" ht="12.75" customHeight="1" x14ac:dyDescent="0.2">
      <c r="A74" s="25" t="str">
        <f t="shared" si="6"/>
        <v> AOEB 3 </v>
      </c>
      <c r="B74" s="15" t="str">
        <f t="shared" si="7"/>
        <v>I</v>
      </c>
      <c r="C74" s="25">
        <f t="shared" si="8"/>
        <v>45943.641000000003</v>
      </c>
      <c r="D74" t="str">
        <f t="shared" si="9"/>
        <v>vis</v>
      </c>
      <c r="E74">
        <f>VLOOKUP(C74,Active!C$21:E$970,3,FALSE)</f>
        <v>-519.00050457406508</v>
      </c>
      <c r="F74" s="15" t="s">
        <v>153</v>
      </c>
      <c r="G74" t="str">
        <f t="shared" si="10"/>
        <v>45943.641</v>
      </c>
      <c r="H74" s="25">
        <f t="shared" si="11"/>
        <v>-519</v>
      </c>
      <c r="I74" s="56" t="s">
        <v>339</v>
      </c>
      <c r="J74" s="57" t="s">
        <v>340</v>
      </c>
      <c r="K74" s="56">
        <v>-519</v>
      </c>
      <c r="L74" s="56" t="s">
        <v>338</v>
      </c>
      <c r="M74" s="57" t="s">
        <v>157</v>
      </c>
      <c r="N74" s="57"/>
      <c r="O74" s="58" t="s">
        <v>332</v>
      </c>
      <c r="P74" s="58" t="s">
        <v>214</v>
      </c>
    </row>
    <row r="75" spans="1:16" ht="12.75" customHeight="1" x14ac:dyDescent="0.2">
      <c r="A75" s="25" t="str">
        <f t="shared" ref="A75:A106" si="12">P75</f>
        <v> AOEB 3 </v>
      </c>
      <c r="B75" s="15" t="str">
        <f t="shared" ref="B75:B106" si="13">IF(H75=INT(H75),"I","II")</f>
        <v>I</v>
      </c>
      <c r="C75" s="25">
        <f t="shared" ref="C75:C106" si="14">1*G75</f>
        <v>45945.688000000002</v>
      </c>
      <c r="D75" t="str">
        <f t="shared" ref="D75:D106" si="15">VLOOKUP(F75,I$1:J$5,2,FALSE)</f>
        <v>vis</v>
      </c>
      <c r="E75">
        <f>VLOOKUP(C75,Active!C$21:E$970,3,FALSE)</f>
        <v>-516.00669840363798</v>
      </c>
      <c r="F75" s="15" t="s">
        <v>153</v>
      </c>
      <c r="G75" t="str">
        <f t="shared" ref="G75:G106" si="16">MID(I75,3,LEN(I75)-3)</f>
        <v>45945.688</v>
      </c>
      <c r="H75" s="25">
        <f t="shared" ref="H75:H106" si="17">1*K75</f>
        <v>-516</v>
      </c>
      <c r="I75" s="56" t="s">
        <v>341</v>
      </c>
      <c r="J75" s="57" t="s">
        <v>342</v>
      </c>
      <c r="K75" s="56">
        <v>-516</v>
      </c>
      <c r="L75" s="56" t="s">
        <v>206</v>
      </c>
      <c r="M75" s="57" t="s">
        <v>157</v>
      </c>
      <c r="N75" s="57"/>
      <c r="O75" s="58" t="s">
        <v>332</v>
      </c>
      <c r="P75" s="58" t="s">
        <v>214</v>
      </c>
    </row>
    <row r="76" spans="1:16" ht="12.75" customHeight="1" x14ac:dyDescent="0.2">
      <c r="A76" s="25" t="str">
        <f t="shared" si="12"/>
        <v> BBS 77 </v>
      </c>
      <c r="B76" s="15" t="str">
        <f t="shared" si="13"/>
        <v>I</v>
      </c>
      <c r="C76" s="25">
        <f t="shared" si="14"/>
        <v>46270.468999999997</v>
      </c>
      <c r="D76" t="str">
        <f t="shared" si="15"/>
        <v>vis</v>
      </c>
      <c r="E76">
        <f>VLOOKUP(C76,Active!C$21:E$970,3,FALSE)</f>
        <v>-41.003590519857632</v>
      </c>
      <c r="F76" s="15" t="s">
        <v>153</v>
      </c>
      <c r="G76" t="str">
        <f t="shared" si="16"/>
        <v>46270.469</v>
      </c>
      <c r="H76" s="25">
        <f t="shared" si="17"/>
        <v>-41</v>
      </c>
      <c r="I76" s="56" t="s">
        <v>343</v>
      </c>
      <c r="J76" s="57" t="s">
        <v>344</v>
      </c>
      <c r="K76" s="56">
        <v>-41</v>
      </c>
      <c r="L76" s="56" t="s">
        <v>194</v>
      </c>
      <c r="M76" s="57" t="s">
        <v>157</v>
      </c>
      <c r="N76" s="57"/>
      <c r="O76" s="58" t="s">
        <v>207</v>
      </c>
      <c r="P76" s="58" t="s">
        <v>345</v>
      </c>
    </row>
    <row r="77" spans="1:16" ht="12.75" customHeight="1" x14ac:dyDescent="0.2">
      <c r="A77" s="25" t="str">
        <f t="shared" si="12"/>
        <v> BBS 78 </v>
      </c>
      <c r="B77" s="15" t="str">
        <f t="shared" si="13"/>
        <v>I</v>
      </c>
      <c r="C77" s="25">
        <f t="shared" si="14"/>
        <v>46285.517999999996</v>
      </c>
      <c r="D77" t="str">
        <f t="shared" si="15"/>
        <v>vis</v>
      </c>
      <c r="E77">
        <f>VLOOKUP(C77,Active!C$21:E$970,3,FALSE)</f>
        <v>-18.993923173114229</v>
      </c>
      <c r="F77" s="15" t="s">
        <v>153</v>
      </c>
      <c r="G77" t="str">
        <f t="shared" si="16"/>
        <v>46285.518</v>
      </c>
      <c r="H77" s="25">
        <f t="shared" si="17"/>
        <v>-19</v>
      </c>
      <c r="I77" s="56" t="s">
        <v>346</v>
      </c>
      <c r="J77" s="57" t="s">
        <v>347</v>
      </c>
      <c r="K77" s="56">
        <v>-19</v>
      </c>
      <c r="L77" s="56" t="s">
        <v>348</v>
      </c>
      <c r="M77" s="57" t="s">
        <v>157</v>
      </c>
      <c r="N77" s="57"/>
      <c r="O77" s="58" t="s">
        <v>349</v>
      </c>
      <c r="P77" s="58" t="s">
        <v>350</v>
      </c>
    </row>
    <row r="78" spans="1:16" ht="12.75" customHeight="1" x14ac:dyDescent="0.2">
      <c r="A78" s="25" t="str">
        <f t="shared" si="12"/>
        <v> BBS 78 </v>
      </c>
      <c r="B78" s="15" t="str">
        <f t="shared" si="13"/>
        <v>I</v>
      </c>
      <c r="C78" s="25">
        <f t="shared" si="14"/>
        <v>46292.353000000003</v>
      </c>
      <c r="D78" t="str">
        <f t="shared" si="15"/>
        <v>vis</v>
      </c>
      <c r="E78">
        <f>VLOOKUP(C78,Active!C$21:E$970,3,FALSE)</f>
        <v>-8.9975063802946806</v>
      </c>
      <c r="F78" s="15" t="s">
        <v>153</v>
      </c>
      <c r="G78" t="str">
        <f t="shared" si="16"/>
        <v>46292.353</v>
      </c>
      <c r="H78" s="25">
        <f t="shared" si="17"/>
        <v>-9</v>
      </c>
      <c r="I78" s="56" t="s">
        <v>351</v>
      </c>
      <c r="J78" s="57" t="s">
        <v>352</v>
      </c>
      <c r="K78" s="56">
        <v>-9</v>
      </c>
      <c r="L78" s="56" t="s">
        <v>156</v>
      </c>
      <c r="M78" s="57" t="s">
        <v>157</v>
      </c>
      <c r="N78" s="57"/>
      <c r="O78" s="58" t="s">
        <v>349</v>
      </c>
      <c r="P78" s="58" t="s">
        <v>350</v>
      </c>
    </row>
    <row r="79" spans="1:16" ht="12.75" customHeight="1" x14ac:dyDescent="0.2">
      <c r="A79" s="25" t="str">
        <f t="shared" si="12"/>
        <v> BBS 78 </v>
      </c>
      <c r="B79" s="15" t="str">
        <f t="shared" si="13"/>
        <v>I</v>
      </c>
      <c r="C79" s="25">
        <f t="shared" si="14"/>
        <v>46298.504999999997</v>
      </c>
      <c r="D79" t="str">
        <f t="shared" si="15"/>
        <v>vis</v>
      </c>
      <c r="E79">
        <f>VLOOKUP(C79,Active!C$21:E$970,3,FALSE)</f>
        <v>0</v>
      </c>
      <c r="F79" s="15" t="s">
        <v>153</v>
      </c>
      <c r="G79" t="str">
        <f t="shared" si="16"/>
        <v>46298.505</v>
      </c>
      <c r="H79" s="25">
        <f t="shared" si="17"/>
        <v>0</v>
      </c>
      <c r="I79" s="56" t="s">
        <v>353</v>
      </c>
      <c r="J79" s="57" t="s">
        <v>354</v>
      </c>
      <c r="K79" s="56">
        <v>0</v>
      </c>
      <c r="L79" s="56" t="s">
        <v>162</v>
      </c>
      <c r="M79" s="57" t="s">
        <v>157</v>
      </c>
      <c r="N79" s="57"/>
      <c r="O79" s="58" t="s">
        <v>207</v>
      </c>
      <c r="P79" s="58" t="s">
        <v>350</v>
      </c>
    </row>
    <row r="80" spans="1:16" ht="12.75" customHeight="1" x14ac:dyDescent="0.2">
      <c r="A80" s="25" t="str">
        <f t="shared" si="12"/>
        <v> BBS 78 </v>
      </c>
      <c r="B80" s="15" t="str">
        <f t="shared" si="13"/>
        <v>I</v>
      </c>
      <c r="C80" s="25">
        <f t="shared" si="14"/>
        <v>46320.383000000002</v>
      </c>
      <c r="D80" t="str">
        <f t="shared" si="15"/>
        <v>vis</v>
      </c>
      <c r="E80">
        <f>VLOOKUP(C80,Active!C$21:E$970,3,FALSE)</f>
        <v>31.997308938279986</v>
      </c>
      <c r="F80" s="15" t="s">
        <v>153</v>
      </c>
      <c r="G80" t="str">
        <f t="shared" si="16"/>
        <v>46320.383</v>
      </c>
      <c r="H80" s="25">
        <f t="shared" si="17"/>
        <v>32</v>
      </c>
      <c r="I80" s="56" t="s">
        <v>355</v>
      </c>
      <c r="J80" s="57" t="s">
        <v>356</v>
      </c>
      <c r="K80" s="56">
        <v>32</v>
      </c>
      <c r="L80" s="56" t="s">
        <v>194</v>
      </c>
      <c r="M80" s="57" t="s">
        <v>157</v>
      </c>
      <c r="N80" s="57"/>
      <c r="O80" s="58" t="s">
        <v>207</v>
      </c>
      <c r="P80" s="58" t="s">
        <v>350</v>
      </c>
    </row>
    <row r="81" spans="1:16" ht="12.75" customHeight="1" x14ac:dyDescent="0.2">
      <c r="A81" s="25" t="str">
        <f t="shared" si="12"/>
        <v> BBS 78 </v>
      </c>
      <c r="B81" s="15" t="str">
        <f t="shared" si="13"/>
        <v>I</v>
      </c>
      <c r="C81" s="25">
        <f t="shared" si="14"/>
        <v>46331.319000000003</v>
      </c>
      <c r="D81" t="str">
        <f t="shared" si="15"/>
        <v>vis</v>
      </c>
      <c r="E81">
        <f>VLOOKUP(C81,Active!C$21:E$970,3,FALSE)</f>
        <v>47.991575806778492</v>
      </c>
      <c r="F81" s="15" t="s">
        <v>153</v>
      </c>
      <c r="G81" t="str">
        <f t="shared" si="16"/>
        <v>46331.319</v>
      </c>
      <c r="H81" s="25">
        <f t="shared" si="17"/>
        <v>48</v>
      </c>
      <c r="I81" s="56" t="s">
        <v>357</v>
      </c>
      <c r="J81" s="57" t="s">
        <v>358</v>
      </c>
      <c r="K81" s="56">
        <v>48</v>
      </c>
      <c r="L81" s="56" t="s">
        <v>271</v>
      </c>
      <c r="M81" s="57" t="s">
        <v>157</v>
      </c>
      <c r="N81" s="57"/>
      <c r="O81" s="58" t="s">
        <v>207</v>
      </c>
      <c r="P81" s="58" t="s">
        <v>350</v>
      </c>
    </row>
    <row r="82" spans="1:16" ht="12.75" customHeight="1" x14ac:dyDescent="0.2">
      <c r="A82" s="25" t="str">
        <f t="shared" si="12"/>
        <v> BBS 78 </v>
      </c>
      <c r="B82" s="15" t="str">
        <f t="shared" si="13"/>
        <v>I</v>
      </c>
      <c r="C82" s="25">
        <f t="shared" si="14"/>
        <v>46346.368999999999</v>
      </c>
      <c r="D82" t="str">
        <f t="shared" si="15"/>
        <v>vis</v>
      </c>
      <c r="E82">
        <f>VLOOKUP(C82,Active!C$21:E$970,3,FALSE)</f>
        <v>70.002705687063738</v>
      </c>
      <c r="F82" s="15" t="s">
        <v>153</v>
      </c>
      <c r="G82" t="str">
        <f t="shared" si="16"/>
        <v>46346.369</v>
      </c>
      <c r="H82" s="25">
        <f t="shared" si="17"/>
        <v>70</v>
      </c>
      <c r="I82" s="56" t="s">
        <v>359</v>
      </c>
      <c r="J82" s="57" t="s">
        <v>360</v>
      </c>
      <c r="K82" s="56">
        <v>70</v>
      </c>
      <c r="L82" s="56" t="s">
        <v>156</v>
      </c>
      <c r="M82" s="57" t="s">
        <v>157</v>
      </c>
      <c r="N82" s="57"/>
      <c r="O82" s="58" t="s">
        <v>207</v>
      </c>
      <c r="P82" s="58" t="s">
        <v>350</v>
      </c>
    </row>
    <row r="83" spans="1:16" ht="12.75" customHeight="1" x14ac:dyDescent="0.2">
      <c r="A83" s="25" t="str">
        <f t="shared" si="12"/>
        <v> AOEB 3 </v>
      </c>
      <c r="B83" s="15" t="str">
        <f t="shared" si="13"/>
        <v>I</v>
      </c>
      <c r="C83" s="25">
        <f t="shared" si="14"/>
        <v>46369.616000000002</v>
      </c>
      <c r="D83" t="str">
        <f t="shared" si="15"/>
        <v>vis</v>
      </c>
      <c r="E83">
        <f>VLOOKUP(C83,Active!C$21:E$970,3,FALSE)</f>
        <v>104.0022230509977</v>
      </c>
      <c r="F83" s="15" t="s">
        <v>153</v>
      </c>
      <c r="G83" t="str">
        <f t="shared" si="16"/>
        <v>46369.616</v>
      </c>
      <c r="H83" s="25">
        <f t="shared" si="17"/>
        <v>104</v>
      </c>
      <c r="I83" s="56" t="s">
        <v>361</v>
      </c>
      <c r="J83" s="57" t="s">
        <v>362</v>
      </c>
      <c r="K83" s="56">
        <v>104</v>
      </c>
      <c r="L83" s="56" t="s">
        <v>156</v>
      </c>
      <c r="M83" s="57" t="s">
        <v>157</v>
      </c>
      <c r="N83" s="57"/>
      <c r="O83" s="58" t="s">
        <v>223</v>
      </c>
      <c r="P83" s="58" t="s">
        <v>214</v>
      </c>
    </row>
    <row r="84" spans="1:16" ht="12.75" customHeight="1" x14ac:dyDescent="0.2">
      <c r="A84" s="25" t="str">
        <f t="shared" si="12"/>
        <v> BBS 81 </v>
      </c>
      <c r="B84" s="15" t="str">
        <f t="shared" si="13"/>
        <v>I</v>
      </c>
      <c r="C84" s="25">
        <f t="shared" si="14"/>
        <v>46705.330999999998</v>
      </c>
      <c r="D84" t="str">
        <f t="shared" si="15"/>
        <v>vis</v>
      </c>
      <c r="E84">
        <f>VLOOKUP(C84,Active!C$21:E$970,3,FALSE)</f>
        <v>594.99667273618218</v>
      </c>
      <c r="F84" s="15" t="s">
        <v>153</v>
      </c>
      <c r="G84" t="str">
        <f t="shared" si="16"/>
        <v>46705.331</v>
      </c>
      <c r="H84" s="25">
        <f t="shared" si="17"/>
        <v>595</v>
      </c>
      <c r="I84" s="56" t="s">
        <v>363</v>
      </c>
      <c r="J84" s="57" t="s">
        <v>364</v>
      </c>
      <c r="K84" s="56">
        <v>595</v>
      </c>
      <c r="L84" s="56" t="s">
        <v>194</v>
      </c>
      <c r="M84" s="57" t="s">
        <v>157</v>
      </c>
      <c r="N84" s="57"/>
      <c r="O84" s="58" t="s">
        <v>207</v>
      </c>
      <c r="P84" s="58" t="s">
        <v>365</v>
      </c>
    </row>
    <row r="85" spans="1:16" ht="12.75" customHeight="1" x14ac:dyDescent="0.2">
      <c r="A85" s="25" t="str">
        <f t="shared" si="12"/>
        <v> AOEB 3 </v>
      </c>
      <c r="B85" s="15" t="str">
        <f t="shared" si="13"/>
        <v>I</v>
      </c>
      <c r="C85" s="25">
        <f t="shared" si="14"/>
        <v>46769.608999999997</v>
      </c>
      <c r="D85" t="str">
        <f t="shared" si="15"/>
        <v>vis</v>
      </c>
      <c r="E85">
        <f>VLOOKUP(C85,Active!C$21:E$970,3,FALSE)</f>
        <v>689.00540406145467</v>
      </c>
      <c r="F85" s="15" t="s">
        <v>153</v>
      </c>
      <c r="G85" t="str">
        <f t="shared" si="16"/>
        <v>46769.609</v>
      </c>
      <c r="H85" s="25">
        <f t="shared" si="17"/>
        <v>689</v>
      </c>
      <c r="I85" s="56" t="s">
        <v>366</v>
      </c>
      <c r="J85" s="57" t="s">
        <v>367</v>
      </c>
      <c r="K85" s="56">
        <v>689</v>
      </c>
      <c r="L85" s="56" t="s">
        <v>348</v>
      </c>
      <c r="M85" s="57" t="s">
        <v>157</v>
      </c>
      <c r="N85" s="57"/>
      <c r="O85" s="58" t="s">
        <v>223</v>
      </c>
      <c r="P85" s="58" t="s">
        <v>214</v>
      </c>
    </row>
    <row r="86" spans="1:16" ht="12.75" customHeight="1" x14ac:dyDescent="0.2">
      <c r="A86" s="25" t="str">
        <f t="shared" si="12"/>
        <v> BBS 83 </v>
      </c>
      <c r="B86" s="15" t="str">
        <f t="shared" si="13"/>
        <v>I</v>
      </c>
      <c r="C86" s="25">
        <f t="shared" si="14"/>
        <v>46770.286</v>
      </c>
      <c r="D86" t="str">
        <f t="shared" si="15"/>
        <v>vis</v>
      </c>
      <c r="E86">
        <f>VLOOKUP(C86,Active!C$21:E$970,3,FALSE)</f>
        <v>689.99553927268596</v>
      </c>
      <c r="F86" s="15" t="s">
        <v>153</v>
      </c>
      <c r="G86" t="str">
        <f t="shared" si="16"/>
        <v>46770.286</v>
      </c>
      <c r="H86" s="25">
        <f t="shared" si="17"/>
        <v>690</v>
      </c>
      <c r="I86" s="56" t="s">
        <v>368</v>
      </c>
      <c r="J86" s="57" t="s">
        <v>369</v>
      </c>
      <c r="K86" s="56">
        <v>690</v>
      </c>
      <c r="L86" s="56" t="s">
        <v>187</v>
      </c>
      <c r="M86" s="57" t="s">
        <v>157</v>
      </c>
      <c r="N86" s="57"/>
      <c r="O86" s="58" t="s">
        <v>207</v>
      </c>
      <c r="P86" s="58" t="s">
        <v>370</v>
      </c>
    </row>
    <row r="87" spans="1:16" ht="12.75" customHeight="1" x14ac:dyDescent="0.2">
      <c r="A87" s="25" t="str">
        <f t="shared" si="12"/>
        <v> BBS 84 </v>
      </c>
      <c r="B87" s="15" t="str">
        <f t="shared" si="13"/>
        <v>I</v>
      </c>
      <c r="C87" s="25">
        <f t="shared" si="14"/>
        <v>46990.457000000002</v>
      </c>
      <c r="D87" t="str">
        <f t="shared" si="15"/>
        <v>vis</v>
      </c>
      <c r="E87">
        <f>VLOOKUP(C87,Active!C$21:E$970,3,FALSE)</f>
        <v>1012.0030128191135</v>
      </c>
      <c r="F87" s="15" t="s">
        <v>153</v>
      </c>
      <c r="G87" t="str">
        <f t="shared" si="16"/>
        <v>46990.457</v>
      </c>
      <c r="H87" s="25">
        <f t="shared" si="17"/>
        <v>1012</v>
      </c>
      <c r="I87" s="56" t="s">
        <v>371</v>
      </c>
      <c r="J87" s="57" t="s">
        <v>372</v>
      </c>
      <c r="K87" s="56">
        <v>1012</v>
      </c>
      <c r="L87" s="56" t="s">
        <v>156</v>
      </c>
      <c r="M87" s="57" t="s">
        <v>157</v>
      </c>
      <c r="N87" s="57"/>
      <c r="O87" s="58" t="s">
        <v>163</v>
      </c>
      <c r="P87" s="58" t="s">
        <v>373</v>
      </c>
    </row>
    <row r="88" spans="1:16" ht="12.75" customHeight="1" x14ac:dyDescent="0.2">
      <c r="A88" s="25" t="str">
        <f t="shared" si="12"/>
        <v> BBS 85 </v>
      </c>
      <c r="B88" s="15" t="str">
        <f t="shared" si="13"/>
        <v>I</v>
      </c>
      <c r="C88" s="25">
        <f t="shared" si="14"/>
        <v>47029.430999999997</v>
      </c>
      <c r="D88" t="str">
        <f t="shared" si="15"/>
        <v>vis</v>
      </c>
      <c r="E88">
        <f>VLOOKUP(C88,Active!C$21:E$970,3,FALSE)</f>
        <v>1069.0037952745533</v>
      </c>
      <c r="F88" s="15" t="s">
        <v>153</v>
      </c>
      <c r="G88" t="str">
        <f t="shared" si="16"/>
        <v>47029.431</v>
      </c>
      <c r="H88" s="25">
        <f t="shared" si="17"/>
        <v>1069</v>
      </c>
      <c r="I88" s="56" t="s">
        <v>374</v>
      </c>
      <c r="J88" s="57" t="s">
        <v>375</v>
      </c>
      <c r="K88" s="56">
        <v>1069</v>
      </c>
      <c r="L88" s="56" t="s">
        <v>173</v>
      </c>
      <c r="M88" s="57" t="s">
        <v>157</v>
      </c>
      <c r="N88" s="57"/>
      <c r="O88" s="58" t="s">
        <v>207</v>
      </c>
      <c r="P88" s="58" t="s">
        <v>376</v>
      </c>
    </row>
    <row r="89" spans="1:16" ht="12.75" customHeight="1" x14ac:dyDescent="0.2">
      <c r="A89" s="25" t="str">
        <f t="shared" si="12"/>
        <v> BBS 86 </v>
      </c>
      <c r="B89" s="15" t="str">
        <f t="shared" si="13"/>
        <v>II</v>
      </c>
      <c r="C89" s="25">
        <f t="shared" si="14"/>
        <v>47039.343000000001</v>
      </c>
      <c r="D89" t="str">
        <f t="shared" si="15"/>
        <v>vis</v>
      </c>
      <c r="E89">
        <f>VLOOKUP(C89,Active!C$21:E$970,3,FALSE)</f>
        <v>1083.5004277910673</v>
      </c>
      <c r="F89" s="15" t="s">
        <v>153</v>
      </c>
      <c r="G89" t="str">
        <f t="shared" si="16"/>
        <v>47039.343</v>
      </c>
      <c r="H89" s="25">
        <f t="shared" si="17"/>
        <v>1083.5</v>
      </c>
      <c r="I89" s="56" t="s">
        <v>377</v>
      </c>
      <c r="J89" s="57" t="s">
        <v>378</v>
      </c>
      <c r="K89" s="56">
        <v>1083.5</v>
      </c>
      <c r="L89" s="56" t="s">
        <v>162</v>
      </c>
      <c r="M89" s="57" t="s">
        <v>157</v>
      </c>
      <c r="N89" s="57"/>
      <c r="O89" s="58" t="s">
        <v>379</v>
      </c>
      <c r="P89" s="58" t="s">
        <v>380</v>
      </c>
    </row>
    <row r="90" spans="1:16" ht="12.75" customHeight="1" x14ac:dyDescent="0.2">
      <c r="A90" s="25" t="str">
        <f t="shared" si="12"/>
        <v> BBS 86 </v>
      </c>
      <c r="B90" s="15" t="str">
        <f t="shared" si="13"/>
        <v>I</v>
      </c>
      <c r="C90" s="25">
        <f t="shared" si="14"/>
        <v>47053.360999999997</v>
      </c>
      <c r="D90" t="str">
        <f t="shared" si="15"/>
        <v>vis</v>
      </c>
      <c r="E90">
        <f>VLOOKUP(C90,Active!C$21:E$970,3,FALSE)</f>
        <v>1104.0022230509908</v>
      </c>
      <c r="F90" s="15" t="s">
        <v>153</v>
      </c>
      <c r="G90" t="str">
        <f t="shared" si="16"/>
        <v>47053.361</v>
      </c>
      <c r="H90" s="25">
        <f t="shared" si="17"/>
        <v>1104</v>
      </c>
      <c r="I90" s="56" t="s">
        <v>381</v>
      </c>
      <c r="J90" s="57" t="s">
        <v>382</v>
      </c>
      <c r="K90" s="56">
        <v>1104</v>
      </c>
      <c r="L90" s="56" t="s">
        <v>156</v>
      </c>
      <c r="M90" s="57" t="s">
        <v>157</v>
      </c>
      <c r="N90" s="57"/>
      <c r="O90" s="58" t="s">
        <v>379</v>
      </c>
      <c r="P90" s="58" t="s">
        <v>380</v>
      </c>
    </row>
    <row r="91" spans="1:16" ht="12.75" customHeight="1" x14ac:dyDescent="0.2">
      <c r="A91" s="25" t="str">
        <f t="shared" si="12"/>
        <v> BBS 86 </v>
      </c>
      <c r="B91" s="15" t="str">
        <f t="shared" si="13"/>
        <v>I</v>
      </c>
      <c r="C91" s="25">
        <f t="shared" si="14"/>
        <v>47068.408000000003</v>
      </c>
      <c r="D91" t="str">
        <f t="shared" si="15"/>
        <v>vis</v>
      </c>
      <c r="E91">
        <f>VLOOKUP(C91,Active!C$21:E$970,3,FALSE)</f>
        <v>1126.0089653306504</v>
      </c>
      <c r="F91" s="15" t="s">
        <v>153</v>
      </c>
      <c r="G91" t="str">
        <f t="shared" si="16"/>
        <v>47068.408</v>
      </c>
      <c r="H91" s="25">
        <f t="shared" si="17"/>
        <v>1126</v>
      </c>
      <c r="I91" s="56" t="s">
        <v>383</v>
      </c>
      <c r="J91" s="57" t="s">
        <v>384</v>
      </c>
      <c r="K91" s="56">
        <v>1126</v>
      </c>
      <c r="L91" s="56" t="s">
        <v>279</v>
      </c>
      <c r="M91" s="57" t="s">
        <v>157</v>
      </c>
      <c r="N91" s="57"/>
      <c r="O91" s="58" t="s">
        <v>207</v>
      </c>
      <c r="P91" s="58" t="s">
        <v>380</v>
      </c>
    </row>
    <row r="92" spans="1:16" ht="12.75" customHeight="1" x14ac:dyDescent="0.2">
      <c r="A92" s="25" t="str">
        <f t="shared" si="12"/>
        <v> BBS 86 </v>
      </c>
      <c r="B92" s="15" t="str">
        <f t="shared" si="13"/>
        <v>I</v>
      </c>
      <c r="C92" s="25">
        <f t="shared" si="14"/>
        <v>47116.262000000002</v>
      </c>
      <c r="D92" t="str">
        <f t="shared" si="15"/>
        <v>vis</v>
      </c>
      <c r="E92">
        <f>VLOOKUP(C92,Active!C$21:E$970,3,FALSE)</f>
        <v>1195.9970456822427</v>
      </c>
      <c r="F92" s="15" t="s">
        <v>153</v>
      </c>
      <c r="G92" t="str">
        <f t="shared" si="16"/>
        <v>47116.262</v>
      </c>
      <c r="H92" s="25">
        <f t="shared" si="17"/>
        <v>1196</v>
      </c>
      <c r="I92" s="56" t="s">
        <v>385</v>
      </c>
      <c r="J92" s="57" t="s">
        <v>386</v>
      </c>
      <c r="K92" s="56">
        <v>1196</v>
      </c>
      <c r="L92" s="56" t="s">
        <v>194</v>
      </c>
      <c r="M92" s="57" t="s">
        <v>157</v>
      </c>
      <c r="N92" s="57"/>
      <c r="O92" s="58" t="s">
        <v>207</v>
      </c>
      <c r="P92" s="58" t="s">
        <v>380</v>
      </c>
    </row>
    <row r="93" spans="1:16" ht="12.75" customHeight="1" x14ac:dyDescent="0.2">
      <c r="A93" s="25" t="str">
        <f t="shared" si="12"/>
        <v> BBS 89 </v>
      </c>
      <c r="B93" s="15" t="str">
        <f t="shared" si="13"/>
        <v>I</v>
      </c>
      <c r="C93" s="25">
        <f t="shared" si="14"/>
        <v>47353.521999999997</v>
      </c>
      <c r="D93" t="str">
        <f t="shared" si="15"/>
        <v>vis</v>
      </c>
      <c r="E93">
        <f>VLOOKUP(C93,Active!C$21:E$970,3,FALSE)</f>
        <v>1542.9977550110052</v>
      </c>
      <c r="F93" s="15" t="s">
        <v>153</v>
      </c>
      <c r="G93" t="str">
        <f t="shared" si="16"/>
        <v>47353.522</v>
      </c>
      <c r="H93" s="25">
        <f t="shared" si="17"/>
        <v>1543</v>
      </c>
      <c r="I93" s="56" t="s">
        <v>387</v>
      </c>
      <c r="J93" s="57" t="s">
        <v>388</v>
      </c>
      <c r="K93" s="56">
        <v>1543</v>
      </c>
      <c r="L93" s="56" t="s">
        <v>194</v>
      </c>
      <c r="M93" s="57" t="s">
        <v>157</v>
      </c>
      <c r="N93" s="57"/>
      <c r="O93" s="58" t="s">
        <v>207</v>
      </c>
      <c r="P93" s="58" t="s">
        <v>389</v>
      </c>
    </row>
    <row r="94" spans="1:16" ht="12.75" customHeight="1" x14ac:dyDescent="0.2">
      <c r="A94" s="25" t="str">
        <f t="shared" si="12"/>
        <v> BRNO 30 </v>
      </c>
      <c r="B94" s="15" t="str">
        <f t="shared" si="13"/>
        <v>I</v>
      </c>
      <c r="C94" s="25">
        <f t="shared" si="14"/>
        <v>47738.468999999997</v>
      </c>
      <c r="D94" t="str">
        <f t="shared" si="15"/>
        <v>vis</v>
      </c>
      <c r="E94">
        <f>VLOOKUP(C94,Active!C$21:E$970,3,FALSE)</f>
        <v>2105.9956562753655</v>
      </c>
      <c r="F94" s="15" t="s">
        <v>153</v>
      </c>
      <c r="G94" t="str">
        <f t="shared" si="16"/>
        <v>47738.469</v>
      </c>
      <c r="H94" s="25">
        <f t="shared" si="17"/>
        <v>2106</v>
      </c>
      <c r="I94" s="56" t="s">
        <v>390</v>
      </c>
      <c r="J94" s="57" t="s">
        <v>391</v>
      </c>
      <c r="K94" s="56">
        <v>2106</v>
      </c>
      <c r="L94" s="56" t="s">
        <v>187</v>
      </c>
      <c r="M94" s="57" t="s">
        <v>157</v>
      </c>
      <c r="N94" s="57"/>
      <c r="O94" s="58" t="s">
        <v>392</v>
      </c>
      <c r="P94" s="58" t="s">
        <v>393</v>
      </c>
    </row>
    <row r="95" spans="1:16" ht="12.75" customHeight="1" x14ac:dyDescent="0.2">
      <c r="A95" s="25" t="str">
        <f t="shared" si="12"/>
        <v> BBS 92 </v>
      </c>
      <c r="B95" s="15" t="str">
        <f t="shared" si="13"/>
        <v>I</v>
      </c>
      <c r="C95" s="25">
        <f t="shared" si="14"/>
        <v>47762.406000000003</v>
      </c>
      <c r="D95" t="str">
        <f t="shared" si="15"/>
        <v>vis</v>
      </c>
      <c r="E95">
        <f>VLOOKUP(C95,Active!C$21:E$970,3,FALSE)</f>
        <v>2141.0043217866387</v>
      </c>
      <c r="F95" s="15" t="s">
        <v>153</v>
      </c>
      <c r="G95" t="str">
        <f t="shared" si="16"/>
        <v>47762.406</v>
      </c>
      <c r="H95" s="25">
        <f t="shared" si="17"/>
        <v>2141</v>
      </c>
      <c r="I95" s="56" t="s">
        <v>394</v>
      </c>
      <c r="J95" s="57" t="s">
        <v>395</v>
      </c>
      <c r="K95" s="56">
        <v>2141</v>
      </c>
      <c r="L95" s="56" t="s">
        <v>173</v>
      </c>
      <c r="M95" s="57" t="s">
        <v>157</v>
      </c>
      <c r="N95" s="57"/>
      <c r="O95" s="58" t="s">
        <v>207</v>
      </c>
      <c r="P95" s="58" t="s">
        <v>396</v>
      </c>
    </row>
    <row r="96" spans="1:16" ht="12.75" customHeight="1" x14ac:dyDescent="0.2">
      <c r="A96" s="25" t="str">
        <f t="shared" si="12"/>
        <v> BBS 93 </v>
      </c>
      <c r="B96" s="15" t="str">
        <f t="shared" si="13"/>
        <v>I</v>
      </c>
      <c r="C96" s="25">
        <f t="shared" si="14"/>
        <v>47825.311999999998</v>
      </c>
      <c r="D96" t="str">
        <f t="shared" si="15"/>
        <v>vis</v>
      </c>
      <c r="E96">
        <f>VLOOKUP(C96,Active!C$21:E$970,3,FALSE)</f>
        <v>2233.0064570856102</v>
      </c>
      <c r="F96" s="15" t="s">
        <v>153</v>
      </c>
      <c r="G96" t="str">
        <f t="shared" si="16"/>
        <v>47825.312</v>
      </c>
      <c r="H96" s="25">
        <f t="shared" si="17"/>
        <v>2233</v>
      </c>
      <c r="I96" s="56" t="s">
        <v>397</v>
      </c>
      <c r="J96" s="57" t="s">
        <v>398</v>
      </c>
      <c r="K96" s="56">
        <v>2233</v>
      </c>
      <c r="L96" s="56" t="s">
        <v>348</v>
      </c>
      <c r="M96" s="57" t="s">
        <v>157</v>
      </c>
      <c r="N96" s="57"/>
      <c r="O96" s="58" t="s">
        <v>207</v>
      </c>
      <c r="P96" s="58" t="s">
        <v>399</v>
      </c>
    </row>
    <row r="97" spans="1:16" ht="12.75" customHeight="1" x14ac:dyDescent="0.2">
      <c r="A97" s="25" t="str">
        <f t="shared" si="12"/>
        <v> BBS 95 </v>
      </c>
      <c r="B97" s="15" t="str">
        <f t="shared" si="13"/>
        <v>I</v>
      </c>
      <c r="C97" s="25">
        <f t="shared" si="14"/>
        <v>48071.457000000002</v>
      </c>
      <c r="D97" t="str">
        <f t="shared" si="15"/>
        <v>vis</v>
      </c>
      <c r="E97">
        <f>VLOOKUP(C97,Active!C$21:E$970,3,FALSE)</f>
        <v>2593.0017769782662</v>
      </c>
      <c r="F97" s="15" t="s">
        <v>153</v>
      </c>
      <c r="G97" t="str">
        <f t="shared" si="16"/>
        <v>48071.457</v>
      </c>
      <c r="H97" s="25">
        <f t="shared" si="17"/>
        <v>2593</v>
      </c>
      <c r="I97" s="56" t="s">
        <v>400</v>
      </c>
      <c r="J97" s="57" t="s">
        <v>401</v>
      </c>
      <c r="K97" s="56">
        <v>2593</v>
      </c>
      <c r="L97" s="56" t="s">
        <v>170</v>
      </c>
      <c r="M97" s="57" t="s">
        <v>157</v>
      </c>
      <c r="N97" s="57"/>
      <c r="O97" s="58" t="s">
        <v>207</v>
      </c>
      <c r="P97" s="58" t="s">
        <v>402</v>
      </c>
    </row>
    <row r="98" spans="1:16" ht="12.75" customHeight="1" x14ac:dyDescent="0.2">
      <c r="A98" s="25" t="str">
        <f t="shared" si="12"/>
        <v> BBS 96 </v>
      </c>
      <c r="B98" s="15" t="str">
        <f t="shared" si="13"/>
        <v>I</v>
      </c>
      <c r="C98" s="25">
        <f t="shared" si="14"/>
        <v>48086.500999999997</v>
      </c>
      <c r="D98" t="str">
        <f t="shared" si="15"/>
        <v>vis</v>
      </c>
      <c r="E98">
        <f>VLOOKUP(C98,Active!C$21:E$970,3,FALSE)</f>
        <v>2615.0041316572683</v>
      </c>
      <c r="F98" s="15" t="s">
        <v>153</v>
      </c>
      <c r="G98" t="str">
        <f t="shared" si="16"/>
        <v>48086.501</v>
      </c>
      <c r="H98" s="25">
        <f t="shared" si="17"/>
        <v>2615</v>
      </c>
      <c r="I98" s="56" t="s">
        <v>403</v>
      </c>
      <c r="J98" s="57" t="s">
        <v>404</v>
      </c>
      <c r="K98" s="56">
        <v>2615</v>
      </c>
      <c r="L98" s="56" t="s">
        <v>173</v>
      </c>
      <c r="M98" s="57" t="s">
        <v>157</v>
      </c>
      <c r="N98" s="57"/>
      <c r="O98" s="58" t="s">
        <v>207</v>
      </c>
      <c r="P98" s="58" t="s">
        <v>405</v>
      </c>
    </row>
    <row r="99" spans="1:16" ht="12.75" customHeight="1" x14ac:dyDescent="0.2">
      <c r="A99" s="25" t="str">
        <f t="shared" si="12"/>
        <v> BBS 96 </v>
      </c>
      <c r="B99" s="15" t="str">
        <f t="shared" si="13"/>
        <v>I</v>
      </c>
      <c r="C99" s="25">
        <f t="shared" si="14"/>
        <v>48123.417000000001</v>
      </c>
      <c r="D99" t="str">
        <f t="shared" si="15"/>
        <v>vis</v>
      </c>
      <c r="E99">
        <f>VLOOKUP(C99,Active!C$21:E$970,3,FALSE)</f>
        <v>2668.9950200732783</v>
      </c>
      <c r="F99" s="15" t="s">
        <v>153</v>
      </c>
      <c r="G99" t="str">
        <f t="shared" si="16"/>
        <v>48123.417</v>
      </c>
      <c r="H99" s="25">
        <f t="shared" si="17"/>
        <v>2669</v>
      </c>
      <c r="I99" s="56" t="s">
        <v>406</v>
      </c>
      <c r="J99" s="57" t="s">
        <v>407</v>
      </c>
      <c r="K99" s="56">
        <v>2669</v>
      </c>
      <c r="L99" s="56" t="s">
        <v>187</v>
      </c>
      <c r="M99" s="57" t="s">
        <v>157</v>
      </c>
      <c r="N99" s="57"/>
      <c r="O99" s="58" t="s">
        <v>207</v>
      </c>
      <c r="P99" s="58" t="s">
        <v>405</v>
      </c>
    </row>
    <row r="100" spans="1:16" ht="12.75" customHeight="1" x14ac:dyDescent="0.2">
      <c r="A100" s="25" t="str">
        <f t="shared" si="12"/>
        <v> BBS 96 </v>
      </c>
      <c r="B100" s="15" t="str">
        <f t="shared" si="13"/>
        <v>I</v>
      </c>
      <c r="C100" s="25">
        <f t="shared" si="14"/>
        <v>48147.353999999999</v>
      </c>
      <c r="D100" t="str">
        <f t="shared" si="15"/>
        <v>vis</v>
      </c>
      <c r="E100">
        <f>VLOOKUP(C100,Active!C$21:E$970,3,FALSE)</f>
        <v>2704.003685584541</v>
      </c>
      <c r="F100" s="15" t="s">
        <v>153</v>
      </c>
      <c r="G100" t="str">
        <f t="shared" si="16"/>
        <v>48147.354</v>
      </c>
      <c r="H100" s="25">
        <f t="shared" si="17"/>
        <v>2704</v>
      </c>
      <c r="I100" s="56" t="s">
        <v>408</v>
      </c>
      <c r="J100" s="57" t="s">
        <v>409</v>
      </c>
      <c r="K100" s="56">
        <v>2704</v>
      </c>
      <c r="L100" s="56" t="s">
        <v>173</v>
      </c>
      <c r="M100" s="57" t="s">
        <v>157</v>
      </c>
      <c r="N100" s="57"/>
      <c r="O100" s="58" t="s">
        <v>207</v>
      </c>
      <c r="P100" s="58" t="s">
        <v>405</v>
      </c>
    </row>
    <row r="101" spans="1:16" ht="12.75" customHeight="1" x14ac:dyDescent="0.2">
      <c r="A101" s="25" t="str">
        <f t="shared" si="12"/>
        <v> BBS 96 </v>
      </c>
      <c r="B101" s="15" t="str">
        <f t="shared" si="13"/>
        <v>I</v>
      </c>
      <c r="C101" s="25">
        <f t="shared" si="14"/>
        <v>48175.387000000002</v>
      </c>
      <c r="D101" t="str">
        <f t="shared" si="15"/>
        <v>vis</v>
      </c>
      <c r="E101">
        <f>VLOOKUP(C101,Active!C$21:E$970,3,FALSE)</f>
        <v>2745.0028885037623</v>
      </c>
      <c r="F101" s="15" t="s">
        <v>153</v>
      </c>
      <c r="G101" t="str">
        <f t="shared" si="16"/>
        <v>48175.387</v>
      </c>
      <c r="H101" s="25">
        <f t="shared" si="17"/>
        <v>2745</v>
      </c>
      <c r="I101" s="56" t="s">
        <v>410</v>
      </c>
      <c r="J101" s="57" t="s">
        <v>411</v>
      </c>
      <c r="K101" s="56">
        <v>2745</v>
      </c>
      <c r="L101" s="56" t="s">
        <v>156</v>
      </c>
      <c r="M101" s="57" t="s">
        <v>157</v>
      </c>
      <c r="N101" s="57"/>
      <c r="O101" s="58" t="s">
        <v>207</v>
      </c>
      <c r="P101" s="58" t="s">
        <v>405</v>
      </c>
    </row>
    <row r="102" spans="1:16" ht="12.75" customHeight="1" x14ac:dyDescent="0.2">
      <c r="A102" s="25" t="str">
        <f t="shared" si="12"/>
        <v> BRNO 31 </v>
      </c>
      <c r="B102" s="15" t="str">
        <f t="shared" si="13"/>
        <v>I</v>
      </c>
      <c r="C102" s="25">
        <f t="shared" si="14"/>
        <v>48484.442000000003</v>
      </c>
      <c r="D102" t="str">
        <f t="shared" si="15"/>
        <v>vis</v>
      </c>
      <c r="E102">
        <f>VLOOKUP(C102,Active!C$21:E$970,3,FALSE)</f>
        <v>3197.0061938295785</v>
      </c>
      <c r="F102" s="15" t="s">
        <v>153</v>
      </c>
      <c r="G102" t="str">
        <f t="shared" si="16"/>
        <v>48484.442</v>
      </c>
      <c r="H102" s="25">
        <f t="shared" si="17"/>
        <v>3197</v>
      </c>
      <c r="I102" s="56" t="s">
        <v>412</v>
      </c>
      <c r="J102" s="57" t="s">
        <v>413</v>
      </c>
      <c r="K102" s="56">
        <v>3197</v>
      </c>
      <c r="L102" s="56" t="s">
        <v>348</v>
      </c>
      <c r="M102" s="57" t="s">
        <v>157</v>
      </c>
      <c r="N102" s="57"/>
      <c r="O102" s="58" t="s">
        <v>414</v>
      </c>
      <c r="P102" s="58" t="s">
        <v>415</v>
      </c>
    </row>
    <row r="103" spans="1:16" ht="12.75" customHeight="1" x14ac:dyDescent="0.2">
      <c r="A103" s="25" t="str">
        <f t="shared" si="12"/>
        <v> BBS 98 </v>
      </c>
      <c r="B103" s="15" t="str">
        <f t="shared" si="13"/>
        <v>I</v>
      </c>
      <c r="C103" s="25">
        <f t="shared" si="14"/>
        <v>48484.442000000003</v>
      </c>
      <c r="D103" t="str">
        <f t="shared" si="15"/>
        <v>vis</v>
      </c>
      <c r="E103">
        <f>VLOOKUP(C103,Active!C$21:E$970,3,FALSE)</f>
        <v>3197.0061938295785</v>
      </c>
      <c r="F103" s="15" t="s">
        <v>153</v>
      </c>
      <c r="G103" t="str">
        <f t="shared" si="16"/>
        <v>48484.442</v>
      </c>
      <c r="H103" s="25">
        <f t="shared" si="17"/>
        <v>3197</v>
      </c>
      <c r="I103" s="56" t="s">
        <v>412</v>
      </c>
      <c r="J103" s="57" t="s">
        <v>413</v>
      </c>
      <c r="K103" s="56">
        <v>3197</v>
      </c>
      <c r="L103" s="56" t="s">
        <v>348</v>
      </c>
      <c r="M103" s="57" t="s">
        <v>157</v>
      </c>
      <c r="N103" s="57"/>
      <c r="O103" s="58" t="s">
        <v>207</v>
      </c>
      <c r="P103" s="58" t="s">
        <v>416</v>
      </c>
    </row>
    <row r="104" spans="1:16" ht="12.75" customHeight="1" x14ac:dyDescent="0.2">
      <c r="A104" s="25" t="str">
        <f t="shared" si="12"/>
        <v> BRNO 31 </v>
      </c>
      <c r="B104" s="15" t="str">
        <f t="shared" si="13"/>
        <v>I</v>
      </c>
      <c r="C104" s="25">
        <f t="shared" si="14"/>
        <v>48484.445</v>
      </c>
      <c r="D104" t="str">
        <f t="shared" si="15"/>
        <v>vis</v>
      </c>
      <c r="E104">
        <f>VLOOKUP(C104,Active!C$21:E$970,3,FALSE)</f>
        <v>3197.0105814302146</v>
      </c>
      <c r="F104" s="15" t="s">
        <v>153</v>
      </c>
      <c r="G104" t="str">
        <f t="shared" si="16"/>
        <v>48484.445</v>
      </c>
      <c r="H104" s="25">
        <f t="shared" si="17"/>
        <v>3197</v>
      </c>
      <c r="I104" s="56" t="s">
        <v>417</v>
      </c>
      <c r="J104" s="57" t="s">
        <v>418</v>
      </c>
      <c r="K104" s="56">
        <v>3197</v>
      </c>
      <c r="L104" s="56" t="s">
        <v>419</v>
      </c>
      <c r="M104" s="57" t="s">
        <v>157</v>
      </c>
      <c r="N104" s="57"/>
      <c r="O104" s="58" t="s">
        <v>420</v>
      </c>
      <c r="P104" s="58" t="s">
        <v>415</v>
      </c>
    </row>
    <row r="105" spans="1:16" ht="12.75" customHeight="1" x14ac:dyDescent="0.2">
      <c r="A105" s="25" t="str">
        <f t="shared" si="12"/>
        <v> BRNO 31 </v>
      </c>
      <c r="B105" s="15" t="str">
        <f t="shared" si="13"/>
        <v>I</v>
      </c>
      <c r="C105" s="25">
        <f t="shared" si="14"/>
        <v>48484.445</v>
      </c>
      <c r="D105" t="str">
        <f t="shared" si="15"/>
        <v>vis</v>
      </c>
      <c r="E105">
        <f>VLOOKUP(C105,Active!C$21:E$970,3,FALSE)</f>
        <v>3197.0105814302146</v>
      </c>
      <c r="F105" s="15" t="s">
        <v>153</v>
      </c>
      <c r="G105" t="str">
        <f t="shared" si="16"/>
        <v>48484.445</v>
      </c>
      <c r="H105" s="25">
        <f t="shared" si="17"/>
        <v>3197</v>
      </c>
      <c r="I105" s="56" t="s">
        <v>417</v>
      </c>
      <c r="J105" s="57" t="s">
        <v>418</v>
      </c>
      <c r="K105" s="56">
        <v>3197</v>
      </c>
      <c r="L105" s="56" t="s">
        <v>419</v>
      </c>
      <c r="M105" s="57" t="s">
        <v>157</v>
      </c>
      <c r="N105" s="57"/>
      <c r="O105" s="58" t="s">
        <v>421</v>
      </c>
      <c r="P105" s="58" t="s">
        <v>415</v>
      </c>
    </row>
    <row r="106" spans="1:16" ht="12.75" customHeight="1" x14ac:dyDescent="0.2">
      <c r="A106" s="25" t="str">
        <f t="shared" si="12"/>
        <v> BRNO 31 </v>
      </c>
      <c r="B106" s="15" t="str">
        <f t="shared" si="13"/>
        <v>I</v>
      </c>
      <c r="C106" s="25">
        <f t="shared" si="14"/>
        <v>48484.446000000004</v>
      </c>
      <c r="D106" t="str">
        <f t="shared" si="15"/>
        <v>vis</v>
      </c>
      <c r="E106">
        <f>VLOOKUP(C106,Active!C$21:E$970,3,FALSE)</f>
        <v>3197.0120439637672</v>
      </c>
      <c r="F106" s="15" t="s">
        <v>153</v>
      </c>
      <c r="G106" t="str">
        <f t="shared" si="16"/>
        <v>48484.446</v>
      </c>
      <c r="H106" s="25">
        <f t="shared" si="17"/>
        <v>3197</v>
      </c>
      <c r="I106" s="56" t="s">
        <v>422</v>
      </c>
      <c r="J106" s="57" t="s">
        <v>423</v>
      </c>
      <c r="K106" s="56">
        <v>3197</v>
      </c>
      <c r="L106" s="56" t="s">
        <v>424</v>
      </c>
      <c r="M106" s="57" t="s">
        <v>157</v>
      </c>
      <c r="N106" s="57"/>
      <c r="O106" s="58" t="s">
        <v>425</v>
      </c>
      <c r="P106" s="58" t="s">
        <v>415</v>
      </c>
    </row>
    <row r="107" spans="1:16" ht="12.75" customHeight="1" x14ac:dyDescent="0.2">
      <c r="A107" s="25" t="str">
        <f t="shared" ref="A107:A138" si="18">P107</f>
        <v> BRNO 31 </v>
      </c>
      <c r="B107" s="15" t="str">
        <f t="shared" ref="B107:B138" si="19">IF(H107=INT(H107),"I","II")</f>
        <v>I</v>
      </c>
      <c r="C107" s="25">
        <f t="shared" ref="C107:C138" si="20">1*G107</f>
        <v>48484.446000000004</v>
      </c>
      <c r="D107" t="str">
        <f t="shared" ref="D107:D138" si="21">VLOOKUP(F107,I$1:J$5,2,FALSE)</f>
        <v>vis</v>
      </c>
      <c r="E107">
        <f>VLOOKUP(C107,Active!C$21:E$970,3,FALSE)</f>
        <v>3197.0120439637672</v>
      </c>
      <c r="F107" s="15" t="s">
        <v>153</v>
      </c>
      <c r="G107" t="str">
        <f t="shared" ref="G107:G138" si="22">MID(I107,3,LEN(I107)-3)</f>
        <v>48484.446</v>
      </c>
      <c r="H107" s="25">
        <f t="shared" ref="H107:H138" si="23">1*K107</f>
        <v>3197</v>
      </c>
      <c r="I107" s="56" t="s">
        <v>422</v>
      </c>
      <c r="J107" s="57" t="s">
        <v>423</v>
      </c>
      <c r="K107" s="56">
        <v>3197</v>
      </c>
      <c r="L107" s="56" t="s">
        <v>424</v>
      </c>
      <c r="M107" s="57" t="s">
        <v>157</v>
      </c>
      <c r="N107" s="57"/>
      <c r="O107" s="58" t="s">
        <v>426</v>
      </c>
      <c r="P107" s="58" t="s">
        <v>415</v>
      </c>
    </row>
    <row r="108" spans="1:16" ht="12.75" customHeight="1" x14ac:dyDescent="0.2">
      <c r="A108" s="25" t="str">
        <f t="shared" si="18"/>
        <v> BRNO 31 </v>
      </c>
      <c r="B108" s="15" t="str">
        <f t="shared" si="19"/>
        <v>I</v>
      </c>
      <c r="C108" s="25">
        <f t="shared" si="20"/>
        <v>48484.45</v>
      </c>
      <c r="D108" t="str">
        <f t="shared" si="21"/>
        <v>vis</v>
      </c>
      <c r="E108">
        <f>VLOOKUP(C108,Active!C$21:E$970,3,FALSE)</f>
        <v>3197.0178940979454</v>
      </c>
      <c r="F108" s="15" t="s">
        <v>153</v>
      </c>
      <c r="G108" t="str">
        <f t="shared" si="22"/>
        <v>48484.450</v>
      </c>
      <c r="H108" s="25">
        <f t="shared" si="23"/>
        <v>3197</v>
      </c>
      <c r="I108" s="56" t="s">
        <v>427</v>
      </c>
      <c r="J108" s="57" t="s">
        <v>428</v>
      </c>
      <c r="K108" s="56">
        <v>3197</v>
      </c>
      <c r="L108" s="56" t="s">
        <v>429</v>
      </c>
      <c r="M108" s="57" t="s">
        <v>157</v>
      </c>
      <c r="N108" s="57"/>
      <c r="O108" s="58" t="s">
        <v>430</v>
      </c>
      <c r="P108" s="58" t="s">
        <v>415</v>
      </c>
    </row>
    <row r="109" spans="1:16" ht="12.75" customHeight="1" x14ac:dyDescent="0.2">
      <c r="A109" s="25" t="str">
        <f t="shared" si="18"/>
        <v> BBS 98 </v>
      </c>
      <c r="B109" s="15" t="str">
        <f t="shared" si="19"/>
        <v>I</v>
      </c>
      <c r="C109" s="25">
        <f t="shared" si="20"/>
        <v>48486.499000000003</v>
      </c>
      <c r="D109" t="str">
        <f t="shared" si="21"/>
        <v>vis</v>
      </c>
      <c r="E109">
        <f>VLOOKUP(C109,Active!C$21:E$970,3,FALSE)</f>
        <v>3200.0146253354774</v>
      </c>
      <c r="F109" s="15" t="s">
        <v>153</v>
      </c>
      <c r="G109" t="str">
        <f t="shared" si="22"/>
        <v>48486.499</v>
      </c>
      <c r="H109" s="25">
        <f t="shared" si="23"/>
        <v>3200</v>
      </c>
      <c r="I109" s="56" t="s">
        <v>431</v>
      </c>
      <c r="J109" s="57" t="s">
        <v>432</v>
      </c>
      <c r="K109" s="56">
        <v>3200</v>
      </c>
      <c r="L109" s="56" t="s">
        <v>433</v>
      </c>
      <c r="M109" s="57" t="s">
        <v>157</v>
      </c>
      <c r="N109" s="57"/>
      <c r="O109" s="58" t="s">
        <v>207</v>
      </c>
      <c r="P109" s="58" t="s">
        <v>416</v>
      </c>
    </row>
    <row r="110" spans="1:16" ht="12.75" customHeight="1" x14ac:dyDescent="0.2">
      <c r="A110" s="25" t="str">
        <f t="shared" si="18"/>
        <v> BBS 98 </v>
      </c>
      <c r="B110" s="15" t="str">
        <f t="shared" si="19"/>
        <v>I</v>
      </c>
      <c r="C110" s="25">
        <f t="shared" si="20"/>
        <v>48495.389000000003</v>
      </c>
      <c r="D110" t="str">
        <f t="shared" si="21"/>
        <v>vis</v>
      </c>
      <c r="E110">
        <f>VLOOKUP(C110,Active!C$21:E$970,3,FALSE)</f>
        <v>3213.0165485670905</v>
      </c>
      <c r="F110" s="15" t="s">
        <v>153</v>
      </c>
      <c r="G110" t="str">
        <f t="shared" si="22"/>
        <v>48495.389</v>
      </c>
      <c r="H110" s="25">
        <f t="shared" si="23"/>
        <v>3213</v>
      </c>
      <c r="I110" s="56" t="s">
        <v>434</v>
      </c>
      <c r="J110" s="57" t="s">
        <v>435</v>
      </c>
      <c r="K110" s="56">
        <v>3213</v>
      </c>
      <c r="L110" s="56" t="s">
        <v>436</v>
      </c>
      <c r="M110" s="57" t="s">
        <v>157</v>
      </c>
      <c r="N110" s="57"/>
      <c r="O110" s="58" t="s">
        <v>163</v>
      </c>
      <c r="P110" s="58" t="s">
        <v>416</v>
      </c>
    </row>
    <row r="111" spans="1:16" ht="12.75" customHeight="1" x14ac:dyDescent="0.2">
      <c r="A111" s="25" t="str">
        <f t="shared" si="18"/>
        <v> BBS 98 </v>
      </c>
      <c r="B111" s="15" t="str">
        <f t="shared" si="19"/>
        <v>I</v>
      </c>
      <c r="C111" s="25">
        <f t="shared" si="20"/>
        <v>48497.438000000002</v>
      </c>
      <c r="D111" t="str">
        <f t="shared" si="21"/>
        <v>vis</v>
      </c>
      <c r="E111">
        <f>VLOOKUP(C111,Active!C$21:E$970,3,FALSE)</f>
        <v>3216.013279804612</v>
      </c>
      <c r="F111" s="15" t="s">
        <v>153</v>
      </c>
      <c r="G111" t="str">
        <f t="shared" si="22"/>
        <v>48497.438</v>
      </c>
      <c r="H111" s="25">
        <f t="shared" si="23"/>
        <v>3216</v>
      </c>
      <c r="I111" s="56" t="s">
        <v>437</v>
      </c>
      <c r="J111" s="57" t="s">
        <v>438</v>
      </c>
      <c r="K111" s="56">
        <v>3216</v>
      </c>
      <c r="L111" s="56" t="s">
        <v>439</v>
      </c>
      <c r="M111" s="57" t="s">
        <v>157</v>
      </c>
      <c r="N111" s="57"/>
      <c r="O111" s="58" t="s">
        <v>207</v>
      </c>
      <c r="P111" s="58" t="s">
        <v>416</v>
      </c>
    </row>
    <row r="112" spans="1:16" ht="12.75" customHeight="1" x14ac:dyDescent="0.2">
      <c r="A112" s="25" t="str">
        <f t="shared" si="18"/>
        <v> AOEB 3 </v>
      </c>
      <c r="B112" s="15" t="str">
        <f t="shared" si="19"/>
        <v>I</v>
      </c>
      <c r="C112" s="25">
        <f t="shared" si="20"/>
        <v>48568.54</v>
      </c>
      <c r="D112" t="str">
        <f t="shared" si="21"/>
        <v>vis</v>
      </c>
      <c r="E112">
        <f>VLOOKUP(C112,Active!C$21:E$970,3,FALSE)</f>
        <v>3320.0023400536797</v>
      </c>
      <c r="F112" s="15" t="s">
        <v>153</v>
      </c>
      <c r="G112" t="str">
        <f t="shared" si="22"/>
        <v>48568.540</v>
      </c>
      <c r="H112" s="25">
        <f t="shared" si="23"/>
        <v>3320</v>
      </c>
      <c r="I112" s="56" t="s">
        <v>440</v>
      </c>
      <c r="J112" s="57" t="s">
        <v>441</v>
      </c>
      <c r="K112" s="56">
        <v>3320</v>
      </c>
      <c r="L112" s="56" t="s">
        <v>156</v>
      </c>
      <c r="M112" s="57" t="s">
        <v>157</v>
      </c>
      <c r="N112" s="57"/>
      <c r="O112" s="58" t="s">
        <v>223</v>
      </c>
      <c r="P112" s="58" t="s">
        <v>214</v>
      </c>
    </row>
    <row r="113" spans="1:16" ht="12.75" customHeight="1" x14ac:dyDescent="0.2">
      <c r="A113" s="25" t="str">
        <f t="shared" si="18"/>
        <v> BBS 99 </v>
      </c>
      <c r="B113" s="15" t="str">
        <f t="shared" si="19"/>
        <v>I</v>
      </c>
      <c r="C113" s="25">
        <f t="shared" si="20"/>
        <v>48597.256000000001</v>
      </c>
      <c r="D113" t="str">
        <f t="shared" si="21"/>
        <v>vis</v>
      </c>
      <c r="E113">
        <f>VLOOKUP(C113,Active!C$21:E$970,3,FALSE)</f>
        <v>3362.0004533854049</v>
      </c>
      <c r="F113" s="15" t="s">
        <v>153</v>
      </c>
      <c r="G113" t="str">
        <f t="shared" si="22"/>
        <v>48597.256</v>
      </c>
      <c r="H113" s="25">
        <f t="shared" si="23"/>
        <v>3362</v>
      </c>
      <c r="I113" s="56" t="s">
        <v>442</v>
      </c>
      <c r="J113" s="57" t="s">
        <v>443</v>
      </c>
      <c r="K113" s="56">
        <v>3362</v>
      </c>
      <c r="L113" s="56" t="s">
        <v>162</v>
      </c>
      <c r="M113" s="57" t="s">
        <v>157</v>
      </c>
      <c r="N113" s="57"/>
      <c r="O113" s="58" t="s">
        <v>163</v>
      </c>
      <c r="P113" s="58" t="s">
        <v>444</v>
      </c>
    </row>
    <row r="114" spans="1:16" ht="12.75" customHeight="1" x14ac:dyDescent="0.2">
      <c r="A114" s="25" t="str">
        <f t="shared" si="18"/>
        <v> BBS 100 </v>
      </c>
      <c r="B114" s="15" t="str">
        <f t="shared" si="19"/>
        <v>I</v>
      </c>
      <c r="C114" s="25">
        <f t="shared" si="20"/>
        <v>48623.243000000002</v>
      </c>
      <c r="D114" t="str">
        <f t="shared" si="21"/>
        <v>vis</v>
      </c>
      <c r="E114">
        <f>VLOOKUP(C114,Active!C$21:E$970,3,FALSE)</f>
        <v>3400.0073126677412</v>
      </c>
      <c r="F114" s="15" t="s">
        <v>153</v>
      </c>
      <c r="G114" t="str">
        <f t="shared" si="22"/>
        <v>48623.243</v>
      </c>
      <c r="H114" s="25">
        <f t="shared" si="23"/>
        <v>3400</v>
      </c>
      <c r="I114" s="56" t="s">
        <v>445</v>
      </c>
      <c r="J114" s="57" t="s">
        <v>446</v>
      </c>
      <c r="K114" s="56">
        <v>3400</v>
      </c>
      <c r="L114" s="56" t="s">
        <v>260</v>
      </c>
      <c r="M114" s="57" t="s">
        <v>157</v>
      </c>
      <c r="N114" s="57"/>
      <c r="O114" s="58" t="s">
        <v>207</v>
      </c>
      <c r="P114" s="58" t="s">
        <v>447</v>
      </c>
    </row>
    <row r="115" spans="1:16" ht="12.75" customHeight="1" x14ac:dyDescent="0.2">
      <c r="A115" s="25" t="str">
        <f t="shared" si="18"/>
        <v> BBS 101 </v>
      </c>
      <c r="B115" s="15" t="str">
        <f t="shared" si="19"/>
        <v>I</v>
      </c>
      <c r="C115" s="25">
        <f t="shared" si="20"/>
        <v>48830.419000000002</v>
      </c>
      <c r="D115" t="str">
        <f t="shared" si="21"/>
        <v>vis</v>
      </c>
      <c r="E115">
        <f>VLOOKUP(C115,Active!C$21:E$970,3,FALSE)</f>
        <v>3703.009162772677</v>
      </c>
      <c r="F115" s="15" t="s">
        <v>153</v>
      </c>
      <c r="G115" t="str">
        <f t="shared" si="22"/>
        <v>48830.419</v>
      </c>
      <c r="H115" s="25">
        <f t="shared" si="23"/>
        <v>3703</v>
      </c>
      <c r="I115" s="56" t="s">
        <v>448</v>
      </c>
      <c r="J115" s="57" t="s">
        <v>449</v>
      </c>
      <c r="K115" s="56">
        <v>3703</v>
      </c>
      <c r="L115" s="56" t="s">
        <v>279</v>
      </c>
      <c r="M115" s="57" t="s">
        <v>157</v>
      </c>
      <c r="N115" s="57"/>
      <c r="O115" s="58" t="s">
        <v>207</v>
      </c>
      <c r="P115" s="58" t="s">
        <v>450</v>
      </c>
    </row>
    <row r="116" spans="1:16" ht="12.75" customHeight="1" x14ac:dyDescent="0.2">
      <c r="A116" s="25" t="str">
        <f t="shared" si="18"/>
        <v> BBS 102 </v>
      </c>
      <c r="B116" s="15" t="str">
        <f t="shared" si="19"/>
        <v>I</v>
      </c>
      <c r="C116" s="25">
        <f t="shared" si="20"/>
        <v>48843.411</v>
      </c>
      <c r="D116" t="str">
        <f t="shared" si="21"/>
        <v>vis</v>
      </c>
      <c r="E116">
        <f>VLOOKUP(C116,Active!C$21:E$970,3,FALSE)</f>
        <v>3722.0103986135218</v>
      </c>
      <c r="F116" s="15" t="s">
        <v>153</v>
      </c>
      <c r="G116" t="str">
        <f t="shared" si="22"/>
        <v>48843.411</v>
      </c>
      <c r="H116" s="25">
        <f t="shared" si="23"/>
        <v>3722</v>
      </c>
      <c r="I116" s="56" t="s">
        <v>451</v>
      </c>
      <c r="J116" s="57" t="s">
        <v>452</v>
      </c>
      <c r="K116" s="56">
        <v>3722</v>
      </c>
      <c r="L116" s="56" t="s">
        <v>419</v>
      </c>
      <c r="M116" s="57" t="s">
        <v>157</v>
      </c>
      <c r="N116" s="57"/>
      <c r="O116" s="58" t="s">
        <v>207</v>
      </c>
      <c r="P116" s="58" t="s">
        <v>453</v>
      </c>
    </row>
    <row r="117" spans="1:16" ht="12.75" customHeight="1" x14ac:dyDescent="0.2">
      <c r="A117" s="25" t="str">
        <f t="shared" si="18"/>
        <v> BBS 102 </v>
      </c>
      <c r="B117" s="15" t="str">
        <f t="shared" si="19"/>
        <v>I</v>
      </c>
      <c r="C117" s="25">
        <f t="shared" si="20"/>
        <v>48882.381999999998</v>
      </c>
      <c r="D117" t="str">
        <f t="shared" si="21"/>
        <v>vis</v>
      </c>
      <c r="E117">
        <f>VLOOKUP(C117,Active!C$21:E$970,3,FALSE)</f>
        <v>3779.0067934683257</v>
      </c>
      <c r="F117" s="15" t="s">
        <v>153</v>
      </c>
      <c r="G117" t="str">
        <f t="shared" si="22"/>
        <v>48882.382</v>
      </c>
      <c r="H117" s="25">
        <f t="shared" si="23"/>
        <v>3779</v>
      </c>
      <c r="I117" s="56" t="s">
        <v>454</v>
      </c>
      <c r="J117" s="57" t="s">
        <v>455</v>
      </c>
      <c r="K117" s="56">
        <v>3779</v>
      </c>
      <c r="L117" s="56" t="s">
        <v>260</v>
      </c>
      <c r="M117" s="57" t="s">
        <v>157</v>
      </c>
      <c r="N117" s="57"/>
      <c r="O117" s="58" t="s">
        <v>207</v>
      </c>
      <c r="P117" s="58" t="s">
        <v>453</v>
      </c>
    </row>
    <row r="118" spans="1:16" ht="12.75" customHeight="1" x14ac:dyDescent="0.2">
      <c r="A118" s="25" t="str">
        <f t="shared" si="18"/>
        <v> AOEB 3 </v>
      </c>
      <c r="B118" s="15" t="str">
        <f t="shared" si="19"/>
        <v>I</v>
      </c>
      <c r="C118" s="25">
        <f t="shared" si="20"/>
        <v>48885.802000000003</v>
      </c>
      <c r="D118" t="str">
        <f t="shared" si="21"/>
        <v>vis</v>
      </c>
      <c r="E118">
        <f>VLOOKUP(C118,Active!C$21:E$970,3,FALSE)</f>
        <v>3784.0086581986056</v>
      </c>
      <c r="F118" s="15" t="s">
        <v>153</v>
      </c>
      <c r="G118" t="str">
        <f t="shared" si="22"/>
        <v>48885.802</v>
      </c>
      <c r="H118" s="25">
        <f t="shared" si="23"/>
        <v>3784</v>
      </c>
      <c r="I118" s="56" t="s">
        <v>456</v>
      </c>
      <c r="J118" s="57" t="s">
        <v>457</v>
      </c>
      <c r="K118" s="56">
        <v>3784</v>
      </c>
      <c r="L118" s="56" t="s">
        <v>279</v>
      </c>
      <c r="M118" s="57" t="s">
        <v>157</v>
      </c>
      <c r="N118" s="57"/>
      <c r="O118" s="58" t="s">
        <v>223</v>
      </c>
      <c r="P118" s="58" t="s">
        <v>214</v>
      </c>
    </row>
    <row r="119" spans="1:16" ht="12.75" customHeight="1" x14ac:dyDescent="0.2">
      <c r="A119" s="25" t="str">
        <f t="shared" si="18"/>
        <v> BBS 102 </v>
      </c>
      <c r="B119" s="15" t="str">
        <f t="shared" si="19"/>
        <v>I</v>
      </c>
      <c r="C119" s="25">
        <f t="shared" si="20"/>
        <v>48934.332000000002</v>
      </c>
      <c r="D119" t="str">
        <f t="shared" si="21"/>
        <v>vis</v>
      </c>
      <c r="E119">
        <f>VLOOKUP(C119,Active!C$21:E$970,3,FALSE)</f>
        <v>3854.9854112278767</v>
      </c>
      <c r="F119" s="15" t="s">
        <v>153</v>
      </c>
      <c r="G119" t="str">
        <f t="shared" si="22"/>
        <v>48934.332</v>
      </c>
      <c r="H119" s="25">
        <f t="shared" si="23"/>
        <v>3855</v>
      </c>
      <c r="I119" s="56" t="s">
        <v>458</v>
      </c>
      <c r="J119" s="57" t="s">
        <v>459</v>
      </c>
      <c r="K119" s="56">
        <v>3855</v>
      </c>
      <c r="L119" s="56" t="s">
        <v>177</v>
      </c>
      <c r="M119" s="57" t="s">
        <v>157</v>
      </c>
      <c r="N119" s="57"/>
      <c r="O119" s="58" t="s">
        <v>163</v>
      </c>
      <c r="P119" s="58" t="s">
        <v>453</v>
      </c>
    </row>
    <row r="120" spans="1:16" ht="12.75" customHeight="1" x14ac:dyDescent="0.2">
      <c r="A120" s="25" t="str">
        <f t="shared" si="18"/>
        <v> BBS 102 </v>
      </c>
      <c r="B120" s="15" t="str">
        <f t="shared" si="19"/>
        <v>I</v>
      </c>
      <c r="C120" s="25">
        <f t="shared" si="20"/>
        <v>48934.349000000002</v>
      </c>
      <c r="D120" t="str">
        <f t="shared" si="21"/>
        <v>vis</v>
      </c>
      <c r="E120">
        <f>VLOOKUP(C120,Active!C$21:E$970,3,FALSE)</f>
        <v>3855.010274298173</v>
      </c>
      <c r="F120" s="15" t="s">
        <v>153</v>
      </c>
      <c r="G120" t="str">
        <f t="shared" si="22"/>
        <v>48934.349</v>
      </c>
      <c r="H120" s="25">
        <f t="shared" si="23"/>
        <v>3855</v>
      </c>
      <c r="I120" s="56" t="s">
        <v>460</v>
      </c>
      <c r="J120" s="57" t="s">
        <v>461</v>
      </c>
      <c r="K120" s="56">
        <v>3855</v>
      </c>
      <c r="L120" s="56" t="s">
        <v>419</v>
      </c>
      <c r="M120" s="57" t="s">
        <v>157</v>
      </c>
      <c r="N120" s="57"/>
      <c r="O120" s="58" t="s">
        <v>207</v>
      </c>
      <c r="P120" s="58" t="s">
        <v>453</v>
      </c>
    </row>
    <row r="121" spans="1:16" ht="12.75" customHeight="1" x14ac:dyDescent="0.2">
      <c r="A121" s="25" t="str">
        <f t="shared" si="18"/>
        <v> BBS 104 </v>
      </c>
      <c r="B121" s="15" t="str">
        <f t="shared" si="19"/>
        <v>I</v>
      </c>
      <c r="C121" s="25">
        <f t="shared" si="20"/>
        <v>49130.587</v>
      </c>
      <c r="D121" t="str">
        <f t="shared" si="21"/>
        <v>vis</v>
      </c>
      <c r="E121">
        <f>VLOOKUP(C121,Active!C$21:E$970,3,FALSE)</f>
        <v>4142.0149324675167</v>
      </c>
      <c r="F121" s="15" t="s">
        <v>153</v>
      </c>
      <c r="G121" t="str">
        <f t="shared" si="22"/>
        <v>49130.587</v>
      </c>
      <c r="H121" s="25">
        <f t="shared" si="23"/>
        <v>4142</v>
      </c>
      <c r="I121" s="56" t="s">
        <v>462</v>
      </c>
      <c r="J121" s="57" t="s">
        <v>463</v>
      </c>
      <c r="K121" s="56">
        <v>4142</v>
      </c>
      <c r="L121" s="56" t="s">
        <v>433</v>
      </c>
      <c r="M121" s="57" t="s">
        <v>157</v>
      </c>
      <c r="N121" s="57"/>
      <c r="O121" s="58" t="s">
        <v>163</v>
      </c>
      <c r="P121" s="58" t="s">
        <v>464</v>
      </c>
    </row>
    <row r="122" spans="1:16" ht="12.75" customHeight="1" x14ac:dyDescent="0.2">
      <c r="A122" s="25" t="str">
        <f t="shared" si="18"/>
        <v> BBS 105 </v>
      </c>
      <c r="B122" s="15" t="str">
        <f t="shared" si="19"/>
        <v>I</v>
      </c>
      <c r="C122" s="25">
        <f t="shared" si="20"/>
        <v>49206.482000000004</v>
      </c>
      <c r="D122" t="str">
        <f t="shared" si="21"/>
        <v>vis</v>
      </c>
      <c r="E122">
        <f>VLOOKUP(C122,Active!C$21:E$970,3,FALSE)</f>
        <v>4253.0139160067074</v>
      </c>
      <c r="F122" s="15" t="s">
        <v>153</v>
      </c>
      <c r="G122" t="str">
        <f t="shared" si="22"/>
        <v>49206.482</v>
      </c>
      <c r="H122" s="25">
        <f t="shared" si="23"/>
        <v>4253</v>
      </c>
      <c r="I122" s="56" t="s">
        <v>465</v>
      </c>
      <c r="J122" s="57" t="s">
        <v>466</v>
      </c>
      <c r="K122" s="56">
        <v>4253</v>
      </c>
      <c r="L122" s="56" t="s">
        <v>433</v>
      </c>
      <c r="M122" s="57" t="s">
        <v>157</v>
      </c>
      <c r="N122" s="57"/>
      <c r="O122" s="58" t="s">
        <v>207</v>
      </c>
      <c r="P122" s="58" t="s">
        <v>467</v>
      </c>
    </row>
    <row r="123" spans="1:16" ht="12.75" customHeight="1" x14ac:dyDescent="0.2">
      <c r="A123" s="25" t="str">
        <f t="shared" si="18"/>
        <v> BBS 107 </v>
      </c>
      <c r="B123" s="15" t="str">
        <f t="shared" si="19"/>
        <v>I</v>
      </c>
      <c r="C123" s="25">
        <f t="shared" si="20"/>
        <v>49537.415000000001</v>
      </c>
      <c r="D123" t="str">
        <f t="shared" si="21"/>
        <v>vis</v>
      </c>
      <c r="E123">
        <f>VLOOKUP(C123,Active!C$21:E$970,3,FALSE)</f>
        <v>4737.0145302707924</v>
      </c>
      <c r="F123" s="15" t="s">
        <v>153</v>
      </c>
      <c r="G123" t="str">
        <f t="shared" si="22"/>
        <v>49537.415</v>
      </c>
      <c r="H123" s="25">
        <f t="shared" si="23"/>
        <v>4737</v>
      </c>
      <c r="I123" s="56" t="s">
        <v>468</v>
      </c>
      <c r="J123" s="57" t="s">
        <v>469</v>
      </c>
      <c r="K123" s="56">
        <v>4737</v>
      </c>
      <c r="L123" s="56" t="s">
        <v>433</v>
      </c>
      <c r="M123" s="57" t="s">
        <v>157</v>
      </c>
      <c r="N123" s="57"/>
      <c r="O123" s="58" t="s">
        <v>207</v>
      </c>
      <c r="P123" s="58" t="s">
        <v>470</v>
      </c>
    </row>
    <row r="124" spans="1:16" ht="12.75" customHeight="1" x14ac:dyDescent="0.2">
      <c r="A124" s="25" t="str">
        <f t="shared" si="18"/>
        <v> BBS 107 </v>
      </c>
      <c r="B124" s="15" t="str">
        <f t="shared" si="19"/>
        <v>I</v>
      </c>
      <c r="C124" s="25">
        <f t="shared" si="20"/>
        <v>49550.406999999999</v>
      </c>
      <c r="D124" t="str">
        <f t="shared" si="21"/>
        <v>vis</v>
      </c>
      <c r="E124">
        <f>VLOOKUP(C124,Active!C$21:E$970,3,FALSE)</f>
        <v>4756.0157661116373</v>
      </c>
      <c r="F124" s="15" t="s">
        <v>153</v>
      </c>
      <c r="G124" t="str">
        <f t="shared" si="22"/>
        <v>49550.407</v>
      </c>
      <c r="H124" s="25">
        <f t="shared" si="23"/>
        <v>4756</v>
      </c>
      <c r="I124" s="56" t="s">
        <v>471</v>
      </c>
      <c r="J124" s="57" t="s">
        <v>472</v>
      </c>
      <c r="K124" s="56">
        <v>4756</v>
      </c>
      <c r="L124" s="56" t="s">
        <v>436</v>
      </c>
      <c r="M124" s="57" t="s">
        <v>157</v>
      </c>
      <c r="N124" s="57"/>
      <c r="O124" s="58" t="s">
        <v>207</v>
      </c>
      <c r="P124" s="58" t="s">
        <v>470</v>
      </c>
    </row>
    <row r="125" spans="1:16" ht="12.75" customHeight="1" x14ac:dyDescent="0.2">
      <c r="A125" s="25" t="str">
        <f t="shared" si="18"/>
        <v> BBS 107 </v>
      </c>
      <c r="B125" s="15" t="str">
        <f t="shared" si="19"/>
        <v>I</v>
      </c>
      <c r="C125" s="25">
        <f t="shared" si="20"/>
        <v>49580.49</v>
      </c>
      <c r="D125" t="str">
        <f t="shared" si="21"/>
        <v>vis</v>
      </c>
      <c r="E125">
        <f>VLOOKUP(C125,Active!C$21:E$970,3,FALSE)</f>
        <v>4800.0131628019226</v>
      </c>
      <c r="F125" s="15" t="s">
        <v>153</v>
      </c>
      <c r="G125" t="str">
        <f t="shared" si="22"/>
        <v>49580.490</v>
      </c>
      <c r="H125" s="25">
        <f t="shared" si="23"/>
        <v>4800</v>
      </c>
      <c r="I125" s="56" t="s">
        <v>473</v>
      </c>
      <c r="J125" s="57" t="s">
        <v>474</v>
      </c>
      <c r="K125" s="56">
        <v>4800</v>
      </c>
      <c r="L125" s="56" t="s">
        <v>439</v>
      </c>
      <c r="M125" s="57" t="s">
        <v>157</v>
      </c>
      <c r="N125" s="57"/>
      <c r="O125" s="58" t="s">
        <v>207</v>
      </c>
      <c r="P125" s="58" t="s">
        <v>470</v>
      </c>
    </row>
    <row r="126" spans="1:16" ht="12.75" customHeight="1" x14ac:dyDescent="0.2">
      <c r="A126" s="25" t="str">
        <f t="shared" si="18"/>
        <v> AOEB 3 </v>
      </c>
      <c r="B126" s="15" t="str">
        <f t="shared" si="19"/>
        <v>I</v>
      </c>
      <c r="C126" s="25">
        <f t="shared" si="20"/>
        <v>49586.63</v>
      </c>
      <c r="D126" t="str">
        <f t="shared" si="21"/>
        <v>vis</v>
      </c>
      <c r="E126">
        <f>VLOOKUP(C126,Active!C$21:E$970,3,FALSE)</f>
        <v>4808.9931187796619</v>
      </c>
      <c r="F126" s="15" t="s">
        <v>153</v>
      </c>
      <c r="G126" t="str">
        <f t="shared" si="22"/>
        <v>49586.630</v>
      </c>
      <c r="H126" s="25">
        <f t="shared" si="23"/>
        <v>4809</v>
      </c>
      <c r="I126" s="56" t="s">
        <v>475</v>
      </c>
      <c r="J126" s="57" t="s">
        <v>476</v>
      </c>
      <c r="K126" s="56">
        <v>4809</v>
      </c>
      <c r="L126" s="56" t="s">
        <v>206</v>
      </c>
      <c r="M126" s="57" t="s">
        <v>157</v>
      </c>
      <c r="N126" s="57"/>
      <c r="O126" s="58" t="s">
        <v>223</v>
      </c>
      <c r="P126" s="58" t="s">
        <v>214</v>
      </c>
    </row>
    <row r="127" spans="1:16" ht="12.75" customHeight="1" x14ac:dyDescent="0.2">
      <c r="A127" s="25" t="str">
        <f t="shared" si="18"/>
        <v> BBS 107 </v>
      </c>
      <c r="B127" s="15" t="str">
        <f t="shared" si="19"/>
        <v>I</v>
      </c>
      <c r="C127" s="25">
        <f t="shared" si="20"/>
        <v>49619.455999999998</v>
      </c>
      <c r="D127" t="str">
        <f t="shared" si="21"/>
        <v>vis</v>
      </c>
      <c r="E127">
        <f>VLOOKUP(C127,Active!C$21:E$970,3,FALSE)</f>
        <v>4857.0022449889957</v>
      </c>
      <c r="F127" s="15" t="s">
        <v>153</v>
      </c>
      <c r="G127" t="str">
        <f t="shared" si="22"/>
        <v>49619.456</v>
      </c>
      <c r="H127" s="25">
        <f t="shared" si="23"/>
        <v>4857</v>
      </c>
      <c r="I127" s="56" t="s">
        <v>477</v>
      </c>
      <c r="J127" s="57" t="s">
        <v>478</v>
      </c>
      <c r="K127" s="56">
        <v>4857</v>
      </c>
      <c r="L127" s="56" t="s">
        <v>156</v>
      </c>
      <c r="M127" s="57" t="s">
        <v>157</v>
      </c>
      <c r="N127" s="57"/>
      <c r="O127" s="58" t="s">
        <v>163</v>
      </c>
      <c r="P127" s="58" t="s">
        <v>470</v>
      </c>
    </row>
    <row r="128" spans="1:16" ht="12.75" customHeight="1" x14ac:dyDescent="0.2">
      <c r="A128" s="25" t="str">
        <f t="shared" si="18"/>
        <v> AOEB 3 </v>
      </c>
      <c r="B128" s="15" t="str">
        <f t="shared" si="19"/>
        <v>I</v>
      </c>
      <c r="C128" s="25">
        <f t="shared" si="20"/>
        <v>49625.605000000003</v>
      </c>
      <c r="D128" t="str">
        <f t="shared" si="21"/>
        <v>vis</v>
      </c>
      <c r="E128">
        <f>VLOOKUP(C128,Active!C$21:E$970,3,FALSE)</f>
        <v>4865.9953637686649</v>
      </c>
      <c r="F128" s="15" t="s">
        <v>153</v>
      </c>
      <c r="G128" t="str">
        <f t="shared" si="22"/>
        <v>49625.605</v>
      </c>
      <c r="H128" s="25">
        <f t="shared" si="23"/>
        <v>4866</v>
      </c>
      <c r="I128" s="56" t="s">
        <v>479</v>
      </c>
      <c r="J128" s="57" t="s">
        <v>480</v>
      </c>
      <c r="K128" s="56">
        <v>4866</v>
      </c>
      <c r="L128" s="56" t="s">
        <v>187</v>
      </c>
      <c r="M128" s="57" t="s">
        <v>157</v>
      </c>
      <c r="N128" s="57"/>
      <c r="O128" s="58" t="s">
        <v>223</v>
      </c>
      <c r="P128" s="58" t="s">
        <v>214</v>
      </c>
    </row>
    <row r="129" spans="1:16" ht="12.75" customHeight="1" x14ac:dyDescent="0.2">
      <c r="A129" s="25" t="str">
        <f t="shared" si="18"/>
        <v> BBS 109 </v>
      </c>
      <c r="B129" s="15" t="str">
        <f t="shared" si="19"/>
        <v>I</v>
      </c>
      <c r="C129" s="25">
        <f t="shared" si="20"/>
        <v>49826.623</v>
      </c>
      <c r="D129" t="str">
        <f t="shared" si="21"/>
        <v>vis</v>
      </c>
      <c r="E129">
        <f>VLOOKUP(C129,Active!C$21:E$970,3,FALSE)</f>
        <v>5159.9909322920121</v>
      </c>
      <c r="F129" s="15" t="s">
        <v>153</v>
      </c>
      <c r="G129" t="str">
        <f t="shared" si="22"/>
        <v>49826.623</v>
      </c>
      <c r="H129" s="25">
        <f t="shared" si="23"/>
        <v>5160</v>
      </c>
      <c r="I129" s="56" t="s">
        <v>481</v>
      </c>
      <c r="J129" s="57" t="s">
        <v>482</v>
      </c>
      <c r="K129" s="56">
        <v>5160</v>
      </c>
      <c r="L129" s="56" t="s">
        <v>271</v>
      </c>
      <c r="M129" s="57" t="s">
        <v>157</v>
      </c>
      <c r="N129" s="57"/>
      <c r="O129" s="58" t="s">
        <v>163</v>
      </c>
      <c r="P129" s="58" t="s">
        <v>483</v>
      </c>
    </row>
    <row r="130" spans="1:16" ht="12.75" customHeight="1" x14ac:dyDescent="0.2">
      <c r="A130" s="25" t="str">
        <f t="shared" si="18"/>
        <v> BBS 109 </v>
      </c>
      <c r="B130" s="15" t="str">
        <f t="shared" si="19"/>
        <v>I</v>
      </c>
      <c r="C130" s="25">
        <f t="shared" si="20"/>
        <v>49898.436000000002</v>
      </c>
      <c r="D130" t="str">
        <f t="shared" si="21"/>
        <v>vis</v>
      </c>
      <c r="E130">
        <f>VLOOKUP(C130,Active!C$21:E$970,3,FALSE)</f>
        <v>5265.0198538929044</v>
      </c>
      <c r="F130" s="15" t="s">
        <v>153</v>
      </c>
      <c r="G130" t="str">
        <f t="shared" si="22"/>
        <v>49898.436</v>
      </c>
      <c r="H130" s="25">
        <f t="shared" si="23"/>
        <v>5265</v>
      </c>
      <c r="I130" s="56" t="s">
        <v>484</v>
      </c>
      <c r="J130" s="57" t="s">
        <v>485</v>
      </c>
      <c r="K130" s="56">
        <v>5265</v>
      </c>
      <c r="L130" s="56" t="s">
        <v>486</v>
      </c>
      <c r="M130" s="57" t="s">
        <v>157</v>
      </c>
      <c r="N130" s="57"/>
      <c r="O130" s="58" t="s">
        <v>207</v>
      </c>
      <c r="P130" s="58" t="s">
        <v>483</v>
      </c>
    </row>
    <row r="131" spans="1:16" ht="12.75" customHeight="1" x14ac:dyDescent="0.2">
      <c r="A131" s="25" t="str">
        <f t="shared" si="18"/>
        <v> AOEB 3 </v>
      </c>
      <c r="B131" s="15" t="str">
        <f t="shared" si="19"/>
        <v>I</v>
      </c>
      <c r="C131" s="25">
        <f t="shared" si="20"/>
        <v>49899.792000000001</v>
      </c>
      <c r="D131" t="str">
        <f t="shared" si="21"/>
        <v>vis</v>
      </c>
      <c r="E131">
        <f>VLOOKUP(C131,Active!C$21:E$970,3,FALSE)</f>
        <v>5267.0030493824506</v>
      </c>
      <c r="F131" s="15" t="s">
        <v>153</v>
      </c>
      <c r="G131" t="str">
        <f t="shared" si="22"/>
        <v>49899.792</v>
      </c>
      <c r="H131" s="25">
        <f t="shared" si="23"/>
        <v>5267</v>
      </c>
      <c r="I131" s="56" t="s">
        <v>487</v>
      </c>
      <c r="J131" s="57" t="s">
        <v>488</v>
      </c>
      <c r="K131" s="56">
        <v>5267</v>
      </c>
      <c r="L131" s="56" t="s">
        <v>156</v>
      </c>
      <c r="M131" s="57" t="s">
        <v>157</v>
      </c>
      <c r="N131" s="57"/>
      <c r="O131" s="58" t="s">
        <v>223</v>
      </c>
      <c r="P131" s="58" t="s">
        <v>214</v>
      </c>
    </row>
    <row r="132" spans="1:16" ht="12.75" customHeight="1" x14ac:dyDescent="0.2">
      <c r="A132" s="25" t="str">
        <f t="shared" si="18"/>
        <v> BBS 110 </v>
      </c>
      <c r="B132" s="15" t="str">
        <f t="shared" si="19"/>
        <v>I</v>
      </c>
      <c r="C132" s="25">
        <f t="shared" si="20"/>
        <v>49924.411999999997</v>
      </c>
      <c r="D132" t="str">
        <f t="shared" si="21"/>
        <v>vis</v>
      </c>
      <c r="E132">
        <f>VLOOKUP(C132,Active!C$21:E$970,3,FALSE)</f>
        <v>5303.0106253062168</v>
      </c>
      <c r="F132" s="15" t="s">
        <v>153</v>
      </c>
      <c r="G132" t="str">
        <f t="shared" si="22"/>
        <v>49924.412</v>
      </c>
      <c r="H132" s="25">
        <f t="shared" si="23"/>
        <v>5303</v>
      </c>
      <c r="I132" s="56" t="s">
        <v>489</v>
      </c>
      <c r="J132" s="57" t="s">
        <v>490</v>
      </c>
      <c r="K132" s="56">
        <v>5303</v>
      </c>
      <c r="L132" s="56" t="s">
        <v>419</v>
      </c>
      <c r="M132" s="57" t="s">
        <v>157</v>
      </c>
      <c r="N132" s="57"/>
      <c r="O132" s="58" t="s">
        <v>207</v>
      </c>
      <c r="P132" s="58" t="s">
        <v>491</v>
      </c>
    </row>
    <row r="133" spans="1:16" ht="12.75" customHeight="1" x14ac:dyDescent="0.2">
      <c r="A133" s="25" t="str">
        <f t="shared" si="18"/>
        <v> BBS 110 </v>
      </c>
      <c r="B133" s="15" t="str">
        <f t="shared" si="19"/>
        <v>I</v>
      </c>
      <c r="C133" s="25">
        <f t="shared" si="20"/>
        <v>50002.356</v>
      </c>
      <c r="D133" t="str">
        <f t="shared" si="21"/>
        <v>vis</v>
      </c>
      <c r="E133">
        <f>VLOOKUP(C133,Active!C$21:E$970,3,FALSE)</f>
        <v>5417.0063400829285</v>
      </c>
      <c r="F133" s="15" t="s">
        <v>153</v>
      </c>
      <c r="G133" t="str">
        <f t="shared" si="22"/>
        <v>50002.356</v>
      </c>
      <c r="H133" s="25">
        <f t="shared" si="23"/>
        <v>5417</v>
      </c>
      <c r="I133" s="56" t="s">
        <v>492</v>
      </c>
      <c r="J133" s="57" t="s">
        <v>493</v>
      </c>
      <c r="K133" s="56">
        <v>5417</v>
      </c>
      <c r="L133" s="56" t="s">
        <v>348</v>
      </c>
      <c r="M133" s="57" t="s">
        <v>157</v>
      </c>
      <c r="N133" s="57"/>
      <c r="O133" s="58" t="s">
        <v>207</v>
      </c>
      <c r="P133" s="58" t="s">
        <v>491</v>
      </c>
    </row>
    <row r="134" spans="1:16" ht="12.75" customHeight="1" x14ac:dyDescent="0.2">
      <c r="A134" s="25" t="str">
        <f t="shared" si="18"/>
        <v> BBS 112 </v>
      </c>
      <c r="B134" s="15" t="str">
        <f t="shared" si="19"/>
        <v>I</v>
      </c>
      <c r="C134" s="25">
        <f t="shared" si="20"/>
        <v>50285.428999999996</v>
      </c>
      <c r="D134" t="str">
        <f t="shared" si="21"/>
        <v>vis</v>
      </c>
      <c r="E134">
        <f>VLOOKUP(C134,Active!C$21:E$970,3,FALSE)</f>
        <v>5831.0100987941396</v>
      </c>
      <c r="F134" s="15" t="s">
        <v>153</v>
      </c>
      <c r="G134" t="str">
        <f t="shared" si="22"/>
        <v>50285.429</v>
      </c>
      <c r="H134" s="25">
        <f t="shared" si="23"/>
        <v>5831</v>
      </c>
      <c r="I134" s="56" t="s">
        <v>494</v>
      </c>
      <c r="J134" s="57" t="s">
        <v>495</v>
      </c>
      <c r="K134" s="56">
        <v>5831</v>
      </c>
      <c r="L134" s="56" t="s">
        <v>419</v>
      </c>
      <c r="M134" s="57" t="s">
        <v>157</v>
      </c>
      <c r="N134" s="57"/>
      <c r="O134" s="58" t="s">
        <v>207</v>
      </c>
      <c r="P134" s="58" t="s">
        <v>496</v>
      </c>
    </row>
    <row r="135" spans="1:16" ht="12.75" customHeight="1" x14ac:dyDescent="0.2">
      <c r="A135" s="25" t="str">
        <f t="shared" si="18"/>
        <v> BBS 113 </v>
      </c>
      <c r="B135" s="15" t="str">
        <f t="shared" si="19"/>
        <v>I</v>
      </c>
      <c r="C135" s="25">
        <f t="shared" si="20"/>
        <v>50335.345000000001</v>
      </c>
      <c r="D135" t="str">
        <f t="shared" si="21"/>
        <v>vis</v>
      </c>
      <c r="E135">
        <f>VLOOKUP(C135,Active!C$21:E$970,3,FALSE)</f>
        <v>5904.0139233193713</v>
      </c>
      <c r="F135" s="15" t="s">
        <v>153</v>
      </c>
      <c r="G135" t="str">
        <f t="shared" si="22"/>
        <v>50335.345</v>
      </c>
      <c r="H135" s="25">
        <f t="shared" si="23"/>
        <v>5904</v>
      </c>
      <c r="I135" s="56" t="s">
        <v>497</v>
      </c>
      <c r="J135" s="57" t="s">
        <v>498</v>
      </c>
      <c r="K135" s="56">
        <v>5904</v>
      </c>
      <c r="L135" s="56" t="s">
        <v>433</v>
      </c>
      <c r="M135" s="57" t="s">
        <v>157</v>
      </c>
      <c r="N135" s="57"/>
      <c r="O135" s="58" t="s">
        <v>207</v>
      </c>
      <c r="P135" s="58" t="s">
        <v>499</v>
      </c>
    </row>
    <row r="136" spans="1:16" ht="12.75" customHeight="1" x14ac:dyDescent="0.2">
      <c r="A136" s="25" t="str">
        <f t="shared" si="18"/>
        <v> BBS 113 </v>
      </c>
      <c r="B136" s="15" t="str">
        <f t="shared" si="19"/>
        <v>I</v>
      </c>
      <c r="C136" s="25">
        <f t="shared" si="20"/>
        <v>50387.305</v>
      </c>
      <c r="D136" t="str">
        <f t="shared" si="21"/>
        <v>vis</v>
      </c>
      <c r="E136">
        <f>VLOOKUP(C136,Active!C$21:E$970,3,FALSE)</f>
        <v>5980.0071664143834</v>
      </c>
      <c r="F136" s="15" t="s">
        <v>153</v>
      </c>
      <c r="G136" t="str">
        <f t="shared" si="22"/>
        <v>50387.305</v>
      </c>
      <c r="H136" s="25">
        <f t="shared" si="23"/>
        <v>5980</v>
      </c>
      <c r="I136" s="56" t="s">
        <v>500</v>
      </c>
      <c r="J136" s="57" t="s">
        <v>501</v>
      </c>
      <c r="K136" s="56">
        <v>5980</v>
      </c>
      <c r="L136" s="56" t="s">
        <v>260</v>
      </c>
      <c r="M136" s="57" t="s">
        <v>157</v>
      </c>
      <c r="N136" s="57"/>
      <c r="O136" s="58" t="s">
        <v>207</v>
      </c>
      <c r="P136" s="58" t="s">
        <v>499</v>
      </c>
    </row>
    <row r="137" spans="1:16" ht="12.75" customHeight="1" x14ac:dyDescent="0.2">
      <c r="A137" s="25" t="str">
        <f t="shared" si="18"/>
        <v> BBS 115 </v>
      </c>
      <c r="B137" s="15" t="str">
        <f t="shared" si="19"/>
        <v>I</v>
      </c>
      <c r="C137" s="25">
        <f t="shared" si="20"/>
        <v>50585.584000000003</v>
      </c>
      <c r="D137" t="str">
        <f t="shared" si="21"/>
        <v>vis</v>
      </c>
      <c r="E137">
        <f>VLOOKUP(C137,Active!C$21:E$970,3,FALSE)</f>
        <v>6269.9968555528812</v>
      </c>
      <c r="F137" s="15" t="s">
        <v>153</v>
      </c>
      <c r="G137" t="str">
        <f t="shared" si="22"/>
        <v>50585.584</v>
      </c>
      <c r="H137" s="25">
        <f t="shared" si="23"/>
        <v>6270</v>
      </c>
      <c r="I137" s="56" t="s">
        <v>502</v>
      </c>
      <c r="J137" s="57" t="s">
        <v>503</v>
      </c>
      <c r="K137" s="56">
        <v>6270</v>
      </c>
      <c r="L137" s="56" t="s">
        <v>194</v>
      </c>
      <c r="M137" s="57" t="s">
        <v>157</v>
      </c>
      <c r="N137" s="57"/>
      <c r="O137" s="58" t="s">
        <v>163</v>
      </c>
      <c r="P137" s="58" t="s">
        <v>504</v>
      </c>
    </row>
    <row r="138" spans="1:16" ht="12.75" customHeight="1" x14ac:dyDescent="0.2">
      <c r="A138" s="25" t="str">
        <f t="shared" si="18"/>
        <v> BBS 115 </v>
      </c>
      <c r="B138" s="15" t="str">
        <f t="shared" si="19"/>
        <v>I</v>
      </c>
      <c r="C138" s="25">
        <f t="shared" si="20"/>
        <v>50672.432999999997</v>
      </c>
      <c r="D138" t="str">
        <f t="shared" si="21"/>
        <v>vis</v>
      </c>
      <c r="E138">
        <f>VLOOKUP(C138,Active!C$21:E$970,3,FALSE)</f>
        <v>6397.0164315643988</v>
      </c>
      <c r="F138" s="15" t="s">
        <v>153</v>
      </c>
      <c r="G138" t="str">
        <f t="shared" si="22"/>
        <v>50672.433</v>
      </c>
      <c r="H138" s="25">
        <f t="shared" si="23"/>
        <v>6397</v>
      </c>
      <c r="I138" s="56" t="s">
        <v>505</v>
      </c>
      <c r="J138" s="57" t="s">
        <v>506</v>
      </c>
      <c r="K138" s="56">
        <v>6397</v>
      </c>
      <c r="L138" s="56" t="s">
        <v>436</v>
      </c>
      <c r="M138" s="57" t="s">
        <v>157</v>
      </c>
      <c r="N138" s="57"/>
      <c r="O138" s="58" t="s">
        <v>207</v>
      </c>
      <c r="P138" s="58" t="s">
        <v>504</v>
      </c>
    </row>
    <row r="139" spans="1:16" ht="12.75" customHeight="1" x14ac:dyDescent="0.2">
      <c r="A139" s="25" t="str">
        <f t="shared" ref="A139:A170" si="24">P139</f>
        <v> BBS 116 </v>
      </c>
      <c r="B139" s="15" t="str">
        <f t="shared" ref="B139:B170" si="25">IF(H139=INT(H139),"I","II")</f>
        <v>I</v>
      </c>
      <c r="C139" s="25">
        <f t="shared" ref="C139:C170" si="26">1*G139</f>
        <v>50774.288999999997</v>
      </c>
      <c r="D139" t="str">
        <f t="shared" ref="D139:D170" si="27">VLOOKUP(F139,I$1:J$5,2,FALSE)</f>
        <v>vis</v>
      </c>
      <c r="E139">
        <f>VLOOKUP(C139,Active!C$21:E$970,3,FALSE)</f>
        <v>6545.9842485136996</v>
      </c>
      <c r="F139" s="15" t="s">
        <v>153</v>
      </c>
      <c r="G139" t="str">
        <f t="shared" ref="G139:G170" si="28">MID(I139,3,LEN(I139)-3)</f>
        <v>50774.289</v>
      </c>
      <c r="H139" s="25">
        <f t="shared" ref="H139:H170" si="29">1*K139</f>
        <v>6546</v>
      </c>
      <c r="I139" s="56" t="s">
        <v>507</v>
      </c>
      <c r="J139" s="57" t="s">
        <v>508</v>
      </c>
      <c r="K139" s="56">
        <v>6546</v>
      </c>
      <c r="L139" s="56" t="s">
        <v>509</v>
      </c>
      <c r="M139" s="57" t="s">
        <v>157</v>
      </c>
      <c r="N139" s="57"/>
      <c r="O139" s="58" t="s">
        <v>163</v>
      </c>
      <c r="P139" s="58" t="s">
        <v>510</v>
      </c>
    </row>
    <row r="140" spans="1:16" ht="12.75" customHeight="1" x14ac:dyDescent="0.2">
      <c r="A140" s="25" t="str">
        <f t="shared" si="24"/>
        <v> BBS 116 </v>
      </c>
      <c r="B140" s="15" t="str">
        <f t="shared" si="25"/>
        <v>I</v>
      </c>
      <c r="C140" s="25">
        <f t="shared" si="26"/>
        <v>50774.307000000001</v>
      </c>
      <c r="D140" t="str">
        <f t="shared" si="27"/>
        <v>vis</v>
      </c>
      <c r="E140">
        <f>VLOOKUP(C140,Active!C$21:E$970,3,FALSE)</f>
        <v>6546.0105741175485</v>
      </c>
      <c r="F140" s="15" t="s">
        <v>153</v>
      </c>
      <c r="G140" t="str">
        <f t="shared" si="28"/>
        <v>50774.307</v>
      </c>
      <c r="H140" s="25">
        <f t="shared" si="29"/>
        <v>6546</v>
      </c>
      <c r="I140" s="56" t="s">
        <v>511</v>
      </c>
      <c r="J140" s="57" t="s">
        <v>512</v>
      </c>
      <c r="K140" s="56">
        <v>6546</v>
      </c>
      <c r="L140" s="56" t="s">
        <v>419</v>
      </c>
      <c r="M140" s="57" t="s">
        <v>157</v>
      </c>
      <c r="N140" s="57"/>
      <c r="O140" s="58" t="s">
        <v>207</v>
      </c>
      <c r="P140" s="58" t="s">
        <v>510</v>
      </c>
    </row>
    <row r="141" spans="1:16" ht="12.75" customHeight="1" x14ac:dyDescent="0.2">
      <c r="A141" s="25" t="str">
        <f t="shared" si="24"/>
        <v>BAVM 173 </v>
      </c>
      <c r="B141" s="15" t="str">
        <f t="shared" si="25"/>
        <v>I</v>
      </c>
      <c r="C141" s="25">
        <f t="shared" si="26"/>
        <v>53245.352299999999</v>
      </c>
      <c r="D141" t="str">
        <f t="shared" si="27"/>
        <v>vis</v>
      </c>
      <c r="E141">
        <f>VLOOKUP(C141,Active!C$21:E$970,3,FALSE)</f>
        <v>10159.997221186262</v>
      </c>
      <c r="F141" s="15" t="s">
        <v>153</v>
      </c>
      <c r="G141" t="str">
        <f t="shared" si="28"/>
        <v>53245.3523</v>
      </c>
      <c r="H141" s="25">
        <f t="shared" si="29"/>
        <v>10160</v>
      </c>
      <c r="I141" s="56" t="s">
        <v>513</v>
      </c>
      <c r="J141" s="57" t="s">
        <v>514</v>
      </c>
      <c r="K141" s="56">
        <v>10160</v>
      </c>
      <c r="L141" s="56" t="s">
        <v>515</v>
      </c>
      <c r="M141" s="57" t="s">
        <v>516</v>
      </c>
      <c r="N141" s="57" t="s">
        <v>517</v>
      </c>
      <c r="O141" s="58" t="s">
        <v>518</v>
      </c>
      <c r="P141" s="59" t="s">
        <v>519</v>
      </c>
    </row>
    <row r="142" spans="1:16" ht="12.75" customHeight="1" x14ac:dyDescent="0.2">
      <c r="A142" s="25" t="str">
        <f t="shared" si="24"/>
        <v>BAVM 178 </v>
      </c>
      <c r="B142" s="15" t="str">
        <f t="shared" si="25"/>
        <v>I</v>
      </c>
      <c r="C142" s="25">
        <f t="shared" si="26"/>
        <v>53619.361700000001</v>
      </c>
      <c r="D142" t="str">
        <f t="shared" si="27"/>
        <v>vis</v>
      </c>
      <c r="E142">
        <f>VLOOKUP(C142,Active!C$21:E$970,3,FALSE)</f>
        <v>10706.998515528456</v>
      </c>
      <c r="F142" s="15" t="s">
        <v>153</v>
      </c>
      <c r="G142" t="str">
        <f t="shared" si="28"/>
        <v>53619.3617</v>
      </c>
      <c r="H142" s="25">
        <f t="shared" si="29"/>
        <v>10707</v>
      </c>
      <c r="I142" s="56" t="s">
        <v>520</v>
      </c>
      <c r="J142" s="57" t="s">
        <v>521</v>
      </c>
      <c r="K142" s="56">
        <v>10707</v>
      </c>
      <c r="L142" s="56" t="s">
        <v>522</v>
      </c>
      <c r="M142" s="57" t="s">
        <v>523</v>
      </c>
      <c r="N142" s="57" t="s">
        <v>524</v>
      </c>
      <c r="O142" s="58" t="s">
        <v>525</v>
      </c>
      <c r="P142" s="59" t="s">
        <v>526</v>
      </c>
    </row>
    <row r="143" spans="1:16" ht="12.75" customHeight="1" x14ac:dyDescent="0.2">
      <c r="A143" s="25" t="str">
        <f t="shared" si="24"/>
        <v>JAAVSO 36(2);171 </v>
      </c>
      <c r="B143" s="15" t="str">
        <f t="shared" si="25"/>
        <v>I</v>
      </c>
      <c r="C143" s="25">
        <f t="shared" si="26"/>
        <v>54338.662400000001</v>
      </c>
      <c r="D143" t="str">
        <f t="shared" si="27"/>
        <v>vis</v>
      </c>
      <c r="E143">
        <f>VLOOKUP(C143,Active!C$21:E$970,3,FALSE)</f>
        <v>11758.99991956066</v>
      </c>
      <c r="F143" s="15" t="s">
        <v>153</v>
      </c>
      <c r="G143" t="str">
        <f t="shared" si="28"/>
        <v>54338.6624</v>
      </c>
      <c r="H143" s="25">
        <f t="shared" si="29"/>
        <v>11759</v>
      </c>
      <c r="I143" s="56" t="s">
        <v>527</v>
      </c>
      <c r="J143" s="57" t="s">
        <v>528</v>
      </c>
      <c r="K143" s="56" t="s">
        <v>529</v>
      </c>
      <c r="L143" s="56" t="s">
        <v>530</v>
      </c>
      <c r="M143" s="57" t="s">
        <v>523</v>
      </c>
      <c r="N143" s="57" t="s">
        <v>531</v>
      </c>
      <c r="O143" s="58" t="s">
        <v>223</v>
      </c>
      <c r="P143" s="59" t="s">
        <v>532</v>
      </c>
    </row>
    <row r="144" spans="1:16" ht="12.75" customHeight="1" x14ac:dyDescent="0.2">
      <c r="A144" s="25" t="str">
        <f t="shared" si="24"/>
        <v>JAAVSO 36(2);186 </v>
      </c>
      <c r="B144" s="15" t="str">
        <f t="shared" si="25"/>
        <v>I</v>
      </c>
      <c r="C144" s="25">
        <f t="shared" si="26"/>
        <v>54636.775300000001</v>
      </c>
      <c r="D144" t="str">
        <f t="shared" si="27"/>
        <v>vis</v>
      </c>
      <c r="E144">
        <f>VLOOKUP(C144,Active!C$21:E$970,3,FALSE)</f>
        <v>12195.000036563344</v>
      </c>
      <c r="F144" s="15" t="s">
        <v>153</v>
      </c>
      <c r="G144" t="str">
        <f t="shared" si="28"/>
        <v>54636.7753</v>
      </c>
      <c r="H144" s="25">
        <f t="shared" si="29"/>
        <v>12195</v>
      </c>
      <c r="I144" s="56" t="s">
        <v>533</v>
      </c>
      <c r="J144" s="57" t="s">
        <v>534</v>
      </c>
      <c r="K144" s="56" t="s">
        <v>535</v>
      </c>
      <c r="L144" s="56" t="s">
        <v>536</v>
      </c>
      <c r="M144" s="57" t="s">
        <v>523</v>
      </c>
      <c r="N144" s="57" t="s">
        <v>517</v>
      </c>
      <c r="O144" s="58" t="s">
        <v>537</v>
      </c>
      <c r="P144" s="59" t="s">
        <v>538</v>
      </c>
    </row>
    <row r="145" spans="1:16" ht="12.75" customHeight="1" x14ac:dyDescent="0.2">
      <c r="A145" s="25" t="str">
        <f t="shared" si="24"/>
        <v>BAVM 209 </v>
      </c>
      <c r="B145" s="15" t="str">
        <f t="shared" si="25"/>
        <v>I</v>
      </c>
      <c r="C145" s="25">
        <f t="shared" si="26"/>
        <v>54639.510199999997</v>
      </c>
      <c r="D145" t="str">
        <f t="shared" si="27"/>
        <v>vis</v>
      </c>
      <c r="E145">
        <f>VLOOKUP(C145,Active!C$21:E$970,3,FALSE)</f>
        <v>12198.999919560654</v>
      </c>
      <c r="F145" s="15" t="s">
        <v>153</v>
      </c>
      <c r="G145" t="str">
        <f t="shared" si="28"/>
        <v>54639.5102</v>
      </c>
      <c r="H145" s="25">
        <f t="shared" si="29"/>
        <v>12199</v>
      </c>
      <c r="I145" s="56" t="s">
        <v>539</v>
      </c>
      <c r="J145" s="57" t="s">
        <v>540</v>
      </c>
      <c r="K145" s="56" t="s">
        <v>541</v>
      </c>
      <c r="L145" s="56" t="s">
        <v>530</v>
      </c>
      <c r="M145" s="57" t="s">
        <v>523</v>
      </c>
      <c r="N145" s="57" t="s">
        <v>542</v>
      </c>
      <c r="O145" s="58" t="s">
        <v>543</v>
      </c>
      <c r="P145" s="59" t="s">
        <v>544</v>
      </c>
    </row>
    <row r="146" spans="1:16" ht="12.75" customHeight="1" x14ac:dyDescent="0.2">
      <c r="A146" s="25" t="str">
        <f t="shared" si="24"/>
        <v>JAAVSO 36(2);186 </v>
      </c>
      <c r="B146" s="15" t="str">
        <f t="shared" si="25"/>
        <v>I</v>
      </c>
      <c r="C146" s="25">
        <f t="shared" si="26"/>
        <v>54651.818200000002</v>
      </c>
      <c r="D146" t="str">
        <f t="shared" si="27"/>
        <v>vis</v>
      </c>
      <c r="E146">
        <f>VLOOKUP(C146,Active!C$21:E$970,3,FALSE)</f>
        <v>12217.000782455452</v>
      </c>
      <c r="F146" s="15" t="s">
        <v>153</v>
      </c>
      <c r="G146" t="str">
        <f t="shared" si="28"/>
        <v>54651.8182</v>
      </c>
      <c r="H146" s="25">
        <f t="shared" si="29"/>
        <v>12217</v>
      </c>
      <c r="I146" s="56" t="s">
        <v>545</v>
      </c>
      <c r="J146" s="57" t="s">
        <v>546</v>
      </c>
      <c r="K146" s="56" t="s">
        <v>547</v>
      </c>
      <c r="L146" s="56" t="s">
        <v>548</v>
      </c>
      <c r="M146" s="57" t="s">
        <v>523</v>
      </c>
      <c r="N146" s="57" t="s">
        <v>517</v>
      </c>
      <c r="O146" s="58" t="s">
        <v>223</v>
      </c>
      <c r="P146" s="59" t="s">
        <v>538</v>
      </c>
    </row>
    <row r="147" spans="1:16" ht="12.75" customHeight="1" x14ac:dyDescent="0.2">
      <c r="A147" s="25" t="str">
        <f t="shared" si="24"/>
        <v> JAAVSO 38;85 </v>
      </c>
      <c r="B147" s="15" t="str">
        <f t="shared" si="25"/>
        <v>I</v>
      </c>
      <c r="C147" s="25">
        <f t="shared" si="26"/>
        <v>55008.733</v>
      </c>
      <c r="D147" t="str">
        <f t="shared" si="27"/>
        <v>vis</v>
      </c>
      <c r="E147">
        <f>VLOOKUP(C147,Active!C$21:E$970,3,FALSE)</f>
        <v>12739.000650827431</v>
      </c>
      <c r="F147" s="15" t="s">
        <v>153</v>
      </c>
      <c r="G147" t="str">
        <f t="shared" si="28"/>
        <v>55008.7330</v>
      </c>
      <c r="H147" s="25">
        <f t="shared" si="29"/>
        <v>12739</v>
      </c>
      <c r="I147" s="56" t="s">
        <v>549</v>
      </c>
      <c r="J147" s="57" t="s">
        <v>550</v>
      </c>
      <c r="K147" s="56" t="s">
        <v>551</v>
      </c>
      <c r="L147" s="56" t="s">
        <v>552</v>
      </c>
      <c r="M147" s="57" t="s">
        <v>523</v>
      </c>
      <c r="N147" s="57" t="s">
        <v>531</v>
      </c>
      <c r="O147" s="58" t="s">
        <v>223</v>
      </c>
      <c r="P147" s="58" t="s">
        <v>553</v>
      </c>
    </row>
    <row r="148" spans="1:16" ht="12.75" customHeight="1" x14ac:dyDescent="0.2">
      <c r="A148" s="25" t="str">
        <f t="shared" si="24"/>
        <v>OEJV 0137 </v>
      </c>
      <c r="B148" s="15" t="str">
        <f t="shared" si="25"/>
        <v>I</v>
      </c>
      <c r="C148" s="25">
        <f t="shared" si="26"/>
        <v>55046.337399999997</v>
      </c>
      <c r="D148" t="str">
        <f t="shared" si="27"/>
        <v>vis</v>
      </c>
      <c r="E148">
        <f>VLOOKUP(C148,Active!C$21:E$970,3,FALSE)</f>
        <v>12793.99834733709</v>
      </c>
      <c r="F148" s="15" t="s">
        <v>153</v>
      </c>
      <c r="G148" t="str">
        <f t="shared" si="28"/>
        <v>55046.3374</v>
      </c>
      <c r="H148" s="25">
        <f t="shared" si="29"/>
        <v>12794</v>
      </c>
      <c r="I148" s="56" t="s">
        <v>554</v>
      </c>
      <c r="J148" s="57" t="s">
        <v>555</v>
      </c>
      <c r="K148" s="56" t="s">
        <v>556</v>
      </c>
      <c r="L148" s="56" t="s">
        <v>557</v>
      </c>
      <c r="M148" s="57" t="s">
        <v>523</v>
      </c>
      <c r="N148" s="57" t="s">
        <v>558</v>
      </c>
      <c r="O148" s="58" t="s">
        <v>559</v>
      </c>
      <c r="P148" s="59" t="s">
        <v>127</v>
      </c>
    </row>
    <row r="149" spans="1:16" ht="12.75" customHeight="1" x14ac:dyDescent="0.2">
      <c r="A149" s="25" t="str">
        <f t="shared" si="24"/>
        <v>OEJV 0137 </v>
      </c>
      <c r="B149" s="15" t="str">
        <f t="shared" si="25"/>
        <v>I</v>
      </c>
      <c r="C149" s="25">
        <f t="shared" si="26"/>
        <v>55046.337599999999</v>
      </c>
      <c r="D149" t="str">
        <f t="shared" si="27"/>
        <v>vis</v>
      </c>
      <c r="E149">
        <f>VLOOKUP(C149,Active!C$21:E$970,3,FALSE)</f>
        <v>12793.998639843803</v>
      </c>
      <c r="F149" s="15" t="s">
        <v>153</v>
      </c>
      <c r="G149" t="str">
        <f t="shared" si="28"/>
        <v>55046.3376</v>
      </c>
      <c r="H149" s="25">
        <f t="shared" si="29"/>
        <v>12794</v>
      </c>
      <c r="I149" s="56" t="s">
        <v>560</v>
      </c>
      <c r="J149" s="57" t="s">
        <v>561</v>
      </c>
      <c r="K149" s="56" t="s">
        <v>556</v>
      </c>
      <c r="L149" s="56" t="s">
        <v>562</v>
      </c>
      <c r="M149" s="57" t="s">
        <v>523</v>
      </c>
      <c r="N149" s="57" t="s">
        <v>43</v>
      </c>
      <c r="O149" s="58" t="s">
        <v>559</v>
      </c>
      <c r="P149" s="59" t="s">
        <v>127</v>
      </c>
    </row>
    <row r="150" spans="1:16" ht="12.75" customHeight="1" x14ac:dyDescent="0.2">
      <c r="A150" s="25" t="str">
        <f t="shared" si="24"/>
        <v> JAAVSO 38;85 </v>
      </c>
      <c r="B150" s="15" t="str">
        <f t="shared" si="25"/>
        <v>I</v>
      </c>
      <c r="C150" s="25">
        <f t="shared" si="26"/>
        <v>55069.586000000003</v>
      </c>
      <c r="D150" t="str">
        <f t="shared" si="27"/>
        <v>vis</v>
      </c>
      <c r="E150">
        <f>VLOOKUP(C150,Active!C$21:E$970,3,FALSE)</f>
        <v>12828.000204754704</v>
      </c>
      <c r="F150" s="15" t="s">
        <v>153</v>
      </c>
      <c r="G150" t="str">
        <f t="shared" si="28"/>
        <v>55069.5860</v>
      </c>
      <c r="H150" s="25">
        <f t="shared" si="29"/>
        <v>12828</v>
      </c>
      <c r="I150" s="56" t="s">
        <v>563</v>
      </c>
      <c r="J150" s="57" t="s">
        <v>564</v>
      </c>
      <c r="K150" s="56" t="s">
        <v>565</v>
      </c>
      <c r="L150" s="56" t="s">
        <v>566</v>
      </c>
      <c r="M150" s="57" t="s">
        <v>523</v>
      </c>
      <c r="N150" s="57" t="s">
        <v>531</v>
      </c>
      <c r="O150" s="58" t="s">
        <v>567</v>
      </c>
      <c r="P150" s="58" t="s">
        <v>553</v>
      </c>
    </row>
    <row r="151" spans="1:16" ht="12.75" customHeight="1" x14ac:dyDescent="0.2">
      <c r="A151" s="25" t="str">
        <f t="shared" si="24"/>
        <v> JAAVSO 39;94 </v>
      </c>
      <c r="B151" s="15" t="str">
        <f t="shared" si="25"/>
        <v>I</v>
      </c>
      <c r="C151" s="25">
        <f t="shared" si="26"/>
        <v>55380.689700000003</v>
      </c>
      <c r="D151" t="str">
        <f t="shared" si="27"/>
        <v>vis</v>
      </c>
      <c r="E151">
        <f>VLOOKUP(C151,Active!C$21:E$970,3,FALSE)</f>
        <v>13282.999802557977</v>
      </c>
      <c r="F151" s="15" t="s">
        <v>153</v>
      </c>
      <c r="G151" t="str">
        <f t="shared" si="28"/>
        <v>55380.6897</v>
      </c>
      <c r="H151" s="25">
        <f t="shared" si="29"/>
        <v>13283</v>
      </c>
      <c r="I151" s="56" t="s">
        <v>568</v>
      </c>
      <c r="J151" s="57" t="s">
        <v>569</v>
      </c>
      <c r="K151" s="56" t="s">
        <v>570</v>
      </c>
      <c r="L151" s="56" t="s">
        <v>530</v>
      </c>
      <c r="M151" s="57" t="s">
        <v>523</v>
      </c>
      <c r="N151" s="57" t="s">
        <v>531</v>
      </c>
      <c r="O151" s="58" t="s">
        <v>223</v>
      </c>
      <c r="P151" s="58" t="s">
        <v>571</v>
      </c>
    </row>
    <row r="152" spans="1:16" ht="12.75" customHeight="1" x14ac:dyDescent="0.2">
      <c r="A152" s="25" t="str">
        <f t="shared" si="24"/>
        <v> JAAVSO 40;975 </v>
      </c>
      <c r="B152" s="15" t="str">
        <f t="shared" si="25"/>
        <v>I</v>
      </c>
      <c r="C152" s="25">
        <f t="shared" si="26"/>
        <v>55747.859900000003</v>
      </c>
      <c r="D152" t="str">
        <f t="shared" si="27"/>
        <v>vis</v>
      </c>
      <c r="E152">
        <f>VLOOKUP(C152,Active!C$21:E$970,3,FALSE)</f>
        <v>13819.998537466461</v>
      </c>
      <c r="F152" s="15" t="s">
        <v>153</v>
      </c>
      <c r="G152" t="str">
        <f t="shared" si="28"/>
        <v>55747.8599</v>
      </c>
      <c r="H152" s="25">
        <f t="shared" si="29"/>
        <v>13820</v>
      </c>
      <c r="I152" s="56" t="s">
        <v>572</v>
      </c>
      <c r="J152" s="57" t="s">
        <v>573</v>
      </c>
      <c r="K152" s="56" t="s">
        <v>574</v>
      </c>
      <c r="L152" s="56" t="s">
        <v>522</v>
      </c>
      <c r="M152" s="57" t="s">
        <v>523</v>
      </c>
      <c r="N152" s="57" t="s">
        <v>153</v>
      </c>
      <c r="O152" s="58" t="s">
        <v>223</v>
      </c>
      <c r="P152" s="58" t="s">
        <v>575</v>
      </c>
    </row>
    <row r="153" spans="1:16" x14ac:dyDescent="0.2">
      <c r="A153" s="25" t="str">
        <f t="shared" si="24"/>
        <v> JAAVSO 41;328 </v>
      </c>
      <c r="B153" s="15" t="str">
        <f t="shared" si="25"/>
        <v>I</v>
      </c>
      <c r="C153" s="25">
        <f t="shared" si="26"/>
        <v>56528.6967</v>
      </c>
      <c r="D153" t="str">
        <f t="shared" si="27"/>
        <v>vis</v>
      </c>
      <c r="E153">
        <f>VLOOKUP(C153,Active!C$21:E$970,3,FALSE)</f>
        <v>14961.998552091793</v>
      </c>
      <c r="F153" s="15" t="s">
        <v>153</v>
      </c>
      <c r="G153" t="str">
        <f t="shared" si="28"/>
        <v>56528.6967</v>
      </c>
      <c r="H153" s="25">
        <f t="shared" si="29"/>
        <v>14962</v>
      </c>
      <c r="I153" s="56" t="s">
        <v>576</v>
      </c>
      <c r="J153" s="57" t="s">
        <v>577</v>
      </c>
      <c r="K153" s="56">
        <v>14962</v>
      </c>
      <c r="L153" s="56" t="s">
        <v>522</v>
      </c>
      <c r="M153" s="57" t="s">
        <v>523</v>
      </c>
      <c r="N153" s="57" t="s">
        <v>153</v>
      </c>
      <c r="O153" s="58" t="s">
        <v>223</v>
      </c>
      <c r="P153" s="58" t="s">
        <v>578</v>
      </c>
    </row>
    <row r="154" spans="1:16" x14ac:dyDescent="0.2">
      <c r="A154" s="25" t="str">
        <f t="shared" si="24"/>
        <v>OEJV 0160 </v>
      </c>
      <c r="B154" s="15" t="str">
        <f t="shared" si="25"/>
        <v>I</v>
      </c>
      <c r="C154" s="25">
        <f t="shared" si="26"/>
        <v>56542.371520000001</v>
      </c>
      <c r="D154" t="str">
        <f t="shared" si="27"/>
        <v>vis</v>
      </c>
      <c r="E154">
        <f>VLOOKUP(C154,Active!C$21:E$970,3,FALSE)</f>
        <v>14981.998435089108</v>
      </c>
      <c r="F154" s="15" t="s">
        <v>153</v>
      </c>
      <c r="G154" t="str">
        <f t="shared" si="28"/>
        <v>56542.37152</v>
      </c>
      <c r="H154" s="25">
        <f t="shared" si="29"/>
        <v>14982</v>
      </c>
      <c r="I154" s="56" t="s">
        <v>579</v>
      </c>
      <c r="J154" s="57" t="s">
        <v>580</v>
      </c>
      <c r="K154" s="56">
        <v>14982</v>
      </c>
      <c r="L154" s="56" t="s">
        <v>581</v>
      </c>
      <c r="M154" s="57" t="s">
        <v>523</v>
      </c>
      <c r="N154" s="57" t="s">
        <v>153</v>
      </c>
      <c r="O154" s="58" t="s">
        <v>559</v>
      </c>
      <c r="P154" s="59" t="s">
        <v>582</v>
      </c>
    </row>
    <row r="155" spans="1:16" x14ac:dyDescent="0.2">
      <c r="A155" s="25" t="str">
        <f t="shared" si="24"/>
        <v>OEJV 0160 </v>
      </c>
      <c r="B155" s="15" t="str">
        <f t="shared" si="25"/>
        <v>I</v>
      </c>
      <c r="C155" s="25">
        <f t="shared" si="26"/>
        <v>56542.371729999999</v>
      </c>
      <c r="D155" t="str">
        <f t="shared" si="27"/>
        <v>vis</v>
      </c>
      <c r="E155">
        <f>VLOOKUP(C155,Active!C$21:E$970,3,FALSE)</f>
        <v>14981.998742221151</v>
      </c>
      <c r="F155" s="15" t="s">
        <v>153</v>
      </c>
      <c r="G155" t="str">
        <f t="shared" si="28"/>
        <v>56542.37173</v>
      </c>
      <c r="H155" s="25">
        <f t="shared" si="29"/>
        <v>14982</v>
      </c>
      <c r="I155" s="56" t="s">
        <v>583</v>
      </c>
      <c r="J155" s="57" t="s">
        <v>584</v>
      </c>
      <c r="K155" s="56">
        <v>14982</v>
      </c>
      <c r="L155" s="56" t="s">
        <v>585</v>
      </c>
      <c r="M155" s="57" t="s">
        <v>523</v>
      </c>
      <c r="N155" s="57" t="s">
        <v>558</v>
      </c>
      <c r="O155" s="58" t="s">
        <v>559</v>
      </c>
      <c r="P155" s="59" t="s">
        <v>582</v>
      </c>
    </row>
    <row r="156" spans="1:16" ht="12.75" customHeight="1" x14ac:dyDescent="0.2">
      <c r="A156" s="25" t="str">
        <f t="shared" si="24"/>
        <v> IODE 4.3.106 </v>
      </c>
      <c r="B156" s="15" t="str">
        <f t="shared" si="25"/>
        <v>I</v>
      </c>
      <c r="C156" s="25">
        <f t="shared" si="26"/>
        <v>30637.324000000001</v>
      </c>
      <c r="D156" t="str">
        <f t="shared" si="27"/>
        <v>vis</v>
      </c>
      <c r="E156">
        <f>VLOOKUP(C156,Active!C$21:E$970,3,FALSE)</f>
        <v>-22905.002595997041</v>
      </c>
      <c r="F156" s="15" t="s">
        <v>153</v>
      </c>
      <c r="G156" t="str">
        <f t="shared" si="28"/>
        <v>30637.324</v>
      </c>
      <c r="H156" s="25">
        <f t="shared" si="29"/>
        <v>-22905</v>
      </c>
      <c r="I156" s="56" t="s">
        <v>586</v>
      </c>
      <c r="J156" s="57" t="s">
        <v>587</v>
      </c>
      <c r="K156" s="56">
        <v>-22905</v>
      </c>
      <c r="L156" s="56" t="s">
        <v>194</v>
      </c>
      <c r="M156" s="57" t="s">
        <v>157</v>
      </c>
      <c r="N156" s="57"/>
      <c r="O156" s="58" t="s">
        <v>588</v>
      </c>
      <c r="P156" s="58" t="s">
        <v>42</v>
      </c>
    </row>
    <row r="157" spans="1:16" ht="12.75" customHeight="1" x14ac:dyDescent="0.2">
      <c r="A157" s="25" t="str">
        <f t="shared" si="24"/>
        <v> AC 23.4 </v>
      </c>
      <c r="B157" s="15" t="str">
        <f t="shared" si="25"/>
        <v>I</v>
      </c>
      <c r="C157" s="25">
        <f t="shared" si="26"/>
        <v>30645.532999999999</v>
      </c>
      <c r="D157" t="str">
        <f t="shared" si="27"/>
        <v>vis</v>
      </c>
      <c r="E157">
        <f>VLOOKUP(C157,Active!C$21:E$970,3,FALSE)</f>
        <v>-22892.996658110842</v>
      </c>
      <c r="F157" s="15" t="s">
        <v>153</v>
      </c>
      <c r="G157" t="str">
        <f t="shared" si="28"/>
        <v>30645.533</v>
      </c>
      <c r="H157" s="25">
        <f t="shared" si="29"/>
        <v>-22893</v>
      </c>
      <c r="I157" s="56" t="s">
        <v>589</v>
      </c>
      <c r="J157" s="57" t="s">
        <v>590</v>
      </c>
      <c r="K157" s="56">
        <v>-22893</v>
      </c>
      <c r="L157" s="56" t="s">
        <v>156</v>
      </c>
      <c r="M157" s="57" t="s">
        <v>157</v>
      </c>
      <c r="N157" s="57"/>
      <c r="O157" s="58" t="s">
        <v>591</v>
      </c>
      <c r="P157" s="58" t="s">
        <v>44</v>
      </c>
    </row>
    <row r="158" spans="1:16" ht="12.75" customHeight="1" x14ac:dyDescent="0.2">
      <c r="A158" s="25" t="str">
        <f t="shared" si="24"/>
        <v> IODE 4.3.106 </v>
      </c>
      <c r="B158" s="15" t="str">
        <f t="shared" si="25"/>
        <v>I</v>
      </c>
      <c r="C158" s="25">
        <f t="shared" si="26"/>
        <v>30696.128000000001</v>
      </c>
      <c r="D158" t="str">
        <f t="shared" si="27"/>
        <v>vis</v>
      </c>
      <c r="E158">
        <f>VLOOKUP(C158,Active!C$21:E$970,3,FALSE)</f>
        <v>-22818.999773307292</v>
      </c>
      <c r="F158" s="15" t="s">
        <v>153</v>
      </c>
      <c r="G158" t="str">
        <f t="shared" si="28"/>
        <v>30696.128</v>
      </c>
      <c r="H158" s="25">
        <f t="shared" si="29"/>
        <v>-22819</v>
      </c>
      <c r="I158" s="56" t="s">
        <v>592</v>
      </c>
      <c r="J158" s="57" t="s">
        <v>593</v>
      </c>
      <c r="K158" s="56">
        <v>-22819</v>
      </c>
      <c r="L158" s="56" t="s">
        <v>162</v>
      </c>
      <c r="M158" s="57" t="s">
        <v>157</v>
      </c>
      <c r="N158" s="57"/>
      <c r="O158" s="58" t="s">
        <v>588</v>
      </c>
      <c r="P158" s="58" t="s">
        <v>42</v>
      </c>
    </row>
    <row r="159" spans="1:16" ht="12.75" customHeight="1" x14ac:dyDescent="0.2">
      <c r="A159" s="25" t="str">
        <f t="shared" si="24"/>
        <v> AC 23.4 </v>
      </c>
      <c r="B159" s="15" t="str">
        <f t="shared" si="25"/>
        <v>II</v>
      </c>
      <c r="C159" s="25">
        <f t="shared" si="26"/>
        <v>30885.184000000001</v>
      </c>
      <c r="D159" t="str">
        <f t="shared" si="27"/>
        <v>vis</v>
      </c>
      <c r="E159">
        <f>VLOOKUP(C159,Active!C$21:E$970,3,FALSE)</f>
        <v>-22542.499031071518</v>
      </c>
      <c r="F159" s="15" t="s">
        <v>153</v>
      </c>
      <c r="G159" t="str">
        <f t="shared" si="28"/>
        <v>30885.184</v>
      </c>
      <c r="H159" s="25">
        <f t="shared" si="29"/>
        <v>-22542.5</v>
      </c>
      <c r="I159" s="56" t="s">
        <v>594</v>
      </c>
      <c r="J159" s="57" t="s">
        <v>595</v>
      </c>
      <c r="K159" s="56">
        <v>-22542.5</v>
      </c>
      <c r="L159" s="56" t="s">
        <v>170</v>
      </c>
      <c r="M159" s="57" t="s">
        <v>157</v>
      </c>
      <c r="N159" s="57"/>
      <c r="O159" s="58" t="s">
        <v>591</v>
      </c>
      <c r="P159" s="58" t="s">
        <v>44</v>
      </c>
    </row>
    <row r="160" spans="1:16" ht="12.75" customHeight="1" x14ac:dyDescent="0.2">
      <c r="A160" s="25" t="str">
        <f t="shared" si="24"/>
        <v> AC 23.4 </v>
      </c>
      <c r="B160" s="15" t="str">
        <f t="shared" si="25"/>
        <v>I</v>
      </c>
      <c r="C160" s="25">
        <f t="shared" si="26"/>
        <v>30885.524000000001</v>
      </c>
      <c r="D160" t="str">
        <f t="shared" si="27"/>
        <v>vis</v>
      </c>
      <c r="E160">
        <f>VLOOKUP(C160,Active!C$21:E$970,3,FALSE)</f>
        <v>-22542.001769665585</v>
      </c>
      <c r="F160" s="15" t="s">
        <v>153</v>
      </c>
      <c r="G160" t="str">
        <f t="shared" si="28"/>
        <v>30885.524</v>
      </c>
      <c r="H160" s="25">
        <f t="shared" si="29"/>
        <v>-22542</v>
      </c>
      <c r="I160" s="56" t="s">
        <v>596</v>
      </c>
      <c r="J160" s="57" t="s">
        <v>597</v>
      </c>
      <c r="K160" s="56">
        <v>-22542</v>
      </c>
      <c r="L160" s="56" t="s">
        <v>184</v>
      </c>
      <c r="M160" s="57" t="s">
        <v>157</v>
      </c>
      <c r="N160" s="57"/>
      <c r="O160" s="58" t="s">
        <v>591</v>
      </c>
      <c r="P160" s="58" t="s">
        <v>44</v>
      </c>
    </row>
    <row r="161" spans="1:16" ht="12.75" customHeight="1" x14ac:dyDescent="0.2">
      <c r="A161" s="25" t="str">
        <f t="shared" si="24"/>
        <v> AC 19.4 </v>
      </c>
      <c r="B161" s="15" t="str">
        <f t="shared" si="25"/>
        <v>I</v>
      </c>
      <c r="C161" s="25">
        <f t="shared" si="26"/>
        <v>30892.359</v>
      </c>
      <c r="D161" t="str">
        <f t="shared" si="27"/>
        <v>vis</v>
      </c>
      <c r="E161">
        <f>VLOOKUP(C161,Active!C$21:E$970,3,FALSE)</f>
        <v>-22532.005352872777</v>
      </c>
      <c r="F161" s="15" t="s">
        <v>153</v>
      </c>
      <c r="G161" t="str">
        <f t="shared" si="28"/>
        <v>30892.359</v>
      </c>
      <c r="H161" s="25">
        <f t="shared" si="29"/>
        <v>-22532</v>
      </c>
      <c r="I161" s="56" t="s">
        <v>598</v>
      </c>
      <c r="J161" s="57" t="s">
        <v>599</v>
      </c>
      <c r="K161" s="56">
        <v>-22532</v>
      </c>
      <c r="L161" s="56" t="s">
        <v>245</v>
      </c>
      <c r="M161" s="57" t="s">
        <v>157</v>
      </c>
      <c r="N161" s="57"/>
      <c r="O161" s="58" t="s">
        <v>591</v>
      </c>
      <c r="P161" s="58" t="s">
        <v>46</v>
      </c>
    </row>
    <row r="162" spans="1:16" ht="12.75" customHeight="1" x14ac:dyDescent="0.2">
      <c r="A162" s="25" t="str">
        <f t="shared" si="24"/>
        <v> IODE 4.3.106 </v>
      </c>
      <c r="B162" s="15" t="str">
        <f t="shared" si="25"/>
        <v>I</v>
      </c>
      <c r="C162" s="25">
        <f t="shared" si="26"/>
        <v>30892.363000000001</v>
      </c>
      <c r="D162" t="str">
        <f t="shared" si="27"/>
        <v>vis</v>
      </c>
      <c r="E162">
        <f>VLOOKUP(C162,Active!C$21:E$970,3,FALSE)</f>
        <v>-22531.999502738588</v>
      </c>
      <c r="F162" s="15" t="s">
        <v>153</v>
      </c>
      <c r="G162" t="str">
        <f t="shared" si="28"/>
        <v>30892.363</v>
      </c>
      <c r="H162" s="25">
        <f t="shared" si="29"/>
        <v>-22532</v>
      </c>
      <c r="I162" s="56" t="s">
        <v>600</v>
      </c>
      <c r="J162" s="57" t="s">
        <v>601</v>
      </c>
      <c r="K162" s="56">
        <v>-22532</v>
      </c>
      <c r="L162" s="56" t="s">
        <v>162</v>
      </c>
      <c r="M162" s="57" t="s">
        <v>157</v>
      </c>
      <c r="N162" s="57"/>
      <c r="O162" s="58" t="s">
        <v>588</v>
      </c>
      <c r="P162" s="58" t="s">
        <v>42</v>
      </c>
    </row>
    <row r="163" spans="1:16" ht="12.75" customHeight="1" x14ac:dyDescent="0.2">
      <c r="A163" s="25" t="str">
        <f t="shared" si="24"/>
        <v> AC 23.4 </v>
      </c>
      <c r="B163" s="15" t="str">
        <f t="shared" si="25"/>
        <v>I</v>
      </c>
      <c r="C163" s="25">
        <f t="shared" si="26"/>
        <v>30895.098000000002</v>
      </c>
      <c r="D163" t="str">
        <f t="shared" si="27"/>
        <v>vis</v>
      </c>
      <c r="E163">
        <f>VLOOKUP(C163,Active!C$21:E$970,3,FALSE)</f>
        <v>-22527.999473487915</v>
      </c>
      <c r="F163" s="15" t="s">
        <v>153</v>
      </c>
      <c r="G163" t="str">
        <f t="shared" si="28"/>
        <v>30895.098</v>
      </c>
      <c r="H163" s="25">
        <f t="shared" si="29"/>
        <v>-22528</v>
      </c>
      <c r="I163" s="56" t="s">
        <v>602</v>
      </c>
      <c r="J163" s="57" t="s">
        <v>603</v>
      </c>
      <c r="K163" s="56">
        <v>-22528</v>
      </c>
      <c r="L163" s="56" t="s">
        <v>162</v>
      </c>
      <c r="M163" s="57" t="s">
        <v>157</v>
      </c>
      <c r="N163" s="57"/>
      <c r="O163" s="58" t="s">
        <v>591</v>
      </c>
      <c r="P163" s="58" t="s">
        <v>44</v>
      </c>
    </row>
    <row r="164" spans="1:16" ht="12.75" customHeight="1" x14ac:dyDescent="0.2">
      <c r="A164" s="25" t="str">
        <f t="shared" si="24"/>
        <v> IODE 4.3.106 </v>
      </c>
      <c r="B164" s="15" t="str">
        <f t="shared" si="25"/>
        <v>I</v>
      </c>
      <c r="C164" s="25">
        <f t="shared" si="26"/>
        <v>30901.255000000001</v>
      </c>
      <c r="D164" t="str">
        <f t="shared" si="27"/>
        <v>vis</v>
      </c>
      <c r="E164">
        <f>VLOOKUP(C164,Active!C$21:E$970,3,FALSE)</f>
        <v>-22518.994654439881</v>
      </c>
      <c r="F164" s="15" t="s">
        <v>153</v>
      </c>
      <c r="G164" t="str">
        <f t="shared" si="28"/>
        <v>30901.255</v>
      </c>
      <c r="H164" s="25">
        <f t="shared" si="29"/>
        <v>-22519</v>
      </c>
      <c r="I164" s="56" t="s">
        <v>604</v>
      </c>
      <c r="J164" s="57" t="s">
        <v>605</v>
      </c>
      <c r="K164" s="56">
        <v>-22519</v>
      </c>
      <c r="L164" s="56" t="s">
        <v>348</v>
      </c>
      <c r="M164" s="57" t="s">
        <v>157</v>
      </c>
      <c r="N164" s="57"/>
      <c r="O164" s="58" t="s">
        <v>588</v>
      </c>
      <c r="P164" s="58" t="s">
        <v>42</v>
      </c>
    </row>
    <row r="165" spans="1:16" ht="12.75" customHeight="1" x14ac:dyDescent="0.2">
      <c r="A165" s="25" t="str">
        <f t="shared" si="24"/>
        <v> IODE 4.3.106 </v>
      </c>
      <c r="B165" s="15" t="str">
        <f t="shared" si="25"/>
        <v>I</v>
      </c>
      <c r="C165" s="25">
        <f t="shared" si="26"/>
        <v>30903.306</v>
      </c>
      <c r="D165" t="str">
        <f t="shared" si="27"/>
        <v>vis</v>
      </c>
      <c r="E165">
        <f>VLOOKUP(C165,Active!C$21:E$970,3,FALSE)</f>
        <v>-22515.994998135262</v>
      </c>
      <c r="F165" s="15" t="s">
        <v>153</v>
      </c>
      <c r="G165" t="str">
        <f t="shared" si="28"/>
        <v>30903.306</v>
      </c>
      <c r="H165" s="25">
        <f t="shared" si="29"/>
        <v>-22516</v>
      </c>
      <c r="I165" s="56" t="s">
        <v>606</v>
      </c>
      <c r="J165" s="57" t="s">
        <v>607</v>
      </c>
      <c r="K165" s="56">
        <v>-22516</v>
      </c>
      <c r="L165" s="56" t="s">
        <v>173</v>
      </c>
      <c r="M165" s="57" t="s">
        <v>157</v>
      </c>
      <c r="N165" s="57"/>
      <c r="O165" s="58" t="s">
        <v>588</v>
      </c>
      <c r="P165" s="58" t="s">
        <v>42</v>
      </c>
    </row>
    <row r="166" spans="1:16" ht="12.75" customHeight="1" x14ac:dyDescent="0.2">
      <c r="A166" s="25" t="str">
        <f t="shared" si="24"/>
        <v> IODE 4.3.106 </v>
      </c>
      <c r="B166" s="15" t="str">
        <f t="shared" si="25"/>
        <v>I</v>
      </c>
      <c r="C166" s="25">
        <f t="shared" si="26"/>
        <v>30905.353999999999</v>
      </c>
      <c r="D166" t="str">
        <f t="shared" si="27"/>
        <v>vis</v>
      </c>
      <c r="E166">
        <f>VLOOKUP(C166,Active!C$21:E$970,3,FALSE)</f>
        <v>-22512.999729431289</v>
      </c>
      <c r="F166" s="15" t="s">
        <v>153</v>
      </c>
      <c r="G166" t="str">
        <f t="shared" si="28"/>
        <v>30905.354</v>
      </c>
      <c r="H166" s="25">
        <f t="shared" si="29"/>
        <v>-22513</v>
      </c>
      <c r="I166" s="56" t="s">
        <v>608</v>
      </c>
      <c r="J166" s="57" t="s">
        <v>609</v>
      </c>
      <c r="K166" s="56">
        <v>-22513</v>
      </c>
      <c r="L166" s="56" t="s">
        <v>162</v>
      </c>
      <c r="M166" s="57" t="s">
        <v>157</v>
      </c>
      <c r="N166" s="57"/>
      <c r="O166" s="58" t="s">
        <v>588</v>
      </c>
      <c r="P166" s="58" t="s">
        <v>42</v>
      </c>
    </row>
    <row r="167" spans="1:16" ht="12.75" customHeight="1" x14ac:dyDescent="0.2">
      <c r="A167" s="25" t="str">
        <f t="shared" si="24"/>
        <v> MBS 24.4 </v>
      </c>
      <c r="B167" s="15" t="str">
        <f t="shared" si="25"/>
        <v>I</v>
      </c>
      <c r="C167" s="25">
        <f t="shared" si="26"/>
        <v>33828.368000000002</v>
      </c>
      <c r="D167" t="str">
        <f t="shared" si="27"/>
        <v>vis</v>
      </c>
      <c r="E167">
        <f>VLOOKUP(C167,Active!C$21:E$970,3,FALSE)</f>
        <v>-18237.993696480404</v>
      </c>
      <c r="F167" s="15" t="s">
        <v>153</v>
      </c>
      <c r="G167" t="str">
        <f t="shared" si="28"/>
        <v>33828.368</v>
      </c>
      <c r="H167" s="25">
        <f t="shared" si="29"/>
        <v>-18238</v>
      </c>
      <c r="I167" s="56" t="s">
        <v>610</v>
      </c>
      <c r="J167" s="57" t="s">
        <v>611</v>
      </c>
      <c r="K167" s="56">
        <v>-18238</v>
      </c>
      <c r="L167" s="56" t="s">
        <v>348</v>
      </c>
      <c r="M167" s="57" t="s">
        <v>612</v>
      </c>
      <c r="N167" s="57"/>
      <c r="O167" s="58" t="s">
        <v>613</v>
      </c>
      <c r="P167" s="58" t="s">
        <v>47</v>
      </c>
    </row>
    <row r="168" spans="1:16" ht="12.75" customHeight="1" x14ac:dyDescent="0.2">
      <c r="A168" s="25" t="str">
        <f t="shared" si="24"/>
        <v> BBS 51 </v>
      </c>
      <c r="B168" s="15" t="str">
        <f t="shared" si="25"/>
        <v>I</v>
      </c>
      <c r="C168" s="25">
        <f t="shared" si="26"/>
        <v>44567.267</v>
      </c>
      <c r="D168" t="str">
        <f t="shared" si="27"/>
        <v>vis</v>
      </c>
      <c r="E168">
        <f>VLOOKUP(C168,Active!C$21:E$970,3,FALSE)</f>
        <v>-2531.993652604403</v>
      </c>
      <c r="F168" s="15" t="s">
        <v>153</v>
      </c>
      <c r="G168" t="str">
        <f t="shared" si="28"/>
        <v>44567.267</v>
      </c>
      <c r="H168" s="25">
        <f t="shared" si="29"/>
        <v>-2532</v>
      </c>
      <c r="I168" s="56" t="s">
        <v>614</v>
      </c>
      <c r="J168" s="57" t="s">
        <v>615</v>
      </c>
      <c r="K168" s="56">
        <v>-2532</v>
      </c>
      <c r="L168" s="56" t="s">
        <v>348</v>
      </c>
      <c r="M168" s="57" t="s">
        <v>157</v>
      </c>
      <c r="N168" s="57"/>
      <c r="O168" s="58" t="s">
        <v>207</v>
      </c>
      <c r="P168" s="58" t="s">
        <v>70</v>
      </c>
    </row>
    <row r="169" spans="1:16" ht="12.75" customHeight="1" x14ac:dyDescent="0.2">
      <c r="A169" s="25" t="str">
        <f t="shared" si="24"/>
        <v> BBS 90 </v>
      </c>
      <c r="B169" s="15" t="str">
        <f t="shared" si="25"/>
        <v>I</v>
      </c>
      <c r="C169" s="25">
        <f t="shared" si="26"/>
        <v>47477.288</v>
      </c>
      <c r="D169" t="str">
        <f t="shared" si="27"/>
        <v>vis</v>
      </c>
      <c r="E169">
        <f>VLOOKUP(C169,Active!C$21:E$970,3,FALSE)</f>
        <v>1724.0096819720845</v>
      </c>
      <c r="F169" s="15" t="s">
        <v>153</v>
      </c>
      <c r="G169" t="str">
        <f t="shared" si="28"/>
        <v>47477.288</v>
      </c>
      <c r="H169" s="25">
        <f t="shared" si="29"/>
        <v>1724</v>
      </c>
      <c r="I169" s="56" t="s">
        <v>616</v>
      </c>
      <c r="J169" s="57" t="s">
        <v>617</v>
      </c>
      <c r="K169" s="56">
        <v>1724</v>
      </c>
      <c r="L169" s="56" t="s">
        <v>419</v>
      </c>
      <c r="M169" s="57" t="s">
        <v>157</v>
      </c>
      <c r="N169" s="57"/>
      <c r="O169" s="58" t="s">
        <v>163</v>
      </c>
      <c r="P169" s="58" t="s">
        <v>90</v>
      </c>
    </row>
    <row r="170" spans="1:16" ht="12.75" customHeight="1" x14ac:dyDescent="0.2">
      <c r="A170" s="25" t="str">
        <f t="shared" si="24"/>
        <v> AOEB 10 </v>
      </c>
      <c r="B170" s="15" t="str">
        <f t="shared" si="25"/>
        <v>I</v>
      </c>
      <c r="C170" s="25">
        <f t="shared" si="26"/>
        <v>51069.675999999999</v>
      </c>
      <c r="D170" t="str">
        <f t="shared" si="27"/>
        <v>vis</v>
      </c>
      <c r="E170">
        <f>VLOOKUP(C170,Active!C$21:E$970,3,FALSE)</f>
        <v>6977.997645320992</v>
      </c>
      <c r="F170" s="15" t="s">
        <v>153</v>
      </c>
      <c r="G170" t="str">
        <f t="shared" si="28"/>
        <v>51069.676</v>
      </c>
      <c r="H170" s="25">
        <f t="shared" si="29"/>
        <v>6978</v>
      </c>
      <c r="I170" s="56" t="s">
        <v>618</v>
      </c>
      <c r="J170" s="57" t="s">
        <v>619</v>
      </c>
      <c r="K170" s="56">
        <v>6978</v>
      </c>
      <c r="L170" s="56" t="s">
        <v>194</v>
      </c>
      <c r="M170" s="57" t="s">
        <v>157</v>
      </c>
      <c r="N170" s="57"/>
      <c r="O170" s="58" t="s">
        <v>223</v>
      </c>
      <c r="P170" s="58" t="s">
        <v>111</v>
      </c>
    </row>
    <row r="171" spans="1:16" ht="12.75" customHeight="1" x14ac:dyDescent="0.2">
      <c r="A171" s="25" t="str">
        <f t="shared" ref="A171:A194" si="30">P171</f>
        <v> AOEB 10 </v>
      </c>
      <c r="B171" s="15" t="str">
        <f t="shared" ref="B171:B194" si="31">IF(H171=INT(H171),"I","II")</f>
        <v>I</v>
      </c>
      <c r="C171" s="25">
        <f t="shared" ref="C171:C194" si="32">1*G171</f>
        <v>51097.716999999997</v>
      </c>
      <c r="D171" t="str">
        <f t="shared" ref="D171:D194" si="33">VLOOKUP(F171,I$1:J$5,2,FALSE)</f>
        <v>vis</v>
      </c>
      <c r="E171">
        <f>VLOOKUP(C171,Active!C$21:E$970,3,FALSE)</f>
        <v>7019.0085485085801</v>
      </c>
      <c r="F171" s="15" t="s">
        <v>153</v>
      </c>
      <c r="G171" t="str">
        <f t="shared" ref="G171:G194" si="34">MID(I171,3,LEN(I171)-3)</f>
        <v>51097.717</v>
      </c>
      <c r="H171" s="25">
        <f t="shared" ref="H171:H194" si="35">1*K171</f>
        <v>7019</v>
      </c>
      <c r="I171" s="56" t="s">
        <v>620</v>
      </c>
      <c r="J171" s="57" t="s">
        <v>621</v>
      </c>
      <c r="K171" s="56">
        <v>7019</v>
      </c>
      <c r="L171" s="56" t="s">
        <v>279</v>
      </c>
      <c r="M171" s="57" t="s">
        <v>157</v>
      </c>
      <c r="N171" s="57"/>
      <c r="O171" s="58" t="s">
        <v>622</v>
      </c>
      <c r="P171" s="58" t="s">
        <v>111</v>
      </c>
    </row>
    <row r="172" spans="1:16" ht="12.75" customHeight="1" x14ac:dyDescent="0.2">
      <c r="A172" s="25" t="str">
        <f t="shared" si="30"/>
        <v> AOEB 10 </v>
      </c>
      <c r="B172" s="15" t="str">
        <f t="shared" si="31"/>
        <v>I</v>
      </c>
      <c r="C172" s="25">
        <f t="shared" si="32"/>
        <v>51452.587</v>
      </c>
      <c r="D172" t="str">
        <f t="shared" si="33"/>
        <v>vis</v>
      </c>
      <c r="E172">
        <f>VLOOKUP(C172,Active!C$21:E$970,3,FALSE)</f>
        <v>7538.0178282839388</v>
      </c>
      <c r="F172" s="15" t="s">
        <v>153</v>
      </c>
      <c r="G172" t="str">
        <f t="shared" si="34"/>
        <v>51452.587</v>
      </c>
      <c r="H172" s="25">
        <f t="shared" si="35"/>
        <v>7538</v>
      </c>
      <c r="I172" s="56" t="s">
        <v>623</v>
      </c>
      <c r="J172" s="57" t="s">
        <v>624</v>
      </c>
      <c r="K172" s="56">
        <v>7538</v>
      </c>
      <c r="L172" s="56" t="s">
        <v>429</v>
      </c>
      <c r="M172" s="57" t="s">
        <v>157</v>
      </c>
      <c r="N172" s="57"/>
      <c r="O172" s="58" t="s">
        <v>223</v>
      </c>
      <c r="P172" s="58" t="s">
        <v>111</v>
      </c>
    </row>
    <row r="173" spans="1:16" ht="12.75" customHeight="1" x14ac:dyDescent="0.2">
      <c r="A173" s="25" t="str">
        <f t="shared" si="30"/>
        <v> AOEB 10 </v>
      </c>
      <c r="B173" s="15" t="str">
        <f t="shared" si="31"/>
        <v>I</v>
      </c>
      <c r="C173" s="25">
        <f t="shared" si="32"/>
        <v>51791.72</v>
      </c>
      <c r="D173" t="str">
        <f t="shared" si="33"/>
        <v>vis</v>
      </c>
      <c r="E173">
        <f>VLOOKUP(C173,Active!C$21:E$970,3,FALSE)</f>
        <v>8034.0112176323091</v>
      </c>
      <c r="F173" s="15" t="s">
        <v>153</v>
      </c>
      <c r="G173" t="str">
        <f t="shared" si="34"/>
        <v>51791.720</v>
      </c>
      <c r="H173" s="25">
        <f t="shared" si="35"/>
        <v>8034</v>
      </c>
      <c r="I173" s="56" t="s">
        <v>625</v>
      </c>
      <c r="J173" s="57" t="s">
        <v>626</v>
      </c>
      <c r="K173" s="56">
        <v>8034</v>
      </c>
      <c r="L173" s="56" t="s">
        <v>424</v>
      </c>
      <c r="M173" s="57" t="s">
        <v>157</v>
      </c>
      <c r="N173" s="57"/>
      <c r="O173" s="58" t="s">
        <v>622</v>
      </c>
      <c r="P173" s="58" t="s">
        <v>111</v>
      </c>
    </row>
    <row r="174" spans="1:16" ht="12.75" customHeight="1" x14ac:dyDescent="0.2">
      <c r="A174" s="25" t="str">
        <f t="shared" si="30"/>
        <v> AOEB 10 </v>
      </c>
      <c r="B174" s="15" t="str">
        <f t="shared" si="31"/>
        <v>I</v>
      </c>
      <c r="C174" s="25">
        <f t="shared" si="32"/>
        <v>51804.713000000003</v>
      </c>
      <c r="D174" t="str">
        <f t="shared" si="33"/>
        <v>vis</v>
      </c>
      <c r="E174">
        <f>VLOOKUP(C174,Active!C$21:E$970,3,FALSE)</f>
        <v>8053.0139160067065</v>
      </c>
      <c r="F174" s="15" t="s">
        <v>153</v>
      </c>
      <c r="G174" t="str">
        <f t="shared" si="34"/>
        <v>51804.713</v>
      </c>
      <c r="H174" s="25">
        <f t="shared" si="35"/>
        <v>8053</v>
      </c>
      <c r="I174" s="56" t="s">
        <v>627</v>
      </c>
      <c r="J174" s="57" t="s">
        <v>628</v>
      </c>
      <c r="K174" s="56">
        <v>8053</v>
      </c>
      <c r="L174" s="56" t="s">
        <v>433</v>
      </c>
      <c r="M174" s="57" t="s">
        <v>157</v>
      </c>
      <c r="N174" s="57"/>
      <c r="O174" s="58" t="s">
        <v>223</v>
      </c>
      <c r="P174" s="58" t="s">
        <v>111</v>
      </c>
    </row>
    <row r="175" spans="1:16" ht="12.75" customHeight="1" x14ac:dyDescent="0.2">
      <c r="A175" s="25" t="str">
        <f t="shared" si="30"/>
        <v> AOEB 10 </v>
      </c>
      <c r="B175" s="15" t="str">
        <f t="shared" si="31"/>
        <v>I</v>
      </c>
      <c r="C175" s="25">
        <f t="shared" si="32"/>
        <v>52096.662300000004</v>
      </c>
      <c r="D175" t="str">
        <f t="shared" si="33"/>
        <v>vis</v>
      </c>
      <c r="E175">
        <f>VLOOKUP(C175,Active!C$21:E$970,3,FALSE)</f>
        <v>8479.9995612399453</v>
      </c>
      <c r="F175" s="15" t="s">
        <v>153</v>
      </c>
      <c r="G175" t="str">
        <f t="shared" si="34"/>
        <v>52096.6623</v>
      </c>
      <c r="H175" s="25">
        <f t="shared" si="35"/>
        <v>8480</v>
      </c>
      <c r="I175" s="56" t="s">
        <v>629</v>
      </c>
      <c r="J175" s="57" t="s">
        <v>630</v>
      </c>
      <c r="K175" s="56">
        <v>8480</v>
      </c>
      <c r="L175" s="56" t="s">
        <v>631</v>
      </c>
      <c r="M175" s="57" t="s">
        <v>523</v>
      </c>
      <c r="N175" s="57" t="s">
        <v>531</v>
      </c>
      <c r="O175" s="58" t="s">
        <v>632</v>
      </c>
      <c r="P175" s="58" t="s">
        <v>111</v>
      </c>
    </row>
    <row r="176" spans="1:16" ht="12.75" customHeight="1" x14ac:dyDescent="0.2">
      <c r="A176" s="25" t="str">
        <f t="shared" si="30"/>
        <v> AOEB 10 </v>
      </c>
      <c r="B176" s="15" t="str">
        <f t="shared" si="31"/>
        <v>I</v>
      </c>
      <c r="C176" s="25">
        <f t="shared" si="32"/>
        <v>52496.652499999997</v>
      </c>
      <c r="D176" t="str">
        <f t="shared" si="33"/>
        <v>vis</v>
      </c>
      <c r="E176">
        <f>VLOOKUP(C176,Active!C$21:E$970,3,FALSE)</f>
        <v>9064.998647156468</v>
      </c>
      <c r="F176" s="15" t="s">
        <v>153</v>
      </c>
      <c r="G176" t="str">
        <f t="shared" si="34"/>
        <v>52496.6525</v>
      </c>
      <c r="H176" s="25">
        <f t="shared" si="35"/>
        <v>9065</v>
      </c>
      <c r="I176" s="56" t="s">
        <v>633</v>
      </c>
      <c r="J176" s="57" t="s">
        <v>634</v>
      </c>
      <c r="K176" s="56">
        <v>9065</v>
      </c>
      <c r="L176" s="56" t="s">
        <v>562</v>
      </c>
      <c r="M176" s="57" t="s">
        <v>523</v>
      </c>
      <c r="N176" s="57" t="s">
        <v>531</v>
      </c>
      <c r="O176" s="58" t="s">
        <v>635</v>
      </c>
      <c r="P176" s="58" t="s">
        <v>111</v>
      </c>
    </row>
    <row r="177" spans="1:16" ht="12.75" customHeight="1" x14ac:dyDescent="0.2">
      <c r="A177" s="25" t="str">
        <f t="shared" si="30"/>
        <v> AOEB 10 </v>
      </c>
      <c r="B177" s="15" t="str">
        <f t="shared" si="31"/>
        <v>I</v>
      </c>
      <c r="C177" s="25">
        <f t="shared" si="32"/>
        <v>52861.771099999998</v>
      </c>
      <c r="D177" t="str">
        <f t="shared" si="33"/>
        <v>vis</v>
      </c>
      <c r="E177">
        <f>VLOOKUP(C177,Active!C$21:E$970,3,FALSE)</f>
        <v>9598.9968482402073</v>
      </c>
      <c r="F177" s="15" t="s">
        <v>153</v>
      </c>
      <c r="G177" t="str">
        <f t="shared" si="34"/>
        <v>52861.7711</v>
      </c>
      <c r="H177" s="25">
        <f t="shared" si="35"/>
        <v>9599</v>
      </c>
      <c r="I177" s="56" t="s">
        <v>636</v>
      </c>
      <c r="J177" s="57" t="s">
        <v>637</v>
      </c>
      <c r="K177" s="56">
        <v>9599</v>
      </c>
      <c r="L177" s="56" t="s">
        <v>638</v>
      </c>
      <c r="M177" s="57" t="s">
        <v>523</v>
      </c>
      <c r="N177" s="57" t="s">
        <v>531</v>
      </c>
      <c r="O177" s="58" t="s">
        <v>223</v>
      </c>
      <c r="P177" s="58" t="s">
        <v>111</v>
      </c>
    </row>
    <row r="178" spans="1:16" ht="12.75" customHeight="1" x14ac:dyDescent="0.2">
      <c r="A178" s="25" t="str">
        <f t="shared" si="30"/>
        <v>VSB 42 </v>
      </c>
      <c r="B178" s="15" t="str">
        <f t="shared" si="31"/>
        <v>II</v>
      </c>
      <c r="C178" s="25">
        <f t="shared" si="32"/>
        <v>52862.113100000002</v>
      </c>
      <c r="D178" t="str">
        <f t="shared" si="33"/>
        <v>vis</v>
      </c>
      <c r="E178">
        <f>VLOOKUP(C178,Active!C$21:E$970,3,FALSE)</f>
        <v>9599.4970347132403</v>
      </c>
      <c r="F178" s="15" t="s">
        <v>153</v>
      </c>
      <c r="G178" t="str">
        <f t="shared" si="34"/>
        <v>52862.1131</v>
      </c>
      <c r="H178" s="25">
        <f t="shared" si="35"/>
        <v>9599.5</v>
      </c>
      <c r="I178" s="56" t="s">
        <v>639</v>
      </c>
      <c r="J178" s="57" t="s">
        <v>640</v>
      </c>
      <c r="K178" s="56">
        <v>9599.5</v>
      </c>
      <c r="L178" s="56" t="s">
        <v>641</v>
      </c>
      <c r="M178" s="57" t="s">
        <v>516</v>
      </c>
      <c r="N178" s="57" t="s">
        <v>642</v>
      </c>
      <c r="O178" s="58" t="s">
        <v>643</v>
      </c>
      <c r="P178" s="59" t="s">
        <v>112</v>
      </c>
    </row>
    <row r="179" spans="1:16" ht="12.75" customHeight="1" x14ac:dyDescent="0.2">
      <c r="A179" s="25" t="str">
        <f t="shared" si="30"/>
        <v> AOEB 10 </v>
      </c>
      <c r="B179" s="15" t="str">
        <f t="shared" si="31"/>
        <v>I</v>
      </c>
      <c r="C179" s="25">
        <f t="shared" si="32"/>
        <v>52920.573600000003</v>
      </c>
      <c r="D179" t="str">
        <f t="shared" si="33"/>
        <v>vis</v>
      </c>
      <c r="E179">
        <f>VLOOKUP(C179,Active!C$21:E$970,3,FALSE)</f>
        <v>9684.9974771296402</v>
      </c>
      <c r="F179" s="15" t="s">
        <v>153</v>
      </c>
      <c r="G179" t="str">
        <f t="shared" si="34"/>
        <v>52920.5736</v>
      </c>
      <c r="H179" s="25">
        <f t="shared" si="35"/>
        <v>9685</v>
      </c>
      <c r="I179" s="56" t="s">
        <v>644</v>
      </c>
      <c r="J179" s="57" t="s">
        <v>645</v>
      </c>
      <c r="K179" s="56">
        <v>9685</v>
      </c>
      <c r="L179" s="56" t="s">
        <v>646</v>
      </c>
      <c r="M179" s="57" t="s">
        <v>523</v>
      </c>
      <c r="N179" s="57" t="s">
        <v>531</v>
      </c>
      <c r="O179" s="58" t="s">
        <v>223</v>
      </c>
      <c r="P179" s="58" t="s">
        <v>111</v>
      </c>
    </row>
    <row r="180" spans="1:16" ht="12.75" customHeight="1" x14ac:dyDescent="0.2">
      <c r="A180" s="25" t="str">
        <f t="shared" si="30"/>
        <v> AOEB 10 </v>
      </c>
      <c r="B180" s="15" t="str">
        <f t="shared" si="31"/>
        <v>I</v>
      </c>
      <c r="C180" s="25">
        <f t="shared" si="32"/>
        <v>53274.753799999999</v>
      </c>
      <c r="D180" t="str">
        <f t="shared" si="33"/>
        <v>vis</v>
      </c>
      <c r="E180">
        <f>VLOOKUP(C180,Active!C$21:E$970,3,FALSE)</f>
        <v>10202.997901264362</v>
      </c>
      <c r="F180" s="15" t="s">
        <v>153</v>
      </c>
      <c r="G180" t="str">
        <f t="shared" si="34"/>
        <v>53274.7538</v>
      </c>
      <c r="H180" s="25">
        <f t="shared" si="35"/>
        <v>10203</v>
      </c>
      <c r="I180" s="56" t="s">
        <v>647</v>
      </c>
      <c r="J180" s="57" t="s">
        <v>648</v>
      </c>
      <c r="K180" s="56">
        <v>10203</v>
      </c>
      <c r="L180" s="56" t="s">
        <v>649</v>
      </c>
      <c r="M180" s="57" t="s">
        <v>523</v>
      </c>
      <c r="N180" s="57" t="s">
        <v>531</v>
      </c>
      <c r="O180" s="58" t="s">
        <v>223</v>
      </c>
      <c r="P180" s="58" t="s">
        <v>111</v>
      </c>
    </row>
    <row r="181" spans="1:16" ht="12.75" customHeight="1" x14ac:dyDescent="0.2">
      <c r="A181" s="25" t="str">
        <f t="shared" si="30"/>
        <v> AOEB 10 </v>
      </c>
      <c r="B181" s="15" t="str">
        <f t="shared" si="31"/>
        <v>I</v>
      </c>
      <c r="C181" s="25">
        <f t="shared" si="32"/>
        <v>53540.730499999998</v>
      </c>
      <c r="D181" t="str">
        <f t="shared" si="33"/>
        <v>vis</v>
      </c>
      <c r="E181">
        <f>VLOOKUP(C181,Active!C$21:E$970,3,FALSE)</f>
        <v>10591.997747698339</v>
      </c>
      <c r="F181" s="15" t="s">
        <v>153</v>
      </c>
      <c r="G181" t="str">
        <f t="shared" si="34"/>
        <v>53540.7305</v>
      </c>
      <c r="H181" s="25">
        <f t="shared" si="35"/>
        <v>10592</v>
      </c>
      <c r="I181" s="56" t="s">
        <v>650</v>
      </c>
      <c r="J181" s="57" t="s">
        <v>651</v>
      </c>
      <c r="K181" s="56">
        <v>10592</v>
      </c>
      <c r="L181" s="56" t="s">
        <v>652</v>
      </c>
      <c r="M181" s="57" t="s">
        <v>523</v>
      </c>
      <c r="N181" s="57" t="s">
        <v>531</v>
      </c>
      <c r="O181" s="58" t="s">
        <v>632</v>
      </c>
      <c r="P181" s="58" t="s">
        <v>111</v>
      </c>
    </row>
    <row r="182" spans="1:16" ht="12.75" customHeight="1" x14ac:dyDescent="0.2">
      <c r="A182" s="25" t="str">
        <f t="shared" si="30"/>
        <v> AOEB 10 </v>
      </c>
      <c r="B182" s="15" t="str">
        <f t="shared" si="31"/>
        <v>I</v>
      </c>
      <c r="C182" s="25">
        <f t="shared" si="32"/>
        <v>53616.625699999997</v>
      </c>
      <c r="D182" t="str">
        <f t="shared" si="33"/>
        <v>vis</v>
      </c>
      <c r="E182">
        <f>VLOOKUP(C182,Active!C$21:E$970,3,FALSE)</f>
        <v>10702.99702374423</v>
      </c>
      <c r="F182" s="15" t="s">
        <v>153</v>
      </c>
      <c r="G182" t="str">
        <f t="shared" si="34"/>
        <v>53616.6257</v>
      </c>
      <c r="H182" s="25">
        <f t="shared" si="35"/>
        <v>10703</v>
      </c>
      <c r="I182" s="56" t="s">
        <v>653</v>
      </c>
      <c r="J182" s="57" t="s">
        <v>654</v>
      </c>
      <c r="K182" s="56">
        <v>10703</v>
      </c>
      <c r="L182" s="56" t="s">
        <v>641</v>
      </c>
      <c r="M182" s="57" t="s">
        <v>523</v>
      </c>
      <c r="N182" s="57" t="s">
        <v>531</v>
      </c>
      <c r="O182" s="58" t="s">
        <v>655</v>
      </c>
      <c r="P182" s="58" t="s">
        <v>111</v>
      </c>
    </row>
    <row r="183" spans="1:16" ht="12.75" customHeight="1" x14ac:dyDescent="0.2">
      <c r="A183" s="25" t="str">
        <f t="shared" si="30"/>
        <v> AOEB 12 </v>
      </c>
      <c r="B183" s="15" t="str">
        <f t="shared" si="31"/>
        <v>I</v>
      </c>
      <c r="C183" s="25">
        <f t="shared" si="32"/>
        <v>53931.834000000003</v>
      </c>
      <c r="D183" t="str">
        <f t="shared" si="33"/>
        <v>vis</v>
      </c>
      <c r="E183">
        <f>VLOOKUP(C183,Active!C$21:E$970,3,FALSE)</f>
        <v>11163.999736743968</v>
      </c>
      <c r="F183" s="15" t="s">
        <v>153</v>
      </c>
      <c r="G183" t="str">
        <f t="shared" si="34"/>
        <v>53931.8340</v>
      </c>
      <c r="H183" s="25">
        <f t="shared" si="35"/>
        <v>11164</v>
      </c>
      <c r="I183" s="56" t="s">
        <v>656</v>
      </c>
      <c r="J183" s="57" t="s">
        <v>657</v>
      </c>
      <c r="K183" s="56" t="s">
        <v>658</v>
      </c>
      <c r="L183" s="56" t="s">
        <v>659</v>
      </c>
      <c r="M183" s="57" t="s">
        <v>523</v>
      </c>
      <c r="N183" s="57" t="s">
        <v>531</v>
      </c>
      <c r="O183" s="58" t="s">
        <v>223</v>
      </c>
      <c r="P183" s="58" t="s">
        <v>116</v>
      </c>
    </row>
    <row r="184" spans="1:16" ht="12.75" customHeight="1" x14ac:dyDescent="0.2">
      <c r="A184" s="25" t="str">
        <f t="shared" si="30"/>
        <v> AOEB 12 </v>
      </c>
      <c r="B184" s="15" t="str">
        <f t="shared" si="31"/>
        <v>I</v>
      </c>
      <c r="C184" s="25">
        <f t="shared" si="32"/>
        <v>54260.716</v>
      </c>
      <c r="D184" t="str">
        <f t="shared" si="33"/>
        <v>vis</v>
      </c>
      <c r="E184">
        <f>VLOOKUP(C184,Active!C$21:E$970,3,FALSE)</f>
        <v>11645.000694703438</v>
      </c>
      <c r="F184" s="15" t="s">
        <v>153</v>
      </c>
      <c r="G184" t="str">
        <f t="shared" si="34"/>
        <v>54260.7160</v>
      </c>
      <c r="H184" s="25">
        <f t="shared" si="35"/>
        <v>11645</v>
      </c>
      <c r="I184" s="56" t="s">
        <v>660</v>
      </c>
      <c r="J184" s="57" t="s">
        <v>661</v>
      </c>
      <c r="K184" s="56" t="s">
        <v>662</v>
      </c>
      <c r="L184" s="56" t="s">
        <v>548</v>
      </c>
      <c r="M184" s="57" t="s">
        <v>523</v>
      </c>
      <c r="N184" s="57" t="s">
        <v>531</v>
      </c>
      <c r="O184" s="58" t="s">
        <v>223</v>
      </c>
      <c r="P184" s="58" t="s">
        <v>116</v>
      </c>
    </row>
    <row r="185" spans="1:16" ht="12.75" customHeight="1" x14ac:dyDescent="0.2">
      <c r="A185" s="25" t="str">
        <f t="shared" si="30"/>
        <v> AOEB 12 </v>
      </c>
      <c r="B185" s="15" t="str">
        <f t="shared" si="31"/>
        <v>I</v>
      </c>
      <c r="C185" s="25">
        <f t="shared" si="32"/>
        <v>54264.818700000003</v>
      </c>
      <c r="D185" t="str">
        <f t="shared" si="33"/>
        <v>vis</v>
      </c>
      <c r="E185">
        <f>VLOOKUP(C185,Active!C$21:E$970,3,FALSE)</f>
        <v>11651.001031086158</v>
      </c>
      <c r="F185" s="15" t="s">
        <v>153</v>
      </c>
      <c r="G185" t="str">
        <f t="shared" si="34"/>
        <v>54264.8187</v>
      </c>
      <c r="H185" s="25">
        <f t="shared" si="35"/>
        <v>11651</v>
      </c>
      <c r="I185" s="56" t="s">
        <v>663</v>
      </c>
      <c r="J185" s="57" t="s">
        <v>664</v>
      </c>
      <c r="K185" s="56" t="s">
        <v>665</v>
      </c>
      <c r="L185" s="56" t="s">
        <v>666</v>
      </c>
      <c r="M185" s="57" t="s">
        <v>523</v>
      </c>
      <c r="N185" s="57" t="s">
        <v>531</v>
      </c>
      <c r="O185" s="58" t="s">
        <v>537</v>
      </c>
      <c r="P185" s="58" t="s">
        <v>116</v>
      </c>
    </row>
    <row r="186" spans="1:16" ht="12.75" customHeight="1" x14ac:dyDescent="0.2">
      <c r="A186" s="25" t="str">
        <f t="shared" si="30"/>
        <v>BAVM 193 </v>
      </c>
      <c r="B186" s="15" t="str">
        <f t="shared" si="31"/>
        <v>I</v>
      </c>
      <c r="C186" s="25">
        <f t="shared" si="32"/>
        <v>54339.345800000003</v>
      </c>
      <c r="D186" t="str">
        <f t="shared" si="33"/>
        <v>vis</v>
      </c>
      <c r="E186">
        <f>VLOOKUP(C186,Active!C$21:E$970,3,FALSE)</f>
        <v>11759.999414986589</v>
      </c>
      <c r="F186" s="15" t="s">
        <v>153</v>
      </c>
      <c r="G186" t="str">
        <f t="shared" si="34"/>
        <v>54339.3458</v>
      </c>
      <c r="H186" s="25">
        <f t="shared" si="35"/>
        <v>11760</v>
      </c>
      <c r="I186" s="56" t="s">
        <v>667</v>
      </c>
      <c r="J186" s="57" t="s">
        <v>668</v>
      </c>
      <c r="K186" s="56" t="s">
        <v>669</v>
      </c>
      <c r="L186" s="56" t="s">
        <v>670</v>
      </c>
      <c r="M186" s="57" t="s">
        <v>523</v>
      </c>
      <c r="N186" s="57" t="s">
        <v>524</v>
      </c>
      <c r="O186" s="58" t="s">
        <v>518</v>
      </c>
      <c r="P186" s="59" t="s">
        <v>119</v>
      </c>
    </row>
    <row r="187" spans="1:16" ht="12.75" customHeight="1" x14ac:dyDescent="0.2">
      <c r="A187" s="25" t="str">
        <f t="shared" si="30"/>
        <v>BAVM 203 </v>
      </c>
      <c r="B187" s="15" t="str">
        <f t="shared" si="31"/>
        <v>I</v>
      </c>
      <c r="C187" s="25">
        <f t="shared" si="32"/>
        <v>54648.395700000001</v>
      </c>
      <c r="D187" t="str">
        <f t="shared" si="33"/>
        <v>vis</v>
      </c>
      <c r="E187">
        <f>VLOOKUP(C187,Active!C$21:E$970,3,FALSE)</f>
        <v>12211.995261391312</v>
      </c>
      <c r="F187" s="15" t="s">
        <v>153</v>
      </c>
      <c r="G187" t="str">
        <f t="shared" si="34"/>
        <v>54648.3957</v>
      </c>
      <c r="H187" s="25">
        <f t="shared" si="35"/>
        <v>12212</v>
      </c>
      <c r="I187" s="56" t="s">
        <v>671</v>
      </c>
      <c r="J187" s="57" t="s">
        <v>672</v>
      </c>
      <c r="K187" s="56" t="s">
        <v>673</v>
      </c>
      <c r="L187" s="56" t="s">
        <v>674</v>
      </c>
      <c r="M187" s="57" t="s">
        <v>523</v>
      </c>
      <c r="N187" s="57" t="s">
        <v>524</v>
      </c>
      <c r="O187" s="58" t="s">
        <v>525</v>
      </c>
      <c r="P187" s="59" t="s">
        <v>122</v>
      </c>
    </row>
    <row r="188" spans="1:16" ht="12.75" customHeight="1" x14ac:dyDescent="0.2">
      <c r="A188" s="25" t="str">
        <f t="shared" si="30"/>
        <v>OEJV 0094 </v>
      </c>
      <c r="B188" s="15" t="str">
        <f t="shared" si="31"/>
        <v>II</v>
      </c>
      <c r="C188" s="25">
        <f t="shared" si="32"/>
        <v>54738.3102</v>
      </c>
      <c r="D188" t="str">
        <f t="shared" si="33"/>
        <v>vis</v>
      </c>
      <c r="E188">
        <f>VLOOKUP(C188,Active!C$21:E$970,3,FALSE)</f>
        <v>12343.498233990746</v>
      </c>
      <c r="F188" s="15" t="s">
        <v>153</v>
      </c>
      <c r="G188" t="str">
        <f t="shared" si="34"/>
        <v>54738.3102</v>
      </c>
      <c r="H188" s="25">
        <f t="shared" si="35"/>
        <v>12343.5</v>
      </c>
      <c r="I188" s="56" t="s">
        <v>675</v>
      </c>
      <c r="J188" s="57" t="s">
        <v>676</v>
      </c>
      <c r="K188" s="56" t="s">
        <v>677</v>
      </c>
      <c r="L188" s="56" t="s">
        <v>678</v>
      </c>
      <c r="M188" s="57" t="s">
        <v>523</v>
      </c>
      <c r="N188" s="57" t="s">
        <v>558</v>
      </c>
      <c r="O188" s="58" t="s">
        <v>679</v>
      </c>
      <c r="P188" s="59" t="s">
        <v>123</v>
      </c>
    </row>
    <row r="189" spans="1:16" x14ac:dyDescent="0.2">
      <c r="A189" s="25" t="str">
        <f t="shared" si="30"/>
        <v>OEJV 0137 </v>
      </c>
      <c r="B189" s="15" t="str">
        <f t="shared" si="31"/>
        <v>I</v>
      </c>
      <c r="C189" s="25">
        <f t="shared" si="32"/>
        <v>55463.423000000003</v>
      </c>
      <c r="D189" t="str">
        <f t="shared" si="33"/>
        <v>vis</v>
      </c>
      <c r="E189">
        <f>VLOOKUP(C189,Active!C$21:E$970,3,FALSE)</f>
        <v>13404.000029250677</v>
      </c>
      <c r="F189" s="15" t="s">
        <v>153</v>
      </c>
      <c r="G189" t="str">
        <f t="shared" si="34"/>
        <v>55463.4230</v>
      </c>
      <c r="H189" s="25">
        <f t="shared" si="35"/>
        <v>13404</v>
      </c>
      <c r="I189" s="56" t="s">
        <v>680</v>
      </c>
      <c r="J189" s="57" t="s">
        <v>681</v>
      </c>
      <c r="K189" s="56" t="s">
        <v>682</v>
      </c>
      <c r="L189" s="56" t="s">
        <v>536</v>
      </c>
      <c r="M189" s="57" t="s">
        <v>523</v>
      </c>
      <c r="N189" s="57" t="s">
        <v>43</v>
      </c>
      <c r="O189" s="58" t="s">
        <v>559</v>
      </c>
      <c r="P189" s="59" t="s">
        <v>127</v>
      </c>
    </row>
    <row r="190" spans="1:16" x14ac:dyDescent="0.2">
      <c r="A190" s="25" t="str">
        <f t="shared" si="30"/>
        <v>OEJV 0137 </v>
      </c>
      <c r="B190" s="15" t="str">
        <f t="shared" si="31"/>
        <v>I</v>
      </c>
      <c r="C190" s="25">
        <f t="shared" si="32"/>
        <v>55463.423000000003</v>
      </c>
      <c r="D190" t="str">
        <f t="shared" si="33"/>
        <v>vis</v>
      </c>
      <c r="E190">
        <f>VLOOKUP(C190,Active!C$21:E$970,3,FALSE)</f>
        <v>13404.000029250677</v>
      </c>
      <c r="F190" s="15" t="s">
        <v>153</v>
      </c>
      <c r="G190" t="str">
        <f t="shared" si="34"/>
        <v>55463.4230</v>
      </c>
      <c r="H190" s="25">
        <f t="shared" si="35"/>
        <v>13404</v>
      </c>
      <c r="I190" s="56" t="s">
        <v>680</v>
      </c>
      <c r="J190" s="57" t="s">
        <v>681</v>
      </c>
      <c r="K190" s="56" t="s">
        <v>682</v>
      </c>
      <c r="L190" s="56" t="s">
        <v>536</v>
      </c>
      <c r="M190" s="57" t="s">
        <v>523</v>
      </c>
      <c r="N190" s="57" t="s">
        <v>558</v>
      </c>
      <c r="O190" s="58" t="s">
        <v>559</v>
      </c>
      <c r="P190" s="59" t="s">
        <v>127</v>
      </c>
    </row>
    <row r="191" spans="1:16" x14ac:dyDescent="0.2">
      <c r="A191" s="25" t="str">
        <f t="shared" si="30"/>
        <v>BAVM 225 </v>
      </c>
      <c r="B191" s="15" t="str">
        <f t="shared" si="31"/>
        <v>II</v>
      </c>
      <c r="C191" s="25">
        <f t="shared" si="32"/>
        <v>55838.457499999997</v>
      </c>
      <c r="D191" t="str">
        <f t="shared" si="33"/>
        <v>vis</v>
      </c>
      <c r="E191">
        <f>VLOOKUP(C191,Active!C$21:E$970,3,FALSE)</f>
        <v>13952.500566731747</v>
      </c>
      <c r="F191" s="15" t="s">
        <v>153</v>
      </c>
      <c r="G191" t="str">
        <f t="shared" si="34"/>
        <v>55838.4575</v>
      </c>
      <c r="H191" s="25">
        <f t="shared" si="35"/>
        <v>13952.5</v>
      </c>
      <c r="I191" s="56" t="s">
        <v>683</v>
      </c>
      <c r="J191" s="57" t="s">
        <v>684</v>
      </c>
      <c r="K191" s="56" t="s">
        <v>685</v>
      </c>
      <c r="L191" s="56" t="s">
        <v>552</v>
      </c>
      <c r="M191" s="57" t="s">
        <v>523</v>
      </c>
      <c r="N191" s="57" t="s">
        <v>524</v>
      </c>
      <c r="O191" s="58" t="s">
        <v>525</v>
      </c>
      <c r="P191" s="59" t="s">
        <v>130</v>
      </c>
    </row>
    <row r="192" spans="1:16" x14ac:dyDescent="0.2">
      <c r="A192" s="25" t="str">
        <f t="shared" si="30"/>
        <v> JAAVSO 41;122 </v>
      </c>
      <c r="B192" s="15" t="str">
        <f t="shared" si="31"/>
        <v>I</v>
      </c>
      <c r="C192" s="25">
        <f t="shared" si="32"/>
        <v>56180.671199999997</v>
      </c>
      <c r="D192" t="str">
        <f t="shared" si="33"/>
        <v>vis</v>
      </c>
      <c r="E192">
        <f>VLOOKUP(C192,Active!C$21:E$970,3,FALSE)</f>
        <v>14452.999583177938</v>
      </c>
      <c r="F192" s="15" t="s">
        <v>153</v>
      </c>
      <c r="G192" t="str">
        <f t="shared" si="34"/>
        <v>56180.6712</v>
      </c>
      <c r="H192" s="25">
        <f t="shared" si="35"/>
        <v>14453</v>
      </c>
      <c r="I192" s="56" t="s">
        <v>686</v>
      </c>
      <c r="J192" s="57" t="s">
        <v>687</v>
      </c>
      <c r="K192" s="56">
        <v>14453</v>
      </c>
      <c r="L192" s="56" t="s">
        <v>631</v>
      </c>
      <c r="M192" s="57" t="s">
        <v>523</v>
      </c>
      <c r="N192" s="57" t="s">
        <v>153</v>
      </c>
      <c r="O192" s="58" t="s">
        <v>223</v>
      </c>
      <c r="P192" s="58" t="s">
        <v>131</v>
      </c>
    </row>
    <row r="193" spans="1:16" x14ac:dyDescent="0.2">
      <c r="A193" s="25" t="str">
        <f t="shared" si="30"/>
        <v> JAAVSO 43-1 </v>
      </c>
      <c r="B193" s="15" t="str">
        <f t="shared" si="31"/>
        <v>I</v>
      </c>
      <c r="C193" s="25">
        <f t="shared" si="32"/>
        <v>56952.618699999999</v>
      </c>
      <c r="D193" t="str">
        <f t="shared" si="33"/>
        <v>vis</v>
      </c>
      <c r="E193">
        <f>VLOOKUP(C193,Active!C$21:E$970,3,FALSE)</f>
        <v>15581.998698345145</v>
      </c>
      <c r="F193" s="15" t="s">
        <v>153</v>
      </c>
      <c r="G193" t="str">
        <f t="shared" si="34"/>
        <v>56952.6187</v>
      </c>
      <c r="H193" s="25">
        <f t="shared" si="35"/>
        <v>15582</v>
      </c>
      <c r="I193" s="56" t="s">
        <v>688</v>
      </c>
      <c r="J193" s="57" t="s">
        <v>689</v>
      </c>
      <c r="K193" s="56">
        <v>15582</v>
      </c>
      <c r="L193" s="56" t="s">
        <v>562</v>
      </c>
      <c r="M193" s="57" t="s">
        <v>523</v>
      </c>
      <c r="N193" s="57" t="s">
        <v>153</v>
      </c>
      <c r="O193" s="58" t="s">
        <v>223</v>
      </c>
      <c r="P193" s="58" t="s">
        <v>136</v>
      </c>
    </row>
    <row r="194" spans="1:16" ht="25.5" x14ac:dyDescent="0.2">
      <c r="A194" s="25" t="str">
        <f t="shared" si="30"/>
        <v>BAVM 241 (=IBVS 6157) </v>
      </c>
      <c r="B194" s="15" t="str">
        <f t="shared" si="31"/>
        <v>I</v>
      </c>
      <c r="C194" s="25">
        <f t="shared" si="32"/>
        <v>57199.450100000002</v>
      </c>
      <c r="D194" t="str">
        <f t="shared" si="33"/>
        <v>vis</v>
      </c>
      <c r="E194">
        <f>VLOOKUP(C194,Active!C$21:E$970,3,FALSE)</f>
        <v>15942.997901264365</v>
      </c>
      <c r="F194" s="15" t="s">
        <v>153</v>
      </c>
      <c r="G194" t="str">
        <f t="shared" si="34"/>
        <v>57199.4501</v>
      </c>
      <c r="H194" s="25">
        <f t="shared" si="35"/>
        <v>15943</v>
      </c>
      <c r="I194" s="56" t="s">
        <v>690</v>
      </c>
      <c r="J194" s="57" t="s">
        <v>691</v>
      </c>
      <c r="K194" s="56">
        <v>15943</v>
      </c>
      <c r="L194" s="56" t="s">
        <v>649</v>
      </c>
      <c r="M194" s="57" t="s">
        <v>523</v>
      </c>
      <c r="N194" s="57" t="s">
        <v>524</v>
      </c>
      <c r="O194" s="58" t="s">
        <v>525</v>
      </c>
      <c r="P194" s="59" t="s">
        <v>692</v>
      </c>
    </row>
  </sheetData>
  <sheetProtection selectLockedCells="1" selectUnlockedCells="1"/>
  <hyperlinks>
    <hyperlink ref="P141" r:id="rId1" xr:uid="{00000000-0004-0000-0100-000000000000}"/>
    <hyperlink ref="P142" r:id="rId2" xr:uid="{00000000-0004-0000-0100-000001000000}"/>
    <hyperlink ref="P143" r:id="rId3" xr:uid="{00000000-0004-0000-0100-000002000000}"/>
    <hyperlink ref="P144" r:id="rId4" xr:uid="{00000000-0004-0000-0100-000003000000}"/>
    <hyperlink ref="P145" r:id="rId5" xr:uid="{00000000-0004-0000-0100-000004000000}"/>
    <hyperlink ref="P146" r:id="rId6" xr:uid="{00000000-0004-0000-0100-000005000000}"/>
    <hyperlink ref="P148" r:id="rId7" xr:uid="{00000000-0004-0000-0100-000006000000}"/>
    <hyperlink ref="P149" r:id="rId8" xr:uid="{00000000-0004-0000-0100-000007000000}"/>
    <hyperlink ref="P154" r:id="rId9" xr:uid="{00000000-0004-0000-0100-000008000000}"/>
    <hyperlink ref="P155" r:id="rId10" xr:uid="{00000000-0004-0000-0100-000009000000}"/>
    <hyperlink ref="P178" r:id="rId11" xr:uid="{00000000-0004-0000-0100-00000A000000}"/>
    <hyperlink ref="P186" r:id="rId12" xr:uid="{00000000-0004-0000-0100-00000B000000}"/>
    <hyperlink ref="P187" r:id="rId13" xr:uid="{00000000-0004-0000-0100-00000C000000}"/>
    <hyperlink ref="P188" r:id="rId14" xr:uid="{00000000-0004-0000-0100-00000D000000}"/>
    <hyperlink ref="P189" r:id="rId15" xr:uid="{00000000-0004-0000-0100-00000E000000}"/>
    <hyperlink ref="P190" r:id="rId16" xr:uid="{00000000-0004-0000-0100-00000F000000}"/>
    <hyperlink ref="P191" r:id="rId17" xr:uid="{00000000-0004-0000-0100-000010000000}"/>
    <hyperlink ref="P194" r:id="rId18" xr:uid="{00000000-0004-0000-0100-00001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2022-04-03T04:35:58Z</dcterms:created>
  <dcterms:modified xsi:type="dcterms:W3CDTF">2025-01-10T08:08:52Z</dcterms:modified>
</cp:coreProperties>
</file>