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1578AD5-89EA-4C8B-8988-572E8499551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D9" i="1"/>
  <c r="C21" i="1"/>
  <c r="E21" i="1"/>
  <c r="F21" i="1"/>
  <c r="E9" i="1"/>
  <c r="A21" i="1"/>
  <c r="F16" i="1"/>
  <c r="C17" i="1"/>
  <c r="Q21" i="1"/>
  <c r="G21" i="1"/>
  <c r="I21" i="1"/>
  <c r="C12" i="1"/>
  <c r="C11" i="1"/>
  <c r="C15" i="1" l="1"/>
  <c r="O21" i="1"/>
  <c r="O2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<sst xmlns="http://schemas.openxmlformats.org/spreadsheetml/2006/main" count="58" uniqueCount="54">
  <si>
    <t>OEJV 0191</t>
  </si>
  <si>
    <t>I</t>
  </si>
  <si>
    <t>??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</si>
  <si>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</si>
  <si>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</si>
  <si>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</si>
  <si>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</si>
  <si>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</si>
  <si>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</si>
  <si>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</si>
  <si>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</si>
  <si>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</si>
  <si>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</si>
  <si>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</si>
  <si>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</si>
  <si>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</si>
  <si>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</si>
  <si>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</si>
  <si>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</si>
  <si>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</si>
  <si>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</si>
  <si>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</si>
  <si>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</si>
  <si>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</si>
  <si>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</si>
  <si>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</si>
  <si>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</si>
  <si>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</si>
  <si>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</si>
  <si>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</si>
  <si>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</si>
  <si>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</si>
  <si>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</si>
  <si>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</si>
  <si>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</si>
  <si>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</si>
  <si>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</si>
  <si>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</si>
  <si>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</si>
  <si>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</si>
  <si>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</si>
  <si>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</si>
  <si>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</si>
  <si>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</si>
  <si>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</si>
  <si>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DW Vul</t>
  </si>
  <si>
    <t>2013a</t>
  </si>
  <si>
    <t>E</t>
  </si>
  <si>
    <t>pr_0</t>
  </si>
  <si>
    <t>~</t>
  </si>
  <si>
    <t>DW</t>
  </si>
  <si>
    <t>DW Vul / GSC na</t>
  </si>
  <si>
    <t>as of 2019-07-08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</si>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</sst>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5" fillId="24" borderId="11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41" applyFont="1" applyAlignment="1">
      <alignment horizontal="left" vertical="center"/>
    </xf>
    <xf numFmtId="0" fontId="9" fillId="0" borderId="0" xfId="41" applyFont="1" applyAlignment="1">
      <alignment horizontal="center" vertical="center"/>
    </xf>
    <xf numFmtId="0" fontId="17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quotePrefix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 Vul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25912.5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5D-43E4-8281-A92410089A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25912.5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-2.0000000004074536E-2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5D-43E4-8281-A92410089A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25912.5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5D-43E4-8281-A92410089A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25912.5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5D-43E4-8281-A92410089A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25912.5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5D-43E4-8281-A92410089A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25912.5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5D-43E4-8281-A92410089A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25912.5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5D-43E4-8281-A92410089A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25912.5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-2.0000000004074536E-2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5D-43E4-8281-A92410089A6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25912.5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5D-43E4-8281-A92410089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691096"/>
        <c:axId val="1"/>
      </c:scatterChart>
      <c:valAx>
        <c:axId val="746691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69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058794-B244-A993-2D39-CB493347C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s="6" customFormat="1" ht="20.25" x14ac:dyDescent="0.2">
      <c r="A1" s="38" t="s">
        <v>51</v>
      </c>
      <c r="F1" s="4" t="s">
        <v>45</v>
      </c>
      <c r="G1" s="3" t="s">
        <v>46</v>
      </c>
      <c r="H1" s="39"/>
      <c r="I1" s="40" t="s">
        <v>16</v>
      </c>
      <c r="J1" s="41" t="s">
        <v>45</v>
      </c>
      <c r="K1" s="42">
        <v>20.403299999999998</v>
      </c>
      <c r="L1" s="43">
        <v>27.044219999999999</v>
      </c>
      <c r="M1" s="44">
        <v>31655.501</v>
      </c>
      <c r="N1" s="44">
        <v>1</v>
      </c>
      <c r="O1" s="45" t="s">
        <v>47</v>
      </c>
      <c r="P1" s="46">
        <v>15.5</v>
      </c>
      <c r="Q1" s="46">
        <v>16.2</v>
      </c>
      <c r="R1" s="5" t="s">
        <v>48</v>
      </c>
      <c r="S1" s="47" t="s">
        <v>49</v>
      </c>
      <c r="T1" s="48" t="s">
        <v>50</v>
      </c>
    </row>
    <row r="2" spans="1:20" s="6" customFormat="1" ht="12.95" customHeight="1" x14ac:dyDescent="0.2">
      <c r="A2" s="6" t="s">
        <v>26</v>
      </c>
      <c r="B2" s="6" t="s">
        <v>47</v>
      </c>
      <c r="C2" s="7"/>
      <c r="D2" s="8"/>
    </row>
    <row r="3" spans="1:20" s="6" customFormat="1" ht="12.95" customHeight="1" thickBot="1" x14ac:dyDescent="0.25"/>
    <row r="4" spans="1:20" s="6" customFormat="1" ht="12.95" customHeight="1" thickTop="1" thickBot="1" x14ac:dyDescent="0.25">
      <c r="A4" s="9" t="s">
        <v>3</v>
      </c>
      <c r="C4" s="10">
        <v>31655.501</v>
      </c>
      <c r="D4" s="11" t="s">
        <v>40</v>
      </c>
      <c r="E4" s="12" t="s">
        <v>52</v>
      </c>
    </row>
    <row r="5" spans="1:20" s="6" customFormat="1" ht="12.95" customHeight="1" thickTop="1" x14ac:dyDescent="0.2">
      <c r="A5" s="13" t="s">
        <v>31</v>
      </c>
      <c r="C5" s="14">
        <v>-9.5</v>
      </c>
      <c r="D5" s="6" t="s">
        <v>32</v>
      </c>
    </row>
    <row r="6" spans="1:20" s="6" customFormat="1" ht="12.95" customHeight="1" x14ac:dyDescent="0.2">
      <c r="A6" s="9" t="s">
        <v>4</v>
      </c>
    </row>
    <row r="7" spans="1:20" s="6" customFormat="1" ht="12.95" customHeight="1" x14ac:dyDescent="0.2">
      <c r="A7" s="6" t="s">
        <v>5</v>
      </c>
      <c r="C7" s="49">
        <v>31655.501</v>
      </c>
      <c r="D7" s="16" t="s">
        <v>53</v>
      </c>
    </row>
    <row r="8" spans="1:20" s="6" customFormat="1" ht="12.95" customHeight="1" x14ac:dyDescent="0.2">
      <c r="A8" s="6" t="s">
        <v>6</v>
      </c>
      <c r="C8" s="49">
        <v>1</v>
      </c>
      <c r="D8" s="16" t="s">
        <v>2</v>
      </c>
    </row>
    <row r="9" spans="1:20" s="6" customFormat="1" ht="12.95" customHeight="1" x14ac:dyDescent="0.2">
      <c r="A9" s="17" t="s">
        <v>35</v>
      </c>
      <c r="C9" s="18">
        <v>21</v>
      </c>
      <c r="D9" s="19" t="str">
        <f>"F"&amp;C9</f>
        <v>F21</v>
      </c>
      <c r="E9" s="20" t="str">
        <f>"G"&amp;C9</f>
        <v>G21</v>
      </c>
    </row>
    <row r="10" spans="1:20" s="6" customFormat="1" ht="12.95" customHeight="1" thickBot="1" x14ac:dyDescent="0.25">
      <c r="C10" s="21" t="s">
        <v>22</v>
      </c>
      <c r="D10" s="21" t="s">
        <v>23</v>
      </c>
    </row>
    <row r="11" spans="1:20" s="6" customFormat="1" ht="12.95" customHeight="1" x14ac:dyDescent="0.2">
      <c r="A11" s="6" t="s">
        <v>18</v>
      </c>
      <c r="C11" s="20">
        <f ca="1">INTERCEPT(INDIRECT($E$9):G992,INDIRECT($D$9):F992)</f>
        <v>0</v>
      </c>
      <c r="D11" s="8"/>
    </row>
    <row r="12" spans="1:20" s="6" customFormat="1" ht="12.95" customHeight="1" x14ac:dyDescent="0.2">
      <c r="A12" s="6" t="s">
        <v>19</v>
      </c>
      <c r="C12" s="20">
        <f ca="1">SLOPE(INDIRECT($E$9):G992,INDIRECT($D$9):F992)</f>
        <v>-7.718282683675653E-7</v>
      </c>
      <c r="D12" s="8"/>
    </row>
    <row r="13" spans="1:20" s="6" customFormat="1" ht="12.95" customHeight="1" x14ac:dyDescent="0.2">
      <c r="A13" s="6" t="s">
        <v>21</v>
      </c>
      <c r="C13" s="8" t="s">
        <v>16</v>
      </c>
    </row>
    <row r="14" spans="1:20" s="6" customFormat="1" ht="12.95" customHeight="1" x14ac:dyDescent="0.2"/>
    <row r="15" spans="1:20" s="6" customFormat="1" ht="12.95" customHeight="1" x14ac:dyDescent="0.2">
      <c r="A15" s="22" t="s">
        <v>20</v>
      </c>
      <c r="C15" s="23">
        <f ca="1">(C7+C11)+(C8+C12)*INT(MAX(F21:F3533))</f>
        <v>57567.481000385909</v>
      </c>
      <c r="E15" s="24" t="s">
        <v>37</v>
      </c>
      <c r="F15" s="25">
        <v>1</v>
      </c>
    </row>
    <row r="16" spans="1:20" s="6" customFormat="1" ht="12.95" customHeight="1" x14ac:dyDescent="0.2">
      <c r="A16" s="9" t="s">
        <v>7</v>
      </c>
      <c r="C16" s="26">
        <f ca="1">+C8+C12</f>
        <v>0.99999922817173159</v>
      </c>
      <c r="E16" s="24" t="s">
        <v>33</v>
      </c>
      <c r="F16" s="26">
        <f ca="1">NOW()+15018.5+$C$5/24</f>
        <v>60379.620773726849</v>
      </c>
    </row>
    <row r="17" spans="1:21" s="6" customFormat="1" ht="12.95" customHeight="1" thickBot="1" x14ac:dyDescent="0.25">
      <c r="A17" s="24" t="s">
        <v>30</v>
      </c>
      <c r="C17" s="6">
        <f>COUNT(C21:C2191)</f>
        <v>2</v>
      </c>
      <c r="E17" s="24" t="s">
        <v>38</v>
      </c>
      <c r="F17" s="27">
        <f ca="1">ROUND(2*(F16-$C$7)/$C$8,0)/2+F15</f>
        <v>28725</v>
      </c>
    </row>
    <row r="18" spans="1:21" s="6" customFormat="1" ht="12.95" customHeight="1" thickTop="1" thickBot="1" x14ac:dyDescent="0.25">
      <c r="A18" s="9" t="s">
        <v>8</v>
      </c>
      <c r="C18" s="28">
        <f ca="1">+C15</f>
        <v>57567.481000385909</v>
      </c>
      <c r="D18" s="29">
        <f ca="1">+C16</f>
        <v>0.99999922817173159</v>
      </c>
      <c r="E18" s="24" t="s">
        <v>39</v>
      </c>
      <c r="F18" s="20">
        <f ca="1">ROUND(2*(F16-$C$15)/$C$16,0)/2+F15</f>
        <v>2813</v>
      </c>
    </row>
    <row r="19" spans="1:21" s="6" customFormat="1" ht="12.95" customHeight="1" thickTop="1" x14ac:dyDescent="0.2">
      <c r="E19" s="24" t="s">
        <v>34</v>
      </c>
      <c r="F19" s="30">
        <f ca="1">+$C$15+$C$16*F18-15018.5-$C$5/24</f>
        <v>45362.374662566326</v>
      </c>
    </row>
    <row r="20" spans="1:21" s="6" customFormat="1" ht="12.95" customHeight="1" thickBot="1" x14ac:dyDescent="0.25">
      <c r="A20" s="21" t="s">
        <v>9</v>
      </c>
      <c r="B20" s="21" t="s">
        <v>10</v>
      </c>
      <c r="C20" s="21" t="s">
        <v>11</v>
      </c>
      <c r="D20" s="21" t="s">
        <v>15</v>
      </c>
      <c r="E20" s="21" t="s">
        <v>12</v>
      </c>
      <c r="F20" s="21" t="s">
        <v>13</v>
      </c>
      <c r="G20" s="21" t="s">
        <v>14</v>
      </c>
      <c r="H20" s="31" t="s">
        <v>41</v>
      </c>
      <c r="I20" s="31" t="s">
        <v>42</v>
      </c>
      <c r="J20" s="31" t="s">
        <v>43</v>
      </c>
      <c r="K20" s="31" t="s">
        <v>44</v>
      </c>
      <c r="L20" s="31" t="s">
        <v>27</v>
      </c>
      <c r="M20" s="31" t="s">
        <v>28</v>
      </c>
      <c r="N20" s="31" t="s">
        <v>29</v>
      </c>
      <c r="O20" s="31" t="s">
        <v>25</v>
      </c>
      <c r="P20" s="32" t="s">
        <v>24</v>
      </c>
      <c r="Q20" s="21" t="s">
        <v>17</v>
      </c>
      <c r="U20" s="33" t="s">
        <v>36</v>
      </c>
    </row>
    <row r="21" spans="1:21" s="6" customFormat="1" ht="12.95" customHeight="1" x14ac:dyDescent="0.2">
      <c r="A21" s="6" t="str">
        <f>D7</f>
        <v>GCVS</v>
      </c>
      <c r="C21" s="15">
        <f>C$7</f>
        <v>31655.501</v>
      </c>
      <c r="D21" s="15" t="s">
        <v>16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I21" s="6">
        <f>+G21</f>
        <v>0</v>
      </c>
      <c r="O21" s="6">
        <f ca="1">+C$11+C$12*$F21</f>
        <v>0</v>
      </c>
      <c r="Q21" s="34">
        <f>+C21-15018.5</f>
        <v>16637.001</v>
      </c>
    </row>
    <row r="22" spans="1:21" s="6" customFormat="1" ht="12.95" customHeight="1" x14ac:dyDescent="0.2">
      <c r="A22" s="35" t="s">
        <v>0</v>
      </c>
      <c r="B22" s="36" t="s">
        <v>1</v>
      </c>
      <c r="C22" s="37">
        <v>57567.981</v>
      </c>
      <c r="D22" s="37">
        <v>0.02</v>
      </c>
      <c r="E22" s="6">
        <f>+(C22-C$7)/C$8</f>
        <v>25912.48</v>
      </c>
      <c r="F22" s="6">
        <f>ROUND(2*E22,0)/2</f>
        <v>25912.5</v>
      </c>
      <c r="G22" s="6">
        <f>+C22-(C$7+F22*C$8)</f>
        <v>-2.0000000004074536E-2</v>
      </c>
      <c r="I22" s="6">
        <f>+G22</f>
        <v>-2.0000000004074536E-2</v>
      </c>
      <c r="O22" s="6">
        <f ca="1">+C$11+C$12*$F22</f>
        <v>-2.0000000004074536E-2</v>
      </c>
      <c r="Q22" s="34">
        <f>+C22-15018.5</f>
        <v>42549.481</v>
      </c>
    </row>
    <row r="23" spans="1:21" s="6" customFormat="1" ht="12.95" customHeight="1" x14ac:dyDescent="0.2">
      <c r="C23" s="15"/>
      <c r="D23" s="15"/>
      <c r="Q23" s="34"/>
    </row>
    <row r="24" spans="1:21" s="6" customFormat="1" ht="12.95" customHeight="1" x14ac:dyDescent="0.2">
      <c r="C24" s="15"/>
      <c r="D24" s="15"/>
      <c r="Q24" s="34"/>
    </row>
    <row r="25" spans="1:21" s="6" customFormat="1" ht="12.95" customHeight="1" x14ac:dyDescent="0.2">
      <c r="C25" s="15"/>
      <c r="D25" s="15"/>
      <c r="Q25" s="34"/>
    </row>
    <row r="26" spans="1:21" s="6" customFormat="1" ht="12.95" customHeight="1" x14ac:dyDescent="0.2">
      <c r="C26" s="15"/>
      <c r="D26" s="15"/>
      <c r="Q26" s="34"/>
    </row>
    <row r="27" spans="1:21" s="6" customFormat="1" ht="12.95" customHeight="1" x14ac:dyDescent="0.2">
      <c r="C27" s="15"/>
      <c r="D27" s="15"/>
      <c r="Q27" s="34"/>
    </row>
    <row r="28" spans="1:21" s="6" customFormat="1" ht="12.95" customHeight="1" x14ac:dyDescent="0.2">
      <c r="C28" s="15"/>
      <c r="D28" s="15"/>
      <c r="Q28" s="34"/>
    </row>
    <row r="29" spans="1:21" s="6" customFormat="1" ht="12.95" customHeight="1" x14ac:dyDescent="0.2">
      <c r="C29" s="15"/>
      <c r="D29" s="15"/>
      <c r="Q29" s="34"/>
    </row>
    <row r="30" spans="1:21" s="6" customFormat="1" ht="12.95" customHeight="1" x14ac:dyDescent="0.2">
      <c r="C30" s="15"/>
      <c r="D30" s="15"/>
      <c r="Q30" s="34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1953" r:id="rId1" display="http://vsolj.cetus-net.org/bulletin.html"/>
    <hyperlink ref="H61946" r:id="rId2" display="https://www.aavso.org/ejaavso"/>
    <hyperlink ref="I61953" r:id="rId3" display="http://vsolj.cetus-net.org/bulletin.html"/>
    <hyperlink ref="AQ55596" r:id="rId4" display="http://cdsbib.u-strasbg.fr/cgi-bin/cdsbib?1990RMxAA..21..381G"/>
    <hyperlink ref="H61950" r:id="rId5" display="https://www.aavso.org/ejaavso"/>
    <hyperlink ref="AP2960" r:id="rId6" display="http://cdsbib.u-strasbg.fr/cgi-bin/cdsbib?1990RMxAA..21..381G"/>
    <hyperlink ref="AP2963" r:id="rId7" display="http://cdsbib.u-strasbg.fr/cgi-bin/cdsbib?1990RMxAA..21..381G"/>
    <hyperlink ref="AP2961" r:id="rId8" display="http://cdsbib.u-strasbg.fr/cgi-bin/cdsbib?1990RMxAA..21..381G"/>
    <hyperlink ref="AP2945" r:id="rId9" display="http://cdsbib.u-strasbg.fr/cgi-bin/cdsbib?1990RMxAA..21..381G"/>
    <hyperlink ref="AQ3174" r:id="rId10" display="http://cdsbib.u-strasbg.fr/cgi-bin/cdsbib?1990RMxAA..21..381G"/>
    <hyperlink ref="AQ3178" r:id="rId11" display="http://cdsbib.u-strasbg.fr/cgi-bin/cdsbib?1990RMxAA..21..381G"/>
    <hyperlink ref="AQ62866" r:id="rId12" display="http://cdsbib.u-strasbg.fr/cgi-bin/cdsbib?1990RMxAA..21..381G"/>
    <hyperlink ref="I66" r:id="rId13" display="http://vsolj.cetus-net.org/bulletin.html"/>
    <hyperlink ref="H66" r:id="rId14" display="http://vsolj.cetus-net.org/bulletin.html"/>
    <hyperlink ref="AQ63527" r:id="rId15" display="http://cdsbib.u-strasbg.fr/cgi-bin/cdsbib?1990RMxAA..21..381G"/>
    <hyperlink ref="AQ63526" r:id="rId16" display="http://cdsbib.u-strasbg.fr/cgi-bin/cdsbib?1990RMxAA..21..381G"/>
    <hyperlink ref="AP1236" r:id="rId17" display="http://cdsbib.u-strasbg.fr/cgi-bin/cdsbib?1990RMxAA..21..381G"/>
    <hyperlink ref="AP1254" r:id="rId18" display="http://cdsbib.u-strasbg.fr/cgi-bin/cdsbib?1990RMxAA..21..381G"/>
    <hyperlink ref="AP1255" r:id="rId19" display="http://cdsbib.u-strasbg.fr/cgi-bin/cdsbib?1990RMxAA..21..381G"/>
    <hyperlink ref="AP125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2024-03-10T01:53:54Z</dcterms:modified>
</cp:coreProperties>
</file>