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571C2BD-1EBD-4FFC-B8AB-33D1901A29B7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C7" i="1" l="1"/>
  <c r="E28" i="1" s="1"/>
  <c r="C8" i="1"/>
  <c r="E23" i="1"/>
  <c r="F23" i="1" s="1"/>
  <c r="G23" i="1" s="1"/>
  <c r="E26" i="1"/>
  <c r="F26" i="1" s="1"/>
  <c r="G26" i="1" s="1"/>
  <c r="E27" i="1"/>
  <c r="E25" i="2" s="1"/>
  <c r="E29" i="1"/>
  <c r="F29" i="1" s="1"/>
  <c r="G29" i="1" s="1"/>
  <c r="E33" i="1"/>
  <c r="F33" i="1" s="1"/>
  <c r="G33" i="1" s="1"/>
  <c r="E34" i="1"/>
  <c r="F34" i="1" s="1"/>
  <c r="G34" i="1" s="1"/>
  <c r="E36" i="1"/>
  <c r="F36" i="1" s="1"/>
  <c r="G36" i="1" s="1"/>
  <c r="E38" i="1"/>
  <c r="F38" i="1" s="1"/>
  <c r="G38" i="1" s="1"/>
  <c r="E41" i="1"/>
  <c r="F41" i="1" s="1"/>
  <c r="G41" i="1" s="1"/>
  <c r="E42" i="1"/>
  <c r="F42" i="1" s="1"/>
  <c r="G42" i="1" s="1"/>
  <c r="E44" i="1"/>
  <c r="F44" i="1" s="1"/>
  <c r="G44" i="1" s="1"/>
  <c r="E46" i="1"/>
  <c r="F46" i="1" s="1"/>
  <c r="E48" i="1"/>
  <c r="F48" i="1" s="1"/>
  <c r="G48" i="1" s="1"/>
  <c r="E49" i="1"/>
  <c r="F49" i="1" s="1"/>
  <c r="G49" i="1" s="1"/>
  <c r="E52" i="1"/>
  <c r="F52" i="1" s="1"/>
  <c r="G52" i="1" s="1"/>
  <c r="E55" i="1"/>
  <c r="F55" i="1" s="1"/>
  <c r="G55" i="1" s="1"/>
  <c r="E57" i="1"/>
  <c r="F57" i="1" s="1"/>
  <c r="G57" i="1" s="1"/>
  <c r="E59" i="1"/>
  <c r="E57" i="2" s="1"/>
  <c r="E62" i="1"/>
  <c r="F62" i="1"/>
  <c r="G62" i="1" s="1"/>
  <c r="E64" i="1"/>
  <c r="F64" i="1" s="1"/>
  <c r="G64" i="1" s="1"/>
  <c r="E66" i="1"/>
  <c r="F66" i="1" s="1"/>
  <c r="G66" i="1" s="1"/>
  <c r="E69" i="1"/>
  <c r="F69" i="1" s="1"/>
  <c r="G69" i="1" s="1"/>
  <c r="E70" i="1"/>
  <c r="F70" i="1" s="1"/>
  <c r="G70" i="1" s="1"/>
  <c r="E73" i="1"/>
  <c r="F73" i="1" s="1"/>
  <c r="G73" i="1" s="1"/>
  <c r="E75" i="1"/>
  <c r="F75" i="1" s="1"/>
  <c r="G75" i="1" s="1"/>
  <c r="E78" i="1"/>
  <c r="F78" i="1" s="1"/>
  <c r="G78" i="1" s="1"/>
  <c r="E79" i="1"/>
  <c r="F79" i="1" s="1"/>
  <c r="G79" i="1" s="1"/>
  <c r="I79" i="1" s="1"/>
  <c r="E80" i="1"/>
  <c r="F80" i="1" s="1"/>
  <c r="G80" i="1" s="1"/>
  <c r="E82" i="1"/>
  <c r="F82" i="1" s="1"/>
  <c r="G82" i="1" s="1"/>
  <c r="E84" i="1"/>
  <c r="E85" i="1"/>
  <c r="F85" i="1" s="1"/>
  <c r="G85" i="1" s="1"/>
  <c r="E87" i="1"/>
  <c r="F87" i="1" s="1"/>
  <c r="G87" i="1" s="1"/>
  <c r="E88" i="1"/>
  <c r="F88" i="1" s="1"/>
  <c r="G88" i="1" s="1"/>
  <c r="E91" i="1"/>
  <c r="F91" i="1" s="1"/>
  <c r="G91" i="1" s="1"/>
  <c r="E92" i="1"/>
  <c r="E94" i="1"/>
  <c r="F94" i="1" s="1"/>
  <c r="G94" i="1" s="1"/>
  <c r="E98" i="1"/>
  <c r="F98" i="1" s="1"/>
  <c r="G98" i="1" s="1"/>
  <c r="E99" i="1"/>
  <c r="F99" i="1" s="1"/>
  <c r="G99" i="1" s="1"/>
  <c r="E101" i="1"/>
  <c r="F101" i="1" s="1"/>
  <c r="G101" i="1" s="1"/>
  <c r="E103" i="1"/>
  <c r="F103" i="1" s="1"/>
  <c r="G103" i="1" s="1"/>
  <c r="E106" i="1"/>
  <c r="F106" i="1" s="1"/>
  <c r="G106" i="1" s="1"/>
  <c r="E107" i="1"/>
  <c r="F107" i="1" s="1"/>
  <c r="G107" i="1" s="1"/>
  <c r="E109" i="1"/>
  <c r="F109" i="1" s="1"/>
  <c r="G109" i="1" s="1"/>
  <c r="E111" i="1"/>
  <c r="F111" i="1" s="1"/>
  <c r="E113" i="1"/>
  <c r="F113" i="1" s="1"/>
  <c r="G113" i="1" s="1"/>
  <c r="E114" i="1"/>
  <c r="F114" i="1" s="1"/>
  <c r="G114" i="1" s="1"/>
  <c r="E117" i="1"/>
  <c r="F117" i="1" s="1"/>
  <c r="G117" i="1" s="1"/>
  <c r="E120" i="1"/>
  <c r="F120" i="1" s="1"/>
  <c r="G120" i="1" s="1"/>
  <c r="E123" i="1"/>
  <c r="F123" i="1" s="1"/>
  <c r="G123" i="1" s="1"/>
  <c r="E127" i="1"/>
  <c r="F127" i="1"/>
  <c r="U127" i="1" s="1"/>
  <c r="E129" i="1"/>
  <c r="F129" i="1" s="1"/>
  <c r="G129" i="1" s="1"/>
  <c r="E130" i="1"/>
  <c r="F130" i="1" s="1"/>
  <c r="G130" i="1" s="1"/>
  <c r="E132" i="1"/>
  <c r="E133" i="1"/>
  <c r="F133" i="1" s="1"/>
  <c r="G133" i="1" s="1"/>
  <c r="E135" i="1"/>
  <c r="F135" i="1" s="1"/>
  <c r="G135" i="1" s="1"/>
  <c r="E7" i="1"/>
  <c r="C14" i="1"/>
  <c r="C13" i="1"/>
  <c r="D14" i="1"/>
  <c r="D13" i="1"/>
  <c r="Q21" i="1"/>
  <c r="Q25" i="1"/>
  <c r="Q28" i="1"/>
  <c r="Q29" i="1"/>
  <c r="Q30" i="1"/>
  <c r="Q31" i="1"/>
  <c r="Q32" i="1"/>
  <c r="Q34" i="1"/>
  <c r="Q35" i="1"/>
  <c r="Q37" i="1"/>
  <c r="Q38" i="1"/>
  <c r="Q39" i="1"/>
  <c r="Q40" i="1"/>
  <c r="Q44" i="1"/>
  <c r="Q45" i="1"/>
  <c r="Q46" i="1"/>
  <c r="Q47" i="1"/>
  <c r="Q48" i="1"/>
  <c r="Q52" i="1"/>
  <c r="Q53" i="1"/>
  <c r="Q56" i="1"/>
  <c r="Q57" i="1"/>
  <c r="Q63" i="1"/>
  <c r="Q64" i="1"/>
  <c r="Q65" i="1"/>
  <c r="Q66" i="1"/>
  <c r="Q71" i="1"/>
  <c r="Q73" i="1"/>
  <c r="Q74" i="1"/>
  <c r="Q75" i="1"/>
  <c r="Q79" i="1"/>
  <c r="Q80" i="1"/>
  <c r="Q81" i="1"/>
  <c r="Q82" i="1"/>
  <c r="Q83" i="1"/>
  <c r="Q84" i="1"/>
  <c r="Q85" i="1"/>
  <c r="Q86" i="1"/>
  <c r="Q87" i="1"/>
  <c r="Q90" i="1"/>
  <c r="Q92" i="1"/>
  <c r="Q93" i="1"/>
  <c r="Q94" i="1"/>
  <c r="Q104" i="1"/>
  <c r="Q109" i="1"/>
  <c r="Q119" i="1"/>
  <c r="Q120" i="1"/>
  <c r="Q121" i="1"/>
  <c r="Q122" i="1"/>
  <c r="Q123" i="1"/>
  <c r="Q124" i="1"/>
  <c r="Q125" i="1"/>
  <c r="Q127" i="1"/>
  <c r="Q22" i="1"/>
  <c r="Q23" i="1"/>
  <c r="Q24" i="1"/>
  <c r="Q26" i="1"/>
  <c r="Q27" i="1"/>
  <c r="Q33" i="1"/>
  <c r="Q36" i="1"/>
  <c r="Q41" i="1"/>
  <c r="Q42" i="1"/>
  <c r="Q43" i="1"/>
  <c r="Q49" i="1"/>
  <c r="Q50" i="1"/>
  <c r="Q51" i="1"/>
  <c r="Q54" i="1"/>
  <c r="Q55" i="1"/>
  <c r="Q58" i="1"/>
  <c r="Q59" i="1"/>
  <c r="Q60" i="1"/>
  <c r="Q61" i="1"/>
  <c r="Q62" i="1"/>
  <c r="Q67" i="1"/>
  <c r="Q68" i="1"/>
  <c r="Q69" i="1"/>
  <c r="Q70" i="1"/>
  <c r="Q76" i="1"/>
  <c r="Q77" i="1"/>
  <c r="Q78" i="1"/>
  <c r="Q88" i="1"/>
  <c r="Q89" i="1"/>
  <c r="Q91" i="1"/>
  <c r="Q95" i="1"/>
  <c r="Q96" i="1"/>
  <c r="Q97" i="1"/>
  <c r="Q98" i="1"/>
  <c r="Q99" i="1"/>
  <c r="Q100" i="1"/>
  <c r="Q101" i="1"/>
  <c r="Q102" i="1"/>
  <c r="Q103" i="1"/>
  <c r="Q105" i="1"/>
  <c r="Q106" i="1"/>
  <c r="Q107" i="1"/>
  <c r="Q108" i="1"/>
  <c r="Q110" i="1"/>
  <c r="Q111" i="1"/>
  <c r="Q112" i="1"/>
  <c r="Q113" i="1"/>
  <c r="Q114" i="1"/>
  <c r="Q115" i="1"/>
  <c r="Q116" i="1"/>
  <c r="Q117" i="1"/>
  <c r="Q118" i="1"/>
  <c r="Q134" i="1"/>
  <c r="G18" i="2"/>
  <c r="C18" i="2"/>
  <c r="G124" i="2"/>
  <c r="C124" i="2"/>
  <c r="G17" i="2"/>
  <c r="C17" i="2"/>
  <c r="G16" i="2"/>
  <c r="C16" i="2"/>
  <c r="G15" i="2"/>
  <c r="C15" i="2"/>
  <c r="G14" i="2"/>
  <c r="C14" i="2"/>
  <c r="G13" i="2"/>
  <c r="C13" i="2"/>
  <c r="G12" i="2"/>
  <c r="C12" i="2"/>
  <c r="G123" i="2"/>
  <c r="C123" i="2"/>
  <c r="G11" i="2"/>
  <c r="C11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E64" i="2"/>
  <c r="G63" i="2"/>
  <c r="C63" i="2"/>
  <c r="G62" i="2"/>
  <c r="C62" i="2"/>
  <c r="E62" i="2"/>
  <c r="G61" i="2"/>
  <c r="C61" i="2"/>
  <c r="G60" i="2"/>
  <c r="C60" i="2"/>
  <c r="E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E50" i="2"/>
  <c r="G49" i="2"/>
  <c r="C49" i="2"/>
  <c r="G48" i="2"/>
  <c r="C48" i="2"/>
  <c r="G47" i="2"/>
  <c r="C47" i="2"/>
  <c r="G46" i="2"/>
  <c r="C46" i="2"/>
  <c r="E46" i="2"/>
  <c r="G45" i="2"/>
  <c r="C45" i="2"/>
  <c r="G44" i="2"/>
  <c r="C44" i="2"/>
  <c r="E44" i="2"/>
  <c r="G43" i="2"/>
  <c r="C43" i="2"/>
  <c r="G42" i="2"/>
  <c r="C42" i="2"/>
  <c r="G41" i="2"/>
  <c r="C41" i="2"/>
  <c r="G40" i="2"/>
  <c r="C40" i="2"/>
  <c r="E40" i="2"/>
  <c r="G39" i="2"/>
  <c r="C39" i="2"/>
  <c r="E39" i="2"/>
  <c r="G38" i="2"/>
  <c r="C38" i="2"/>
  <c r="G37" i="2"/>
  <c r="C37" i="2"/>
  <c r="G36" i="2"/>
  <c r="C36" i="2"/>
  <c r="G35" i="2"/>
  <c r="C35" i="2"/>
  <c r="G34" i="2"/>
  <c r="C34" i="2"/>
  <c r="E34" i="2"/>
  <c r="G33" i="2"/>
  <c r="C33" i="2"/>
  <c r="G32" i="2"/>
  <c r="C32" i="2"/>
  <c r="E32" i="2"/>
  <c r="G31" i="2"/>
  <c r="C31" i="2"/>
  <c r="E31" i="2"/>
  <c r="G30" i="2"/>
  <c r="C30" i="2"/>
  <c r="G29" i="2"/>
  <c r="C29" i="2"/>
  <c r="G28" i="2"/>
  <c r="C28" i="2"/>
  <c r="G27" i="2"/>
  <c r="C27" i="2"/>
  <c r="E27" i="2"/>
  <c r="G26" i="2"/>
  <c r="C26" i="2"/>
  <c r="G25" i="2"/>
  <c r="C25" i="2"/>
  <c r="G24" i="2"/>
  <c r="C24" i="2"/>
  <c r="E24" i="2"/>
  <c r="G23" i="2"/>
  <c r="C23" i="2"/>
  <c r="G22" i="2"/>
  <c r="C22" i="2"/>
  <c r="G21" i="2"/>
  <c r="C21" i="2"/>
  <c r="G20" i="2"/>
  <c r="C20" i="2"/>
  <c r="G19" i="2"/>
  <c r="C19" i="2"/>
  <c r="H18" i="2"/>
  <c r="D18" i="2"/>
  <c r="B18" i="2"/>
  <c r="A18" i="2"/>
  <c r="H124" i="2"/>
  <c r="D124" i="2"/>
  <c r="B124" i="2"/>
  <c r="A124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23" i="2"/>
  <c r="D123" i="2"/>
  <c r="B123" i="2"/>
  <c r="A123" i="2"/>
  <c r="H11" i="2"/>
  <c r="D11" i="2"/>
  <c r="B11" i="2"/>
  <c r="A11" i="2"/>
  <c r="H122" i="2"/>
  <c r="D122" i="2"/>
  <c r="B122" i="2"/>
  <c r="A122" i="2"/>
  <c r="H121" i="2"/>
  <c r="D121" i="2"/>
  <c r="B121" i="2"/>
  <c r="A121" i="2"/>
  <c r="H120" i="2"/>
  <c r="D120" i="2"/>
  <c r="B120" i="2"/>
  <c r="A120" i="2"/>
  <c r="H119" i="2"/>
  <c r="D119" i="2"/>
  <c r="B119" i="2"/>
  <c r="A119" i="2"/>
  <c r="H118" i="2"/>
  <c r="D118" i="2"/>
  <c r="B118" i="2"/>
  <c r="A118" i="2"/>
  <c r="H117" i="2"/>
  <c r="D117" i="2"/>
  <c r="B117" i="2"/>
  <c r="A117" i="2"/>
  <c r="H116" i="2"/>
  <c r="D116" i="2"/>
  <c r="B116" i="2"/>
  <c r="A116" i="2"/>
  <c r="H115" i="2"/>
  <c r="D115" i="2"/>
  <c r="B115" i="2"/>
  <c r="A115" i="2"/>
  <c r="H114" i="2"/>
  <c r="D114" i="2"/>
  <c r="B114" i="2"/>
  <c r="A114" i="2"/>
  <c r="H113" i="2"/>
  <c r="D113" i="2"/>
  <c r="B113" i="2"/>
  <c r="A113" i="2"/>
  <c r="H112" i="2"/>
  <c r="D112" i="2"/>
  <c r="B112" i="2"/>
  <c r="A112" i="2"/>
  <c r="H111" i="2"/>
  <c r="D111" i="2"/>
  <c r="B111" i="2"/>
  <c r="A111" i="2"/>
  <c r="H110" i="2"/>
  <c r="D110" i="2"/>
  <c r="B110" i="2"/>
  <c r="A110" i="2"/>
  <c r="H109" i="2"/>
  <c r="D109" i="2"/>
  <c r="B109" i="2"/>
  <c r="A109" i="2"/>
  <c r="H108" i="2"/>
  <c r="D108" i="2"/>
  <c r="B108" i="2"/>
  <c r="A108" i="2"/>
  <c r="H107" i="2"/>
  <c r="D107" i="2"/>
  <c r="B107" i="2"/>
  <c r="A107" i="2"/>
  <c r="H106" i="2"/>
  <c r="D106" i="2"/>
  <c r="B106" i="2"/>
  <c r="A106" i="2"/>
  <c r="H105" i="2"/>
  <c r="D105" i="2"/>
  <c r="B105" i="2"/>
  <c r="A105" i="2"/>
  <c r="H104" i="2"/>
  <c r="D104" i="2"/>
  <c r="B104" i="2"/>
  <c r="A104" i="2"/>
  <c r="H103" i="2"/>
  <c r="D103" i="2"/>
  <c r="B103" i="2"/>
  <c r="A103" i="2"/>
  <c r="H102" i="2"/>
  <c r="D102" i="2"/>
  <c r="B102" i="2"/>
  <c r="A102" i="2"/>
  <c r="H101" i="2"/>
  <c r="D101" i="2"/>
  <c r="B101" i="2"/>
  <c r="A101" i="2"/>
  <c r="H100" i="2"/>
  <c r="D100" i="2"/>
  <c r="B100" i="2"/>
  <c r="A100" i="2"/>
  <c r="H99" i="2"/>
  <c r="D99" i="2"/>
  <c r="B99" i="2"/>
  <c r="A99" i="2"/>
  <c r="H98" i="2"/>
  <c r="D98" i="2"/>
  <c r="B98" i="2"/>
  <c r="A98" i="2"/>
  <c r="H97" i="2"/>
  <c r="D97" i="2"/>
  <c r="B97" i="2"/>
  <c r="A97" i="2"/>
  <c r="H96" i="2"/>
  <c r="D96" i="2"/>
  <c r="B96" i="2"/>
  <c r="A96" i="2"/>
  <c r="H95" i="2"/>
  <c r="D95" i="2"/>
  <c r="B95" i="2"/>
  <c r="A95" i="2"/>
  <c r="H94" i="2"/>
  <c r="D94" i="2"/>
  <c r="B94" i="2"/>
  <c r="A94" i="2"/>
  <c r="H93" i="2"/>
  <c r="D93" i="2"/>
  <c r="B93" i="2"/>
  <c r="A93" i="2"/>
  <c r="H92" i="2"/>
  <c r="D92" i="2"/>
  <c r="B92" i="2"/>
  <c r="A92" i="2"/>
  <c r="H91" i="2"/>
  <c r="D91" i="2"/>
  <c r="B91" i="2"/>
  <c r="A91" i="2"/>
  <c r="H90" i="2"/>
  <c r="B90" i="2"/>
  <c r="F90" i="2"/>
  <c r="D90" i="2"/>
  <c r="A90" i="2"/>
  <c r="H89" i="2"/>
  <c r="B89" i="2"/>
  <c r="F89" i="2"/>
  <c r="D89" i="2"/>
  <c r="A89" i="2"/>
  <c r="H88" i="2"/>
  <c r="F88" i="2"/>
  <c r="D88" i="2"/>
  <c r="B88" i="2"/>
  <c r="A88" i="2"/>
  <c r="H87" i="2"/>
  <c r="F87" i="2"/>
  <c r="D87" i="2"/>
  <c r="B87" i="2"/>
  <c r="A87" i="2"/>
  <c r="H86" i="2"/>
  <c r="F86" i="2"/>
  <c r="D86" i="2"/>
  <c r="B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Q126" i="1"/>
  <c r="Q128" i="1"/>
  <c r="Q129" i="1"/>
  <c r="Q130" i="1"/>
  <c r="Q131" i="1"/>
  <c r="Q132" i="1"/>
  <c r="Q133" i="1"/>
  <c r="Q135" i="1"/>
  <c r="F12" i="1"/>
  <c r="F13" i="1" s="1"/>
  <c r="I87" i="1" l="1"/>
  <c r="R87" i="1"/>
  <c r="F28" i="1"/>
  <c r="G28" i="1" s="1"/>
  <c r="R28" i="1" s="1"/>
  <c r="E26" i="2"/>
  <c r="E47" i="2"/>
  <c r="G46" i="1"/>
  <c r="E125" i="1"/>
  <c r="F125" i="1" s="1"/>
  <c r="U125" i="1" s="1"/>
  <c r="E119" i="1"/>
  <c r="F119" i="1" s="1"/>
  <c r="G119" i="1" s="1"/>
  <c r="E112" i="1"/>
  <c r="F112" i="1" s="1"/>
  <c r="G112" i="1" s="1"/>
  <c r="S112" i="1" s="1"/>
  <c r="E105" i="1"/>
  <c r="F105" i="1" s="1"/>
  <c r="G105" i="1" s="1"/>
  <c r="E97" i="1"/>
  <c r="F97" i="1" s="1"/>
  <c r="G97" i="1" s="1"/>
  <c r="E90" i="1"/>
  <c r="F90" i="1" s="1"/>
  <c r="G90" i="1" s="1"/>
  <c r="E77" i="1"/>
  <c r="F77" i="1" s="1"/>
  <c r="G77" i="1" s="1"/>
  <c r="E68" i="1"/>
  <c r="E61" i="1"/>
  <c r="E54" i="1"/>
  <c r="E47" i="1"/>
  <c r="F47" i="1" s="1"/>
  <c r="G47" i="1" s="1"/>
  <c r="R47" i="1" s="1"/>
  <c r="E40" i="1"/>
  <c r="E32" i="1"/>
  <c r="E25" i="1"/>
  <c r="F25" i="1" s="1"/>
  <c r="G25" i="1" s="1"/>
  <c r="E131" i="1"/>
  <c r="F131" i="1" s="1"/>
  <c r="G131" i="1" s="1"/>
  <c r="R131" i="1" s="1"/>
  <c r="E124" i="1"/>
  <c r="F124" i="1" s="1"/>
  <c r="G124" i="1" s="1"/>
  <c r="E118" i="1"/>
  <c r="F118" i="1" s="1"/>
  <c r="G118" i="1" s="1"/>
  <c r="E104" i="1"/>
  <c r="F104" i="1" s="1"/>
  <c r="G104" i="1" s="1"/>
  <c r="E96" i="1"/>
  <c r="F96" i="1" s="1"/>
  <c r="G96" i="1" s="1"/>
  <c r="E89" i="1"/>
  <c r="F89" i="1" s="1"/>
  <c r="G89" i="1" s="1"/>
  <c r="E83" i="1"/>
  <c r="E76" i="1"/>
  <c r="E73" i="2" s="1"/>
  <c r="E67" i="1"/>
  <c r="E65" i="2" s="1"/>
  <c r="E60" i="1"/>
  <c r="E53" i="1"/>
  <c r="E39" i="1"/>
  <c r="F39" i="1" s="1"/>
  <c r="G39" i="1" s="1"/>
  <c r="E31" i="1"/>
  <c r="F31" i="1" s="1"/>
  <c r="G31" i="1" s="1"/>
  <c r="E24" i="1"/>
  <c r="F24" i="1" s="1"/>
  <c r="G24" i="1" s="1"/>
  <c r="G111" i="1"/>
  <c r="S111" i="1" s="1"/>
  <c r="E21" i="1"/>
  <c r="E19" i="2" s="1"/>
  <c r="E122" i="1"/>
  <c r="F122" i="1" s="1"/>
  <c r="G122" i="1" s="1"/>
  <c r="I122" i="1" s="1"/>
  <c r="E116" i="1"/>
  <c r="E110" i="1"/>
  <c r="F110" i="1" s="1"/>
  <c r="G110" i="1" s="1"/>
  <c r="E102" i="1"/>
  <c r="F102" i="1" s="1"/>
  <c r="G102" i="1" s="1"/>
  <c r="E95" i="1"/>
  <c r="F95" i="1" s="1"/>
  <c r="G95" i="1" s="1"/>
  <c r="I95" i="1" s="1"/>
  <c r="E81" i="1"/>
  <c r="F81" i="1" s="1"/>
  <c r="G81" i="1" s="1"/>
  <c r="E74" i="1"/>
  <c r="F74" i="1" s="1"/>
  <c r="G74" i="1" s="1"/>
  <c r="E65" i="1"/>
  <c r="E58" i="1"/>
  <c r="E51" i="1"/>
  <c r="E49" i="2" s="1"/>
  <c r="E45" i="1"/>
  <c r="E37" i="1"/>
  <c r="F37" i="1" s="1"/>
  <c r="G37" i="1" s="1"/>
  <c r="E30" i="1"/>
  <c r="E126" i="1"/>
  <c r="C72" i="1"/>
  <c r="E134" i="1"/>
  <c r="F134" i="1" s="1"/>
  <c r="G134" i="1" s="1"/>
  <c r="E128" i="1"/>
  <c r="F128" i="1" s="1"/>
  <c r="G128" i="1" s="1"/>
  <c r="K130" i="1" s="1"/>
  <c r="E121" i="1"/>
  <c r="E115" i="1"/>
  <c r="E108" i="1"/>
  <c r="E105" i="2" s="1"/>
  <c r="E100" i="1"/>
  <c r="E97" i="2" s="1"/>
  <c r="E93" i="1"/>
  <c r="F93" i="1" s="1"/>
  <c r="G93" i="1" s="1"/>
  <c r="E86" i="1"/>
  <c r="F86" i="1" s="1"/>
  <c r="G86" i="1" s="1"/>
  <c r="E71" i="1"/>
  <c r="F71" i="1" s="1"/>
  <c r="G71" i="1" s="1"/>
  <c r="I71" i="1" s="1"/>
  <c r="E63" i="1"/>
  <c r="F63" i="1" s="1"/>
  <c r="G63" i="1" s="1"/>
  <c r="R63" i="1" s="1"/>
  <c r="E56" i="1"/>
  <c r="F56" i="1" s="1"/>
  <c r="G56" i="1" s="1"/>
  <c r="E50" i="1"/>
  <c r="E43" i="1"/>
  <c r="E41" i="2" s="1"/>
  <c r="E35" i="1"/>
  <c r="E33" i="2" s="1"/>
  <c r="E89" i="2"/>
  <c r="E16" i="2"/>
  <c r="E81" i="2"/>
  <c r="S91" i="1"/>
  <c r="I91" i="1"/>
  <c r="S26" i="1"/>
  <c r="I26" i="1"/>
  <c r="S103" i="1"/>
  <c r="I103" i="1"/>
  <c r="S95" i="1"/>
  <c r="I75" i="1"/>
  <c r="R75" i="1"/>
  <c r="I66" i="1"/>
  <c r="R66" i="1"/>
  <c r="I38" i="1"/>
  <c r="R38" i="1"/>
  <c r="S129" i="1"/>
  <c r="K135" i="1"/>
  <c r="S135" i="1"/>
  <c r="S133" i="1"/>
  <c r="K133" i="1"/>
  <c r="S107" i="1"/>
  <c r="I107" i="1"/>
  <c r="S99" i="1"/>
  <c r="I99" i="1"/>
  <c r="S70" i="1"/>
  <c r="I70" i="1"/>
  <c r="S62" i="1"/>
  <c r="I62" i="1"/>
  <c r="I42" i="1"/>
  <c r="S42" i="1"/>
  <c r="R34" i="1"/>
  <c r="I34" i="1"/>
  <c r="E42" i="2"/>
  <c r="E22" i="2"/>
  <c r="E68" i="2"/>
  <c r="E74" i="2"/>
  <c r="E54" i="2"/>
  <c r="E86" i="2"/>
  <c r="E17" i="2"/>
  <c r="E36" i="2"/>
  <c r="E106" i="2"/>
  <c r="E100" i="2"/>
  <c r="E23" i="2"/>
  <c r="E55" i="2"/>
  <c r="E87" i="2"/>
  <c r="E67" i="2"/>
  <c r="E99" i="2"/>
  <c r="E122" i="2"/>
  <c r="I111" i="1"/>
  <c r="R79" i="1"/>
  <c r="I120" i="1"/>
  <c r="R120" i="1"/>
  <c r="R130" i="1"/>
  <c r="I123" i="1"/>
  <c r="R123" i="1"/>
  <c r="I112" i="1"/>
  <c r="I106" i="1"/>
  <c r="S106" i="1"/>
  <c r="I93" i="1"/>
  <c r="R93" i="1"/>
  <c r="R80" i="1"/>
  <c r="I80" i="1"/>
  <c r="I74" i="1"/>
  <c r="R74" i="1"/>
  <c r="I47" i="1"/>
  <c r="S41" i="1"/>
  <c r="I41" i="1"/>
  <c r="I28" i="1"/>
  <c r="S118" i="1"/>
  <c r="I118" i="1"/>
  <c r="S134" i="1"/>
  <c r="K134" i="1"/>
  <c r="S117" i="1"/>
  <c r="I117" i="1"/>
  <c r="R104" i="1"/>
  <c r="I104" i="1"/>
  <c r="S98" i="1"/>
  <c r="I98" i="1"/>
  <c r="I85" i="1"/>
  <c r="R85" i="1"/>
  <c r="R71" i="1"/>
  <c r="R52" i="1"/>
  <c r="I52" i="1"/>
  <c r="R39" i="1"/>
  <c r="I39" i="1"/>
  <c r="S33" i="1"/>
  <c r="I33" i="1"/>
  <c r="S105" i="1"/>
  <c r="I105" i="1"/>
  <c r="I86" i="1"/>
  <c r="R86" i="1"/>
  <c r="R73" i="1"/>
  <c r="I73" i="1"/>
  <c r="S110" i="1"/>
  <c r="I110" i="1"/>
  <c r="S97" i="1"/>
  <c r="I97" i="1"/>
  <c r="S78" i="1"/>
  <c r="I78" i="1"/>
  <c r="R64" i="1"/>
  <c r="I64" i="1"/>
  <c r="I109" i="1"/>
  <c r="R109" i="1"/>
  <c r="S96" i="1"/>
  <c r="I96" i="1"/>
  <c r="R90" i="1"/>
  <c r="I90" i="1"/>
  <c r="S77" i="1"/>
  <c r="I77" i="1"/>
  <c r="I57" i="1"/>
  <c r="R57" i="1"/>
  <c r="I44" i="1"/>
  <c r="R44" i="1"/>
  <c r="I31" i="1"/>
  <c r="R31" i="1"/>
  <c r="I25" i="1"/>
  <c r="R25" i="1"/>
  <c r="S102" i="1"/>
  <c r="I102" i="1"/>
  <c r="I89" i="1"/>
  <c r="S89" i="1"/>
  <c r="S69" i="1"/>
  <c r="I69" i="1"/>
  <c r="I56" i="1"/>
  <c r="R56" i="1"/>
  <c r="I37" i="1"/>
  <c r="R37" i="1"/>
  <c r="S24" i="1"/>
  <c r="I24" i="1"/>
  <c r="S114" i="1"/>
  <c r="I114" i="1"/>
  <c r="I101" i="1"/>
  <c r="S101" i="1"/>
  <c r="S88" i="1"/>
  <c r="I88" i="1"/>
  <c r="I82" i="1"/>
  <c r="R82" i="1"/>
  <c r="S55" i="1"/>
  <c r="I55" i="1"/>
  <c r="S49" i="1"/>
  <c r="I49" i="1"/>
  <c r="S36" i="1"/>
  <c r="I36" i="1"/>
  <c r="S23" i="1"/>
  <c r="I23" i="1"/>
  <c r="I124" i="1"/>
  <c r="R124" i="1"/>
  <c r="I119" i="1"/>
  <c r="R119" i="1"/>
  <c r="S113" i="1"/>
  <c r="I113" i="1"/>
  <c r="R94" i="1"/>
  <c r="I94" i="1"/>
  <c r="I81" i="1"/>
  <c r="R81" i="1"/>
  <c r="I48" i="1"/>
  <c r="R48" i="1"/>
  <c r="R29" i="1"/>
  <c r="I29" i="1"/>
  <c r="F126" i="1"/>
  <c r="G126" i="1" s="1"/>
  <c r="E11" i="2"/>
  <c r="E21" i="2"/>
  <c r="E29" i="2"/>
  <c r="E37" i="2"/>
  <c r="E45" i="2"/>
  <c r="E53" i="2"/>
  <c r="E61" i="2"/>
  <c r="E77" i="2"/>
  <c r="E85" i="2"/>
  <c r="E93" i="2"/>
  <c r="E101" i="2"/>
  <c r="E109" i="2"/>
  <c r="E117" i="2"/>
  <c r="E12" i="2"/>
  <c r="F21" i="1"/>
  <c r="F132" i="1"/>
  <c r="G132" i="1" s="1"/>
  <c r="F116" i="1"/>
  <c r="G116" i="1" s="1"/>
  <c r="F108" i="1"/>
  <c r="G108" i="1" s="1"/>
  <c r="F100" i="1"/>
  <c r="G100" i="1" s="1"/>
  <c r="F92" i="1"/>
  <c r="G92" i="1" s="1"/>
  <c r="F84" i="1"/>
  <c r="G84" i="1" s="1"/>
  <c r="F76" i="1"/>
  <c r="G76" i="1" s="1"/>
  <c r="F59" i="1"/>
  <c r="G59" i="1" s="1"/>
  <c r="F51" i="1"/>
  <c r="G51" i="1" s="1"/>
  <c r="F43" i="1"/>
  <c r="G43" i="1" s="1"/>
  <c r="F35" i="1"/>
  <c r="G35" i="1" s="1"/>
  <c r="F27" i="1"/>
  <c r="G27" i="1" s="1"/>
  <c r="E22" i="1"/>
  <c r="I63" i="1" l="1"/>
  <c r="F67" i="1"/>
  <c r="G67" i="1" s="1"/>
  <c r="E69" i="2"/>
  <c r="S128" i="1"/>
  <c r="R122" i="1"/>
  <c r="E118" i="2"/>
  <c r="F121" i="1"/>
  <c r="G121" i="1" s="1"/>
  <c r="E113" i="2"/>
  <c r="F60" i="1"/>
  <c r="G60" i="1" s="1"/>
  <c r="E58" i="2"/>
  <c r="F61" i="1"/>
  <c r="G61" i="1" s="1"/>
  <c r="E59" i="2"/>
  <c r="F58" i="1"/>
  <c r="G58" i="1" s="1"/>
  <c r="E56" i="2"/>
  <c r="R46" i="1"/>
  <c r="I46" i="1"/>
  <c r="F65" i="1"/>
  <c r="G65" i="1" s="1"/>
  <c r="E63" i="2"/>
  <c r="F68" i="1"/>
  <c r="G68" i="1" s="1"/>
  <c r="E66" i="2"/>
  <c r="E15" i="2"/>
  <c r="E78" i="2"/>
  <c r="E115" i="2"/>
  <c r="E72" i="1"/>
  <c r="F72" i="1" s="1"/>
  <c r="G72" i="1" s="1"/>
  <c r="E124" i="2"/>
  <c r="Q72" i="1"/>
  <c r="E90" i="2"/>
  <c r="E71" i="2"/>
  <c r="E111" i="2"/>
  <c r="E102" i="2"/>
  <c r="E83" i="2"/>
  <c r="E14" i="2"/>
  <c r="E108" i="2"/>
  <c r="E120" i="2"/>
  <c r="E114" i="2"/>
  <c r="E98" i="2"/>
  <c r="E95" i="2"/>
  <c r="E92" i="2"/>
  <c r="C17" i="1"/>
  <c r="E104" i="2"/>
  <c r="E76" i="2"/>
  <c r="E79" i="2"/>
  <c r="E70" i="2"/>
  <c r="E18" i="2"/>
  <c r="E13" i="2"/>
  <c r="E116" i="2"/>
  <c r="E110" i="2"/>
  <c r="E107" i="2"/>
  <c r="E82" i="2"/>
  <c r="E103" i="2"/>
  <c r="E75" i="2"/>
  <c r="E121" i="2"/>
  <c r="E119" i="2"/>
  <c r="E94" i="2"/>
  <c r="E91" i="2"/>
  <c r="E88" i="2"/>
  <c r="E72" i="2"/>
  <c r="E84" i="2"/>
  <c r="E96" i="2"/>
  <c r="E80" i="2"/>
  <c r="F83" i="1"/>
  <c r="G83" i="1" s="1"/>
  <c r="E123" i="2"/>
  <c r="K131" i="1"/>
  <c r="F32" i="1"/>
  <c r="G32" i="1" s="1"/>
  <c r="E30" i="2"/>
  <c r="F30" i="1"/>
  <c r="G30" i="1" s="1"/>
  <c r="E28" i="2"/>
  <c r="F40" i="1"/>
  <c r="G40" i="1" s="1"/>
  <c r="E38" i="2"/>
  <c r="E35" i="2"/>
  <c r="E48" i="2"/>
  <c r="F50" i="1"/>
  <c r="G50" i="1" s="1"/>
  <c r="E112" i="2"/>
  <c r="F115" i="1"/>
  <c r="G115" i="1" s="1"/>
  <c r="F45" i="1"/>
  <c r="G45" i="1" s="1"/>
  <c r="E43" i="2"/>
  <c r="F53" i="1"/>
  <c r="G53" i="1" s="1"/>
  <c r="E51" i="2"/>
  <c r="F54" i="1"/>
  <c r="G54" i="1" s="1"/>
  <c r="E52" i="2"/>
  <c r="S59" i="1"/>
  <c r="I59" i="1"/>
  <c r="R132" i="1"/>
  <c r="K132" i="1"/>
  <c r="S67" i="1"/>
  <c r="I67" i="1"/>
  <c r="G21" i="1"/>
  <c r="J128" i="1"/>
  <c r="R126" i="1"/>
  <c r="S76" i="1"/>
  <c r="I76" i="1"/>
  <c r="E20" i="2"/>
  <c r="F22" i="1"/>
  <c r="G22" i="1" s="1"/>
  <c r="R84" i="1"/>
  <c r="I84" i="1"/>
  <c r="I27" i="1"/>
  <c r="S27" i="1"/>
  <c r="I92" i="1"/>
  <c r="R92" i="1"/>
  <c r="I35" i="1"/>
  <c r="R35" i="1"/>
  <c r="S100" i="1"/>
  <c r="I100" i="1"/>
  <c r="S43" i="1"/>
  <c r="I43" i="1"/>
  <c r="S108" i="1"/>
  <c r="I108" i="1"/>
  <c r="S51" i="1"/>
  <c r="I51" i="1"/>
  <c r="S116" i="1"/>
  <c r="I116" i="1"/>
  <c r="I50" i="1" l="1"/>
  <c r="S50" i="1"/>
  <c r="S54" i="1"/>
  <c r="I54" i="1"/>
  <c r="R121" i="1"/>
  <c r="I121" i="1"/>
  <c r="I53" i="1"/>
  <c r="R53" i="1"/>
  <c r="I83" i="1"/>
  <c r="R83" i="1"/>
  <c r="I58" i="1"/>
  <c r="S58" i="1"/>
  <c r="I32" i="1"/>
  <c r="R32" i="1"/>
  <c r="R72" i="1"/>
  <c r="I72" i="1"/>
  <c r="I40" i="1"/>
  <c r="R40" i="1"/>
  <c r="I68" i="1"/>
  <c r="S68" i="1"/>
  <c r="S61" i="1"/>
  <c r="I61" i="1"/>
  <c r="R45" i="1"/>
  <c r="I45" i="1"/>
  <c r="S115" i="1"/>
  <c r="I115" i="1"/>
  <c r="R30" i="1"/>
  <c r="I30" i="1"/>
  <c r="I65" i="1"/>
  <c r="R65" i="1"/>
  <c r="S60" i="1"/>
  <c r="I60" i="1"/>
  <c r="I21" i="1"/>
  <c r="R21" i="1"/>
  <c r="I22" i="1"/>
  <c r="S22" i="1"/>
  <c r="C12" i="1"/>
  <c r="C11" i="1"/>
  <c r="D11" i="1"/>
  <c r="D12" i="1"/>
  <c r="P72" i="1" l="1"/>
  <c r="O72" i="1"/>
  <c r="D16" i="1"/>
  <c r="D19" i="1" s="1"/>
  <c r="P73" i="1"/>
  <c r="P119" i="1"/>
  <c r="P131" i="1"/>
  <c r="P46" i="1"/>
  <c r="P87" i="1"/>
  <c r="P84" i="1"/>
  <c r="P42" i="1"/>
  <c r="P91" i="1"/>
  <c r="P37" i="1"/>
  <c r="P57" i="1"/>
  <c r="P109" i="1"/>
  <c r="P104" i="1"/>
  <c r="P90" i="1"/>
  <c r="P133" i="1"/>
  <c r="P105" i="1"/>
  <c r="D15" i="1"/>
  <c r="C19" i="1" s="1"/>
  <c r="P126" i="1"/>
  <c r="P22" i="1"/>
  <c r="P28" i="1"/>
  <c r="P43" i="1"/>
  <c r="P112" i="1"/>
  <c r="P80" i="1"/>
  <c r="P58" i="1"/>
  <c r="P76" i="1"/>
  <c r="P65" i="1"/>
  <c r="P122" i="1"/>
  <c r="P86" i="1"/>
  <c r="P70" i="1"/>
  <c r="P26" i="1"/>
  <c r="P128" i="1"/>
  <c r="P27" i="1"/>
  <c r="P77" i="1"/>
  <c r="P94" i="1"/>
  <c r="P121" i="1"/>
  <c r="P35" i="1"/>
  <c r="P114" i="1"/>
  <c r="P106" i="1"/>
  <c r="P92" i="1"/>
  <c r="P61" i="1"/>
  <c r="P23" i="1"/>
  <c r="P59" i="1"/>
  <c r="P124" i="1"/>
  <c r="P62" i="1"/>
  <c r="P97" i="1"/>
  <c r="P60" i="1"/>
  <c r="P93" i="1"/>
  <c r="P30" i="1"/>
  <c r="P66" i="1"/>
  <c r="P127" i="1"/>
  <c r="P33" i="1"/>
  <c r="P118" i="1"/>
  <c r="P74" i="1"/>
  <c r="P67" i="1"/>
  <c r="P107" i="1"/>
  <c r="P21" i="1"/>
  <c r="P50" i="1"/>
  <c r="P135" i="1"/>
  <c r="P71" i="1"/>
  <c r="P25" i="1"/>
  <c r="P53" i="1"/>
  <c r="P52" i="1"/>
  <c r="P115" i="1"/>
  <c r="P55" i="1"/>
  <c r="P100" i="1"/>
  <c r="P101" i="1"/>
  <c r="P88" i="1"/>
  <c r="P49" i="1"/>
  <c r="P48" i="1"/>
  <c r="P51" i="1"/>
  <c r="P95" i="1"/>
  <c r="P68" i="1"/>
  <c r="P78" i="1"/>
  <c r="P96" i="1"/>
  <c r="P102" i="1"/>
  <c r="P125" i="1"/>
  <c r="P64" i="1"/>
  <c r="P36" i="1"/>
  <c r="P98" i="1"/>
  <c r="P134" i="1"/>
  <c r="P56" i="1"/>
  <c r="P69" i="1"/>
  <c r="P110" i="1"/>
  <c r="P130" i="1"/>
  <c r="P82" i="1"/>
  <c r="P89" i="1"/>
  <c r="P116" i="1"/>
  <c r="P45" i="1"/>
  <c r="P47" i="1"/>
  <c r="P75" i="1"/>
  <c r="P31" i="1"/>
  <c r="P120" i="1"/>
  <c r="P113" i="1"/>
  <c r="P54" i="1"/>
  <c r="P44" i="1"/>
  <c r="P85" i="1"/>
  <c r="P103" i="1"/>
  <c r="P32" i="1"/>
  <c r="P108" i="1"/>
  <c r="P99" i="1"/>
  <c r="P123" i="1"/>
  <c r="P38" i="1"/>
  <c r="P111" i="1"/>
  <c r="P40" i="1"/>
  <c r="P81" i="1"/>
  <c r="P34" i="1"/>
  <c r="P79" i="1"/>
  <c r="P39" i="1"/>
  <c r="P24" i="1"/>
  <c r="P129" i="1"/>
  <c r="P63" i="1"/>
  <c r="P29" i="1"/>
  <c r="P83" i="1"/>
  <c r="P132" i="1"/>
  <c r="P117" i="1"/>
  <c r="P41" i="1"/>
  <c r="O37" i="1"/>
  <c r="O83" i="1"/>
  <c r="O86" i="1"/>
  <c r="O73" i="1"/>
  <c r="O69" i="1"/>
  <c r="O113" i="1"/>
  <c r="O43" i="1"/>
  <c r="O80" i="1"/>
  <c r="O45" i="1"/>
  <c r="O48" i="1"/>
  <c r="O94" i="1"/>
  <c r="O31" i="1"/>
  <c r="O29" i="1"/>
  <c r="O116" i="1"/>
  <c r="O66" i="1"/>
  <c r="O120" i="1"/>
  <c r="O128" i="1"/>
  <c r="O124" i="1"/>
  <c r="O104" i="1"/>
  <c r="O130" i="1"/>
  <c r="O22" i="1"/>
  <c r="O93" i="1"/>
  <c r="O135" i="1"/>
  <c r="O34" i="1"/>
  <c r="O41" i="1"/>
  <c r="O119" i="1"/>
  <c r="O79" i="1"/>
  <c r="C15" i="1"/>
  <c r="O50" i="1"/>
  <c r="O64" i="1"/>
  <c r="O123" i="1"/>
  <c r="O51" i="1"/>
  <c r="O59" i="1"/>
  <c r="O58" i="1"/>
  <c r="O26" i="1"/>
  <c r="O33" i="1"/>
  <c r="O27" i="1"/>
  <c r="O77" i="1"/>
  <c r="O115" i="1"/>
  <c r="O88" i="1"/>
  <c r="O81" i="1"/>
  <c r="O54" i="1"/>
  <c r="O90" i="1"/>
  <c r="O114" i="1"/>
  <c r="O47" i="1"/>
  <c r="O24" i="1"/>
  <c r="O67" i="1"/>
  <c r="O105" i="1"/>
  <c r="O76" i="1"/>
  <c r="O49" i="1"/>
  <c r="O100" i="1"/>
  <c r="O106" i="1"/>
  <c r="O117" i="1"/>
  <c r="O75" i="1"/>
  <c r="O111" i="1"/>
  <c r="O60" i="1"/>
  <c r="O97" i="1"/>
  <c r="O62" i="1"/>
  <c r="O85" i="1"/>
  <c r="O70" i="1"/>
  <c r="O42" i="1"/>
  <c r="O53" i="1"/>
  <c r="O129" i="1"/>
  <c r="O107" i="1"/>
  <c r="O35" i="1"/>
  <c r="O127" i="1"/>
  <c r="O74" i="1"/>
  <c r="O61" i="1"/>
  <c r="O44" i="1"/>
  <c r="O87" i="1"/>
  <c r="O92" i="1"/>
  <c r="O112" i="1"/>
  <c r="O133" i="1"/>
  <c r="O126" i="1"/>
  <c r="O25" i="1"/>
  <c r="O82" i="1"/>
  <c r="O68" i="1"/>
  <c r="O118" i="1"/>
  <c r="O91" i="1"/>
  <c r="O131" i="1"/>
  <c r="O102" i="1"/>
  <c r="O101" i="1"/>
  <c r="O30" i="1"/>
  <c r="O36" i="1"/>
  <c r="O78" i="1"/>
  <c r="O122" i="1"/>
  <c r="O52" i="1"/>
  <c r="O132" i="1"/>
  <c r="O109" i="1"/>
  <c r="O32" i="1"/>
  <c r="O84" i="1"/>
  <c r="O96" i="1"/>
  <c r="O65" i="1"/>
  <c r="O23" i="1"/>
  <c r="O125" i="1"/>
  <c r="O99" i="1"/>
  <c r="O28" i="1"/>
  <c r="O63" i="1"/>
  <c r="O134" i="1"/>
  <c r="O56" i="1"/>
  <c r="O110" i="1"/>
  <c r="O103" i="1"/>
  <c r="O21" i="1"/>
  <c r="O95" i="1"/>
  <c r="O108" i="1"/>
  <c r="O38" i="1"/>
  <c r="O40" i="1"/>
  <c r="O89" i="1"/>
  <c r="O55" i="1"/>
  <c r="O39" i="1"/>
  <c r="O46" i="1"/>
  <c r="O71" i="1"/>
  <c r="O57" i="1"/>
  <c r="O121" i="1"/>
  <c r="O98" i="1"/>
  <c r="C16" i="1"/>
  <c r="D18" i="1" s="1"/>
  <c r="S19" i="1"/>
  <c r="E19" i="1" s="1"/>
  <c r="R19" i="1"/>
  <c r="E18" i="1" s="1"/>
  <c r="C18" i="1" l="1"/>
  <c r="F14" i="1"/>
  <c r="F15" i="1" s="1"/>
</calcChain>
</file>

<file path=xl/sharedStrings.xml><?xml version="1.0" encoding="utf-8"?>
<sst xmlns="http://schemas.openxmlformats.org/spreadsheetml/2006/main" count="1094" uniqueCount="428">
  <si>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</si>
  <si>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</si>
  <si>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</si>
  <si>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</si>
  <si>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</si>
  <si>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</si>
  <si>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</si>
  <si>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</si>
  <si>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</si>
  <si>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</si>
  <si>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</si>
  <si>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</si>
  <si>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</si>
  <si>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</si>
  <si>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</si>
  <si>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</si>
  <si>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</si>
  <si>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</si>
  <si>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</si>
  <si>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</si>
  <si>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</si>
  <si>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</si>
  <si>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</si>
  <si>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</si>
  <si>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</si>
  <si>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</si>
  <si>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</si>
  <si>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</si>
  <si>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</si>
  <si>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</si>
  <si>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</si>
  <si>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</si>
  <si>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</si>
  <si>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</si>
  <si>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</si>
  <si>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</si>
  <si>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</si>
  <si>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</si>
  <si>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</si>
  <si>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EQ Vul / GSC 02149-01476</t>
  </si>
  <si>
    <t>EA/DM:</t>
  </si>
  <si>
    <t>IBVS 3903</t>
  </si>
  <si>
    <t>II</t>
  </si>
  <si>
    <t>IBVS 5670</t>
  </si>
  <si>
    <t>OEJV 0074</t>
  </si>
  <si>
    <t>I</t>
  </si>
  <si>
    <t>IBVS 5764</t>
  </si>
  <si>
    <t>IBVS 5731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</si>
  <si>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</si>
  <si>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</si>
  <si>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</si>
  <si>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</si>
  <si>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</si>
  <si>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</si>
  <si>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</si>
  <si>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</si>
  <si>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</si>
  <si>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</si>
  <si>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</si>
  <si>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</si>
  <si>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2428074.328 </t>
  </si>
  <si>
    <t> 28.09.1935 19:52 </t>
  </si>
  <si>
    <t> -0.053 </t>
  </si>
  <si>
    <t>P </t>
  </si>
  <si>
    <t> Bossen &amp; Klawitter </t>
  </si>
  <si>
    <t> AA 22.416 </t>
  </si>
  <si>
    <t>2428337.41 </t>
  </si>
  <si>
    <t> 17.06.1936 21:50 </t>
  </si>
  <si>
    <t> -0.32 </t>
  </si>
  <si>
    <t>2428337.46 </t>
  </si>
  <si>
    <t> 17.06.1936 23:02 </t>
  </si>
  <si>
    <t> -0.27 </t>
  </si>
  <si>
    <t> A.A.Wachmann </t>
  </si>
  <si>
    <t> AHSB 6.4.379 </t>
  </si>
  <si>
    <t>2428421.192 </t>
  </si>
  <si>
    <t> 09.09.1936 16:36 </t>
  </si>
  <si>
    <t> -0.214 </t>
  </si>
  <si>
    <t>2428427.597 </t>
  </si>
  <si>
    <t> 16.09.1936 02:19 </t>
  </si>
  <si>
    <t> -0.076 </t>
  </si>
  <si>
    <t>2428542.076 </t>
  </si>
  <si>
    <t> 08.01.1937 13:49 </t>
  </si>
  <si>
    <t> -0.193 </t>
  </si>
  <si>
    <t>2428774.544 </t>
  </si>
  <si>
    <t> 29.08.1937 01:03 </t>
  </si>
  <si>
    <t> -0.154 </t>
  </si>
  <si>
    <t>2429041.317 </t>
  </si>
  <si>
    <t> 22.05.1938 19:36 </t>
  </si>
  <si>
    <t> 0.031 </t>
  </si>
  <si>
    <t>2429143.530 </t>
  </si>
  <si>
    <t> 02.09.1938 00:43 </t>
  </si>
  <si>
    <t> -0.025 </t>
  </si>
  <si>
    <t>2429143.55 </t>
  </si>
  <si>
    <t> 02.09.1938 01:12 </t>
  </si>
  <si>
    <t> -0.00 </t>
  </si>
  <si>
    <t>2429515.529 </t>
  </si>
  <si>
    <t> 09.09.1939 00:41 </t>
  </si>
  <si>
    <t> 0.088 </t>
  </si>
  <si>
    <t>2430259.207 </t>
  </si>
  <si>
    <t> 21.09.1941 16:58 </t>
  </si>
  <si>
    <t> -0.007 </t>
  </si>
  <si>
    <t>2430587.465 </t>
  </si>
  <si>
    <t> 15.08.1942 23:09 </t>
  </si>
  <si>
    <t> -0.180 </t>
  </si>
  <si>
    <t> G.E.Erleksova </t>
  </si>
  <si>
    <t> PZP 2.259 </t>
  </si>
  <si>
    <t>2431235.307 </t>
  </si>
  <si>
    <t> 24.05.1944 19:22 </t>
  </si>
  <si>
    <t> -0.110 </t>
  </si>
  <si>
    <t>2432732.332 </t>
  </si>
  <si>
    <t> 29.06.1948 19:58 </t>
  </si>
  <si>
    <t> 0.072 </t>
  </si>
  <si>
    <t>2432772.258 </t>
  </si>
  <si>
    <t> 08.08.1948 18:11 </t>
  </si>
  <si>
    <t> -0.221 </t>
  </si>
  <si>
    <t>2432797.38 </t>
  </si>
  <si>
    <t> 02.09.1948 21:07 </t>
  </si>
  <si>
    <t> 0.04 </t>
  </si>
  <si>
    <t>2432797.381 </t>
  </si>
  <si>
    <t> 02.09.1948 21:08 </t>
  </si>
  <si>
    <t> 0.041 </t>
  </si>
  <si>
    <t>2432881.075 </t>
  </si>
  <si>
    <t> 25.11.1948 13:48 </t>
  </si>
  <si>
    <t> 0.060 </t>
  </si>
  <si>
    <t>2432881.118 </t>
  </si>
  <si>
    <t> 25.11.1948 14:49 </t>
  </si>
  <si>
    <t> 0.103 </t>
  </si>
  <si>
    <t>2433116.308 </t>
  </si>
  <si>
    <t> 18.07.1949 19:23 </t>
  </si>
  <si>
    <t> -0.166 </t>
  </si>
  <si>
    <t>2433181.269 </t>
  </si>
  <si>
    <t> 21.09.1949 18:27 </t>
  </si>
  <si>
    <t> -0.285 </t>
  </si>
  <si>
    <t>2433181.365 </t>
  </si>
  <si>
    <t> 21.09.1949 20:45 </t>
  </si>
  <si>
    <t> -0.189 </t>
  </si>
  <si>
    <t>2433829.358 </t>
  </si>
  <si>
    <t> 01.07.1951 20:35 </t>
  </si>
  <si>
    <t> 0.033 </t>
  </si>
  <si>
    <t>2433829.383 </t>
  </si>
  <si>
    <t> 01.07.1951 21:11 </t>
  </si>
  <si>
    <t> 0.058 </t>
  </si>
  <si>
    <t>2433857.233 </t>
  </si>
  <si>
    <t> 29.07.1951 17:35 </t>
  </si>
  <si>
    <t> 0.016 </t>
  </si>
  <si>
    <t>2433922.307 </t>
  </si>
  <si>
    <t> 02.10.1951 19:22 </t>
  </si>
  <si>
    <t> 0.010 </t>
  </si>
  <si>
    <t>2433922.33 </t>
  </si>
  <si>
    <t> 02.10.1951 19:55 </t>
  </si>
  <si>
    <t> 0.03 </t>
  </si>
  <si>
    <t>2434157.49 </t>
  </si>
  <si>
    <t> 24.05.1952 23:45 </t>
  </si>
  <si>
    <t>2434213.321 </t>
  </si>
  <si>
    <t> 19.07.1952 19:42 </t>
  </si>
  <si>
    <t> -0.218 </t>
  </si>
  <si>
    <t>2434213.344 </t>
  </si>
  <si>
    <t> 19.07.1952 20:15 </t>
  </si>
  <si>
    <t> -0.195 </t>
  </si>
  <si>
    <t>2434238.37 </t>
  </si>
  <si>
    <t> 13.08.1952 20:52 </t>
  </si>
  <si>
    <t> -0.03 </t>
  </si>
  <si>
    <t>2434238.375 </t>
  </si>
  <si>
    <t> 13.08.1952 21:00 </t>
  </si>
  <si>
    <t>2434269.212 </t>
  </si>
  <si>
    <t> 13.09.1952 17:05 </t>
  </si>
  <si>
    <t>2434269.260 </t>
  </si>
  <si>
    <t> 13.09.1952 18:14 </t>
  </si>
  <si>
    <t> -0.062 </t>
  </si>
  <si>
    <t>2434294.133 </t>
  </si>
  <si>
    <t> 08.10.1952 15:11 </t>
  </si>
  <si>
    <t> -0.050 </t>
  </si>
  <si>
    <t>2434294.183 </t>
  </si>
  <si>
    <t> 08.10.1952 16:23 </t>
  </si>
  <si>
    <t> -0.000 </t>
  </si>
  <si>
    <t>2434622.35 </t>
  </si>
  <si>
    <t> 01.09.1953 20:24 </t>
  </si>
  <si>
    <t> -0.26 </t>
  </si>
  <si>
    <t>2434622.40 </t>
  </si>
  <si>
    <t> 01.09.1953 21:36 </t>
  </si>
  <si>
    <t> -0.21 </t>
  </si>
  <si>
    <t>2434678.27 </t>
  </si>
  <si>
    <t> 27.10.1953 18:28 </t>
  </si>
  <si>
    <t> -0.13 </t>
  </si>
  <si>
    <t>2434678.28 </t>
  </si>
  <si>
    <t> 27.10.1953 18:43 </t>
  </si>
  <si>
    <t> -0.12 </t>
  </si>
  <si>
    <t>2434706.094 </t>
  </si>
  <si>
    <t> 24.11.1953 14:15 </t>
  </si>
  <si>
    <t>2435019.29 </t>
  </si>
  <si>
    <t> 03.10.1954 18:57 </t>
  </si>
  <si>
    <t> -0.07 </t>
  </si>
  <si>
    <t>2435019.324 </t>
  </si>
  <si>
    <t> 03.10.1954 19:46 </t>
  </si>
  <si>
    <t> -0.038 </t>
  </si>
  <si>
    <t>2435047.27 </t>
  </si>
  <si>
    <t> 31.10.1954 18:28 </t>
  </si>
  <si>
    <t> 0.02 </t>
  </si>
  <si>
    <t>2435047.287 </t>
  </si>
  <si>
    <t> 31.10.1954 18:53 </t>
  </si>
  <si>
    <t>2435161.66 </t>
  </si>
  <si>
    <t> 23.02.1955 03:50 </t>
  </si>
  <si>
    <t> -0.19 </t>
  </si>
  <si>
    <t>2435310.46 </t>
  </si>
  <si>
    <t> 21.07.1955 23:02 </t>
  </si>
  <si>
    <t> -0.14 </t>
  </si>
  <si>
    <t>2435310.48 </t>
  </si>
  <si>
    <t> 21.07.1955 23:31 </t>
  </si>
  <si>
    <t>2435319.705 </t>
  </si>
  <si>
    <t> 31.07.1955 04:55 </t>
  </si>
  <si>
    <t> -0.196 </t>
  </si>
  <si>
    <t>2435344.725 </t>
  </si>
  <si>
    <t> 25.08.1955 05:24 </t>
  </si>
  <si>
    <t>2435391.191 </t>
  </si>
  <si>
    <t> 10.10.1955 16:35 </t>
  </si>
  <si>
    <t> -0.058 </t>
  </si>
  <si>
    <t>2435391.203 </t>
  </si>
  <si>
    <t> 10.10.1955 16:52 </t>
  </si>
  <si>
    <t> -0.046 </t>
  </si>
  <si>
    <t>2435391.30 </t>
  </si>
  <si>
    <t> 10.10.1955 19:12 </t>
  </si>
  <si>
    <t> 0.05 </t>
  </si>
  <si>
    <t>2435394.127 </t>
  </si>
  <si>
    <t> 13.10.1955 15:02 </t>
  </si>
  <si>
    <t> -0.152 </t>
  </si>
  <si>
    <t>2435394.150 </t>
  </si>
  <si>
    <t> 13.10.1955 15:36 </t>
  </si>
  <si>
    <t> -0.129 </t>
  </si>
  <si>
    <t>2435394.173 </t>
  </si>
  <si>
    <t> 13.10.1955 16:09 </t>
  </si>
  <si>
    <t> -0.106 </t>
  </si>
  <si>
    <t>2435428.40 </t>
  </si>
  <si>
    <t> 16.11.1955 21:36 </t>
  </si>
  <si>
    <t> -0.04 </t>
  </si>
  <si>
    <t>2435428.477 </t>
  </si>
  <si>
    <t> 16.11.1955 23:26 </t>
  </si>
  <si>
    <t> 0.040 </t>
  </si>
  <si>
    <t>2436023.306 </t>
  </si>
  <si>
    <t> 03.07.1957 19:20 </t>
  </si>
  <si>
    <t> -0.150 </t>
  </si>
  <si>
    <t>2436023.356 </t>
  </si>
  <si>
    <t> 03.07.1957 20:32 </t>
  </si>
  <si>
    <t> -0.100 </t>
  </si>
  <si>
    <t>2436051.307 </t>
  </si>
  <si>
    <t> 31.07.1957 19:22 </t>
  </si>
  <si>
    <t> -0.040 </t>
  </si>
  <si>
    <t>2436367.369 </t>
  </si>
  <si>
    <t> 12.06.1958 20:51 </t>
  </si>
  <si>
    <t> -0.082 </t>
  </si>
  <si>
    <t>2436376.409 </t>
  </si>
  <si>
    <t> 21.06.1958 21:48 </t>
  </si>
  <si>
    <t> -0.339 </t>
  </si>
  <si>
    <t>2436460.387 </t>
  </si>
  <si>
    <t> 13.09.1958 21:17 </t>
  </si>
  <si>
    <t> -0.036 </t>
  </si>
  <si>
    <t> H.Busch </t>
  </si>
  <si>
    <t> MHAR 9.24 </t>
  </si>
  <si>
    <t>2436748.340 </t>
  </si>
  <si>
    <t> 28.06.1959 20:09 </t>
  </si>
  <si>
    <t> -0.295 </t>
  </si>
  <si>
    <t>2436751.444 </t>
  </si>
  <si>
    <t> 01.07.1959 22:39 </t>
  </si>
  <si>
    <t>2436807.389 </t>
  </si>
  <si>
    <t> 26.08.1959 21:20 </t>
  </si>
  <si>
    <t> -0.059 </t>
  </si>
  <si>
    <t>2436832.317 </t>
  </si>
  <si>
    <t> 20.09.1959 19:36 </t>
  </si>
  <si>
    <t> 0.008 </t>
  </si>
  <si>
    <t>2436844.370 </t>
  </si>
  <si>
    <t> 02.10.1959 20:52 </t>
  </si>
  <si>
    <t> -0.266 </t>
  </si>
  <si>
    <t>2436897.309 </t>
  </si>
  <si>
    <t> 24.11.1959 19:24 </t>
  </si>
  <si>
    <t> -0.080 </t>
  </si>
  <si>
    <t>2437083.286 </t>
  </si>
  <si>
    <t> 28.05.1960 18:51 </t>
  </si>
  <si>
    <t> -0.047 </t>
  </si>
  <si>
    <t>2437083.296 </t>
  </si>
  <si>
    <t> 28.05.1960 19:06 </t>
  </si>
  <si>
    <t> -0.037 </t>
  </si>
  <si>
    <t>2437560.406 </t>
  </si>
  <si>
    <t> 17.09.1961 21:44 </t>
  </si>
  <si>
    <t> -0.112 </t>
  </si>
  <si>
    <t>2437820.524 </t>
  </si>
  <si>
    <t> 05.06.1962 00:34 </t>
  </si>
  <si>
    <t> -0.315 </t>
  </si>
  <si>
    <t>2437867.238 </t>
  </si>
  <si>
    <t> 21.07.1962 17:42 </t>
  </si>
  <si>
    <t> -0.086 </t>
  </si>
  <si>
    <t>2437876.494 </t>
  </si>
  <si>
    <t> 30.07.1962 23:51 </t>
  </si>
  <si>
    <t> -0.128 </t>
  </si>
  <si>
    <t>2437904.415 </t>
  </si>
  <si>
    <t> 27.08.1962 21:57 </t>
  </si>
  <si>
    <t> -0.098 </t>
  </si>
  <si>
    <t>2437932.374 </t>
  </si>
  <si>
    <t> 24.09.1962 20:58 </t>
  </si>
  <si>
    <t> -0.031 </t>
  </si>
  <si>
    <t>2437960.295 </t>
  </si>
  <si>
    <t> 22.10.1962 19:04 </t>
  </si>
  <si>
    <t> -0.001 </t>
  </si>
  <si>
    <t>2438852.601 </t>
  </si>
  <si>
    <t> 02.04.1965 02:25 </t>
  </si>
  <si>
    <t> -0.223 </t>
  </si>
  <si>
    <t>2438992.239 </t>
  </si>
  <si>
    <t> 19.08.1965 17:44 </t>
  </si>
  <si>
    <t> -0.042 </t>
  </si>
  <si>
    <t>2439026.319 </t>
  </si>
  <si>
    <t> 22.09.1965 19:39 </t>
  </si>
  <si>
    <t> -0.121 </t>
  </si>
  <si>
    <t>2439029.307 </t>
  </si>
  <si>
    <t> 25.09.1965 19:22 </t>
  </si>
  <si>
    <t> -0.163 </t>
  </si>
  <si>
    <t>2439029.371 </t>
  </si>
  <si>
    <t> 25.09.1965 20:54 </t>
  </si>
  <si>
    <t> -0.099 </t>
  </si>
  <si>
    <t>2439057.313 </t>
  </si>
  <si>
    <t> 23.10.1965 19:30 </t>
  </si>
  <si>
    <t> -0.048 </t>
  </si>
  <si>
    <t>2439289.493 </t>
  </si>
  <si>
    <t> 12.06.1966 23:49 </t>
  </si>
  <si>
    <t> -0.297 </t>
  </si>
  <si>
    <t>2439593.590 </t>
  </si>
  <si>
    <t> 13.04.1967 02:09 </t>
  </si>
  <si>
    <t> 0.023 </t>
  </si>
  <si>
    <t>2440033.472 </t>
  </si>
  <si>
    <t> 25.06.1968 23:19 </t>
  </si>
  <si>
    <t> -0.092 </t>
  </si>
  <si>
    <t>2440089.233 </t>
  </si>
  <si>
    <t> 20.08.1968 17:35 </t>
  </si>
  <si>
    <t> -0.114 </t>
  </si>
  <si>
    <t>2440089.251 </t>
  </si>
  <si>
    <t> 20.08.1968 18:01 </t>
  </si>
  <si>
    <t> -0.096 </t>
  </si>
  <si>
    <t>2440117.200 </t>
  </si>
  <si>
    <t> 17.09.1968 16:48 </t>
  </si>
  <si>
    <t>2440126.338 </t>
  </si>
  <si>
    <t> 26.09.1968 20:06 </t>
  </si>
  <si>
    <t> -0.197 </t>
  </si>
  <si>
    <t>2440470.258 </t>
  </si>
  <si>
    <t> 05.09.1969 18:11 </t>
  </si>
  <si>
    <t> -0.272 </t>
  </si>
  <si>
    <t>2440470.276 </t>
  </si>
  <si>
    <t> 05.09.1969 18:37 </t>
  </si>
  <si>
    <t> -0.254 </t>
  </si>
  <si>
    <t>2440470.384 </t>
  </si>
  <si>
    <t> 05.09.1969 21:12 </t>
  </si>
  <si>
    <t> -0.146 </t>
  </si>
  <si>
    <t>2440498.237 </t>
  </si>
  <si>
    <t> 03.10.1969 17:41 </t>
  </si>
  <si>
    <t> -0.185 </t>
  </si>
  <si>
    <t>2440718.454 </t>
  </si>
  <si>
    <t> 11.05.1970 22:53 </t>
  </si>
  <si>
    <t> -0.070 </t>
  </si>
  <si>
    <t>2440839.306 </t>
  </si>
  <si>
    <t> 09.09.1970 19:20 </t>
  </si>
  <si>
    <t> -0.081 </t>
  </si>
  <si>
    <t>2440858.174 </t>
  </si>
  <si>
    <t> 28.09.1970 16:10 </t>
  </si>
  <si>
    <t> 0.193 </t>
  </si>
  <si>
    <t>2440858.176 </t>
  </si>
  <si>
    <t> 28.09.1970 16:13 </t>
  </si>
  <si>
    <t> 0.195 </t>
  </si>
  <si>
    <t>2441127.476 </t>
  </si>
  <si>
    <t> 24.06.1971 23:25 </t>
  </si>
  <si>
    <t> -0.123 </t>
  </si>
  <si>
    <t>2441211.217 </t>
  </si>
  <si>
    <t> 16.09.1971 17:12 </t>
  </si>
  <si>
    <t> -0.056 </t>
  </si>
  <si>
    <t>2449113.368 </t>
  </si>
  <si>
    <t> 05.05.1993 20:49 </t>
  </si>
  <si>
    <t> -0.495 </t>
  </si>
  <si>
    <t>E </t>
  </si>
  <si>
    <t>R</t>
  </si>
  <si>
    <t> M.Wolf et al. </t>
  </si>
  <si>
    <t> AAP 334.840 </t>
  </si>
  <si>
    <t>2449113.82 </t>
  </si>
  <si>
    <t> 06.05.1993 07:40 </t>
  </si>
  <si>
    <t>?</t>
  </si>
  <si>
    <t> R.Diethelm </t>
  </si>
  <si>
    <t>IBVS 3903 </t>
  </si>
  <si>
    <t>2450323.451 </t>
  </si>
  <si>
    <t> 27.08.1996 22:49 </t>
  </si>
  <si>
    <t> 0.957 </t>
  </si>
  <si>
    <t>2453560.8709 </t>
  </si>
  <si>
    <t> 09.07.2005 08:54 </t>
  </si>
  <si>
    <t> -0.0663 </t>
  </si>
  <si>
    <t> C.Lacy </t>
  </si>
  <si>
    <t>IBVS 5670 </t>
  </si>
  <si>
    <t>2453579.46847 </t>
  </si>
  <si>
    <t> 27.07.2005 23:14 </t>
  </si>
  <si>
    <t> -0.06308 </t>
  </si>
  <si>
    <t>C </t>
  </si>
  <si>
    <t> L.Brát </t>
  </si>
  <si>
    <t>OEJV 0074 </t>
  </si>
  <si>
    <t>2453901.8290 </t>
  </si>
  <si>
    <t> 15.06.2006 07:53 </t>
  </si>
  <si>
    <t> -0.0733 </t>
  </si>
  <si>
    <t>IBVS 5764 </t>
  </si>
  <si>
    <t>2453920.4116 </t>
  </si>
  <si>
    <t> 03.07.2006 21:52 </t>
  </si>
  <si>
    <t> -0.0851 </t>
  </si>
  <si>
    <t>-I</t>
  </si>
  <si>
    <t> F.Agerer </t>
  </si>
  <si>
    <t>BAVM 178 </t>
  </si>
  <si>
    <t>2455705.4569 </t>
  </si>
  <si>
    <t> 23.05.2011 22:57 </t>
  </si>
  <si>
    <t>2190</t>
  </si>
  <si>
    <t> -0.0953 </t>
  </si>
  <si>
    <t> H.Ku?akova </t>
  </si>
  <si>
    <t>OEJV 0160 </t>
  </si>
  <si>
    <t>2455708.51664 </t>
  </si>
  <si>
    <t> 27.05.2011 00:23 </t>
  </si>
  <si>
    <t>2190.5</t>
  </si>
  <si>
    <t> -0.06547 </t>
  </si>
  <si>
    <t>2455801.4955 </t>
  </si>
  <si>
    <t> 27.08.2011 23:53 </t>
  </si>
  <si>
    <t>2200.5</t>
  </si>
  <si>
    <t> -0.0582 </t>
  </si>
  <si>
    <t>BAVM 225 </t>
  </si>
  <si>
    <t>2456052.52001 </t>
  </si>
  <si>
    <t> 05.05.2012 00:28 </t>
  </si>
  <si>
    <t>2227.5</t>
  </si>
  <si>
    <t> -0.05716 </t>
  </si>
  <si>
    <t> J.Trnka </t>
  </si>
  <si>
    <t>BAD?</t>
  </si>
  <si>
    <t>GCVS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</si>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</sst>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9">
    <xf numFmtId="0" fontId="0" fillId="0" borderId="0" xfId="0" applyAlignment="1"/>
    <xf numFmtId="14" fontId="0" fillId="0" borderId="0" xfId="0" applyNumberFormat="1" applyAlignment="1"/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>
      <alignment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0" fillId="2" borderId="1" xfId="0" applyFill="1" applyBorder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7" fillId="3" borderId="12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22" fontId="11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3" xfId="0" applyBorder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Vul - O-C Diagr.</a:t>
            </a:r>
          </a:p>
        </c:rich>
      </c:tx>
      <c:layout>
        <c:manualLayout>
          <c:xMode val="edge"/>
          <c:yMode val="edge"/>
          <c:x val="0.3806451612903225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096774193548383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1'!$D$21:$D$493</c:f>
                <c:numCache>
                  <c:formatCode>General</c:formatCode>
                  <c:ptCount val="473"/>
                  <c:pt idx="105">
                    <c:v>0.02</c:v>
                  </c:pt>
                  <c:pt idx="107">
                    <c:v>6.9999999999999999E-4</c:v>
                  </c:pt>
                  <c:pt idx="108">
                    <c:v>4.0000000000000002E-4</c:v>
                  </c:pt>
                  <c:pt idx="109">
                    <c:v>8.0000000000000004E-4</c:v>
                  </c:pt>
                  <c:pt idx="110">
                    <c:v>1.5E-3</c:v>
                  </c:pt>
                  <c:pt idx="111">
                    <c:v>4.0000000000000002E-4</c:v>
                  </c:pt>
                  <c:pt idx="112">
                    <c:v>5.9999999999999995E-4</c:v>
                  </c:pt>
                  <c:pt idx="114">
                    <c:v>2.0000000000000001E-4</c:v>
                  </c:pt>
                </c:numCache>
              </c:numRef>
            </c:plus>
            <c:minus>
              <c:numRef>
                <c:f>'Active 1'!$D$21:$D$493</c:f>
                <c:numCache>
                  <c:formatCode>General</c:formatCode>
                  <c:ptCount val="473"/>
                  <c:pt idx="105">
                    <c:v>0.02</c:v>
                  </c:pt>
                  <c:pt idx="107">
                    <c:v>6.9999999999999999E-4</c:v>
                  </c:pt>
                  <c:pt idx="108">
                    <c:v>4.0000000000000002E-4</c:v>
                  </c:pt>
                  <c:pt idx="109">
                    <c:v>8.0000000000000004E-4</c:v>
                  </c:pt>
                  <c:pt idx="110">
                    <c:v>1.5E-3</c:v>
                  </c:pt>
                  <c:pt idx="111">
                    <c:v>4.0000000000000002E-4</c:v>
                  </c:pt>
                  <c:pt idx="112">
                    <c:v>5.9999999999999995E-4</c:v>
                  </c:pt>
                  <c:pt idx="1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-781.5</c:v>
                </c:pt>
                <c:pt idx="1">
                  <c:v>-753</c:v>
                </c:pt>
                <c:pt idx="2">
                  <c:v>-753</c:v>
                </c:pt>
                <c:pt idx="3">
                  <c:v>-744</c:v>
                </c:pt>
                <c:pt idx="4">
                  <c:v>-743.5</c:v>
                </c:pt>
                <c:pt idx="5">
                  <c:v>-731</c:v>
                </c:pt>
                <c:pt idx="6">
                  <c:v>-706</c:v>
                </c:pt>
                <c:pt idx="7">
                  <c:v>-677.5</c:v>
                </c:pt>
                <c:pt idx="8">
                  <c:v>-666.5</c:v>
                </c:pt>
                <c:pt idx="9">
                  <c:v>-666.5</c:v>
                </c:pt>
                <c:pt idx="10">
                  <c:v>-626.5</c:v>
                </c:pt>
                <c:pt idx="11">
                  <c:v>-546.5</c:v>
                </c:pt>
                <c:pt idx="12">
                  <c:v>-511</c:v>
                </c:pt>
                <c:pt idx="13">
                  <c:v>-441.5</c:v>
                </c:pt>
                <c:pt idx="14">
                  <c:v>-280.5</c:v>
                </c:pt>
                <c:pt idx="15">
                  <c:v>-276</c:v>
                </c:pt>
                <c:pt idx="16">
                  <c:v>-273.5</c:v>
                </c:pt>
                <c:pt idx="17">
                  <c:v>-273.5</c:v>
                </c:pt>
                <c:pt idx="18">
                  <c:v>-264.5</c:v>
                </c:pt>
                <c:pt idx="19">
                  <c:v>-264.5</c:v>
                </c:pt>
                <c:pt idx="20">
                  <c:v>-239</c:v>
                </c:pt>
                <c:pt idx="21">
                  <c:v>-232</c:v>
                </c:pt>
                <c:pt idx="22">
                  <c:v>-232</c:v>
                </c:pt>
                <c:pt idx="23">
                  <c:v>-162.5</c:v>
                </c:pt>
                <c:pt idx="24">
                  <c:v>-162.5</c:v>
                </c:pt>
                <c:pt idx="25">
                  <c:v>-159.5</c:v>
                </c:pt>
                <c:pt idx="26">
                  <c:v>-152.5</c:v>
                </c:pt>
                <c:pt idx="27">
                  <c:v>-152.5</c:v>
                </c:pt>
                <c:pt idx="28">
                  <c:v>-127</c:v>
                </c:pt>
                <c:pt idx="29">
                  <c:v>-121</c:v>
                </c:pt>
                <c:pt idx="30">
                  <c:v>-121</c:v>
                </c:pt>
                <c:pt idx="31">
                  <c:v>-118.5</c:v>
                </c:pt>
                <c:pt idx="32">
                  <c:v>-118.5</c:v>
                </c:pt>
                <c:pt idx="33">
                  <c:v>-115</c:v>
                </c:pt>
                <c:pt idx="34">
                  <c:v>-115</c:v>
                </c:pt>
                <c:pt idx="35">
                  <c:v>-112.5</c:v>
                </c:pt>
                <c:pt idx="36">
                  <c:v>-112.5</c:v>
                </c:pt>
                <c:pt idx="37">
                  <c:v>-77</c:v>
                </c:pt>
                <c:pt idx="38">
                  <c:v>-77</c:v>
                </c:pt>
                <c:pt idx="39">
                  <c:v>-71</c:v>
                </c:pt>
                <c:pt idx="40">
                  <c:v>-71</c:v>
                </c:pt>
                <c:pt idx="41">
                  <c:v>-68</c:v>
                </c:pt>
                <c:pt idx="42">
                  <c:v>-34.5</c:v>
                </c:pt>
                <c:pt idx="43">
                  <c:v>-34.5</c:v>
                </c:pt>
                <c:pt idx="44">
                  <c:v>-31.5</c:v>
                </c:pt>
                <c:pt idx="45">
                  <c:v>-31.5</c:v>
                </c:pt>
                <c:pt idx="46">
                  <c:v>-19</c:v>
                </c:pt>
                <c:pt idx="47">
                  <c:v>-3</c:v>
                </c:pt>
                <c:pt idx="48">
                  <c:v>-3</c:v>
                </c:pt>
                <c:pt idx="49">
                  <c:v>-2</c:v>
                </c:pt>
                <c:pt idx="50">
                  <c:v>0.5</c:v>
                </c:pt>
                <c:pt idx="51">
                  <c:v>0.5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9.5</c:v>
                </c:pt>
                <c:pt idx="59">
                  <c:v>9.5</c:v>
                </c:pt>
                <c:pt idx="60">
                  <c:v>73.5</c:v>
                </c:pt>
                <c:pt idx="61">
                  <c:v>73.5</c:v>
                </c:pt>
                <c:pt idx="62">
                  <c:v>76.5</c:v>
                </c:pt>
                <c:pt idx="63">
                  <c:v>110.5</c:v>
                </c:pt>
                <c:pt idx="64">
                  <c:v>111.5</c:v>
                </c:pt>
                <c:pt idx="65">
                  <c:v>120.5</c:v>
                </c:pt>
                <c:pt idx="66">
                  <c:v>151.5</c:v>
                </c:pt>
                <c:pt idx="67">
                  <c:v>152</c:v>
                </c:pt>
                <c:pt idx="68">
                  <c:v>158</c:v>
                </c:pt>
                <c:pt idx="69">
                  <c:v>160.5</c:v>
                </c:pt>
                <c:pt idx="70">
                  <c:v>162</c:v>
                </c:pt>
                <c:pt idx="71">
                  <c:v>167.5</c:v>
                </c:pt>
                <c:pt idx="72">
                  <c:v>187.5</c:v>
                </c:pt>
                <c:pt idx="73">
                  <c:v>187.5</c:v>
                </c:pt>
                <c:pt idx="74">
                  <c:v>239</c:v>
                </c:pt>
                <c:pt idx="75">
                  <c:v>267</c:v>
                </c:pt>
                <c:pt idx="76">
                  <c:v>272</c:v>
                </c:pt>
                <c:pt idx="77">
                  <c:v>273</c:v>
                </c:pt>
                <c:pt idx="78">
                  <c:v>276</c:v>
                </c:pt>
                <c:pt idx="79">
                  <c:v>279</c:v>
                </c:pt>
                <c:pt idx="80">
                  <c:v>282</c:v>
                </c:pt>
                <c:pt idx="81">
                  <c:v>378</c:v>
                </c:pt>
                <c:pt idx="82">
                  <c:v>393</c:v>
                </c:pt>
                <c:pt idx="83">
                  <c:v>396.5</c:v>
                </c:pt>
                <c:pt idx="84">
                  <c:v>397</c:v>
                </c:pt>
                <c:pt idx="85">
                  <c:v>397</c:v>
                </c:pt>
                <c:pt idx="86">
                  <c:v>400</c:v>
                </c:pt>
                <c:pt idx="87">
                  <c:v>425</c:v>
                </c:pt>
                <c:pt idx="88">
                  <c:v>457.5</c:v>
                </c:pt>
                <c:pt idx="89">
                  <c:v>505</c:v>
                </c:pt>
                <c:pt idx="90">
                  <c:v>511</c:v>
                </c:pt>
                <c:pt idx="91">
                  <c:v>511</c:v>
                </c:pt>
                <c:pt idx="92">
                  <c:v>514</c:v>
                </c:pt>
                <c:pt idx="93">
                  <c:v>515</c:v>
                </c:pt>
                <c:pt idx="94">
                  <c:v>552</c:v>
                </c:pt>
                <c:pt idx="95">
                  <c:v>552</c:v>
                </c:pt>
                <c:pt idx="96">
                  <c:v>552</c:v>
                </c:pt>
                <c:pt idx="97">
                  <c:v>555</c:v>
                </c:pt>
                <c:pt idx="98">
                  <c:v>578.5</c:v>
                </c:pt>
                <c:pt idx="99">
                  <c:v>591.5</c:v>
                </c:pt>
                <c:pt idx="100">
                  <c:v>593.5</c:v>
                </c:pt>
                <c:pt idx="101">
                  <c:v>593.5</c:v>
                </c:pt>
                <c:pt idx="102">
                  <c:v>622.5</c:v>
                </c:pt>
                <c:pt idx="103">
                  <c:v>631.5</c:v>
                </c:pt>
                <c:pt idx="104">
                  <c:v>1481.5</c:v>
                </c:pt>
                <c:pt idx="105">
                  <c:v>1481.5</c:v>
                </c:pt>
                <c:pt idx="106">
                  <c:v>1611.5</c:v>
                </c:pt>
                <c:pt idx="107">
                  <c:v>1960</c:v>
                </c:pt>
                <c:pt idx="108">
                  <c:v>1962</c:v>
                </c:pt>
                <c:pt idx="109">
                  <c:v>1996.5</c:v>
                </c:pt>
                <c:pt idx="110">
                  <c:v>1998.5</c:v>
                </c:pt>
                <c:pt idx="111">
                  <c:v>2190.5</c:v>
                </c:pt>
                <c:pt idx="112">
                  <c:v>2191</c:v>
                </c:pt>
                <c:pt idx="113">
                  <c:v>2201</c:v>
                </c:pt>
                <c:pt idx="114">
                  <c:v>2228</c:v>
                </c:pt>
              </c:numCache>
            </c:numRef>
          </c:xVal>
          <c:yVal>
            <c:numRef>
              <c:f>'Active 1'!$H$21:$H$920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CF-4689-80D6-C78522FDF46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-781.5</c:v>
                </c:pt>
                <c:pt idx="1">
                  <c:v>-753</c:v>
                </c:pt>
                <c:pt idx="2">
                  <c:v>-753</c:v>
                </c:pt>
                <c:pt idx="3">
                  <c:v>-744</c:v>
                </c:pt>
                <c:pt idx="4">
                  <c:v>-743.5</c:v>
                </c:pt>
                <c:pt idx="5">
                  <c:v>-731</c:v>
                </c:pt>
                <c:pt idx="6">
                  <c:v>-706</c:v>
                </c:pt>
                <c:pt idx="7">
                  <c:v>-677.5</c:v>
                </c:pt>
                <c:pt idx="8">
                  <c:v>-666.5</c:v>
                </c:pt>
                <c:pt idx="9">
                  <c:v>-666.5</c:v>
                </c:pt>
                <c:pt idx="10">
                  <c:v>-626.5</c:v>
                </c:pt>
                <c:pt idx="11">
                  <c:v>-546.5</c:v>
                </c:pt>
                <c:pt idx="12">
                  <c:v>-511</c:v>
                </c:pt>
                <c:pt idx="13">
                  <c:v>-441.5</c:v>
                </c:pt>
                <c:pt idx="14">
                  <c:v>-280.5</c:v>
                </c:pt>
                <c:pt idx="15">
                  <c:v>-276</c:v>
                </c:pt>
                <c:pt idx="16">
                  <c:v>-273.5</c:v>
                </c:pt>
                <c:pt idx="17">
                  <c:v>-273.5</c:v>
                </c:pt>
                <c:pt idx="18">
                  <c:v>-264.5</c:v>
                </c:pt>
                <c:pt idx="19">
                  <c:v>-264.5</c:v>
                </c:pt>
                <c:pt idx="20">
                  <c:v>-239</c:v>
                </c:pt>
                <c:pt idx="21">
                  <c:v>-232</c:v>
                </c:pt>
                <c:pt idx="22">
                  <c:v>-232</c:v>
                </c:pt>
                <c:pt idx="23">
                  <c:v>-162.5</c:v>
                </c:pt>
                <c:pt idx="24">
                  <c:v>-162.5</c:v>
                </c:pt>
                <c:pt idx="25">
                  <c:v>-159.5</c:v>
                </c:pt>
                <c:pt idx="26">
                  <c:v>-152.5</c:v>
                </c:pt>
                <c:pt idx="27">
                  <c:v>-152.5</c:v>
                </c:pt>
                <c:pt idx="28">
                  <c:v>-127</c:v>
                </c:pt>
                <c:pt idx="29">
                  <c:v>-121</c:v>
                </c:pt>
                <c:pt idx="30">
                  <c:v>-121</c:v>
                </c:pt>
                <c:pt idx="31">
                  <c:v>-118.5</c:v>
                </c:pt>
                <c:pt idx="32">
                  <c:v>-118.5</c:v>
                </c:pt>
                <c:pt idx="33">
                  <c:v>-115</c:v>
                </c:pt>
                <c:pt idx="34">
                  <c:v>-115</c:v>
                </c:pt>
                <c:pt idx="35">
                  <c:v>-112.5</c:v>
                </c:pt>
                <c:pt idx="36">
                  <c:v>-112.5</c:v>
                </c:pt>
                <c:pt idx="37">
                  <c:v>-77</c:v>
                </c:pt>
                <c:pt idx="38">
                  <c:v>-77</c:v>
                </c:pt>
                <c:pt idx="39">
                  <c:v>-71</c:v>
                </c:pt>
                <c:pt idx="40">
                  <c:v>-71</c:v>
                </c:pt>
                <c:pt idx="41">
                  <c:v>-68</c:v>
                </c:pt>
                <c:pt idx="42">
                  <c:v>-34.5</c:v>
                </c:pt>
                <c:pt idx="43">
                  <c:v>-34.5</c:v>
                </c:pt>
                <c:pt idx="44">
                  <c:v>-31.5</c:v>
                </c:pt>
                <c:pt idx="45">
                  <c:v>-31.5</c:v>
                </c:pt>
                <c:pt idx="46">
                  <c:v>-19</c:v>
                </c:pt>
                <c:pt idx="47">
                  <c:v>-3</c:v>
                </c:pt>
                <c:pt idx="48">
                  <c:v>-3</c:v>
                </c:pt>
                <c:pt idx="49">
                  <c:v>-2</c:v>
                </c:pt>
                <c:pt idx="50">
                  <c:v>0.5</c:v>
                </c:pt>
                <c:pt idx="51">
                  <c:v>0.5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9.5</c:v>
                </c:pt>
                <c:pt idx="59">
                  <c:v>9.5</c:v>
                </c:pt>
                <c:pt idx="60">
                  <c:v>73.5</c:v>
                </c:pt>
                <c:pt idx="61">
                  <c:v>73.5</c:v>
                </c:pt>
                <c:pt idx="62">
                  <c:v>76.5</c:v>
                </c:pt>
                <c:pt idx="63">
                  <c:v>110.5</c:v>
                </c:pt>
                <c:pt idx="64">
                  <c:v>111.5</c:v>
                </c:pt>
                <c:pt idx="65">
                  <c:v>120.5</c:v>
                </c:pt>
                <c:pt idx="66">
                  <c:v>151.5</c:v>
                </c:pt>
                <c:pt idx="67">
                  <c:v>152</c:v>
                </c:pt>
                <c:pt idx="68">
                  <c:v>158</c:v>
                </c:pt>
                <c:pt idx="69">
                  <c:v>160.5</c:v>
                </c:pt>
                <c:pt idx="70">
                  <c:v>162</c:v>
                </c:pt>
                <c:pt idx="71">
                  <c:v>167.5</c:v>
                </c:pt>
                <c:pt idx="72">
                  <c:v>187.5</c:v>
                </c:pt>
                <c:pt idx="73">
                  <c:v>187.5</c:v>
                </c:pt>
                <c:pt idx="74">
                  <c:v>239</c:v>
                </c:pt>
                <c:pt idx="75">
                  <c:v>267</c:v>
                </c:pt>
                <c:pt idx="76">
                  <c:v>272</c:v>
                </c:pt>
                <c:pt idx="77">
                  <c:v>273</c:v>
                </c:pt>
                <c:pt idx="78">
                  <c:v>276</c:v>
                </c:pt>
                <c:pt idx="79">
                  <c:v>279</c:v>
                </c:pt>
                <c:pt idx="80">
                  <c:v>282</c:v>
                </c:pt>
                <c:pt idx="81">
                  <c:v>378</c:v>
                </c:pt>
                <c:pt idx="82">
                  <c:v>393</c:v>
                </c:pt>
                <c:pt idx="83">
                  <c:v>396.5</c:v>
                </c:pt>
                <c:pt idx="84">
                  <c:v>397</c:v>
                </c:pt>
                <c:pt idx="85">
                  <c:v>397</c:v>
                </c:pt>
                <c:pt idx="86">
                  <c:v>400</c:v>
                </c:pt>
                <c:pt idx="87">
                  <c:v>425</c:v>
                </c:pt>
                <c:pt idx="88">
                  <c:v>457.5</c:v>
                </c:pt>
                <c:pt idx="89">
                  <c:v>505</c:v>
                </c:pt>
                <c:pt idx="90">
                  <c:v>511</c:v>
                </c:pt>
                <c:pt idx="91">
                  <c:v>511</c:v>
                </c:pt>
                <c:pt idx="92">
                  <c:v>514</c:v>
                </c:pt>
                <c:pt idx="93">
                  <c:v>515</c:v>
                </c:pt>
                <c:pt idx="94">
                  <c:v>552</c:v>
                </c:pt>
                <c:pt idx="95">
                  <c:v>552</c:v>
                </c:pt>
                <c:pt idx="96">
                  <c:v>552</c:v>
                </c:pt>
                <c:pt idx="97">
                  <c:v>555</c:v>
                </c:pt>
                <c:pt idx="98">
                  <c:v>578.5</c:v>
                </c:pt>
                <c:pt idx="99">
                  <c:v>591.5</c:v>
                </c:pt>
                <c:pt idx="100">
                  <c:v>593.5</c:v>
                </c:pt>
                <c:pt idx="101">
                  <c:v>593.5</c:v>
                </c:pt>
                <c:pt idx="102">
                  <c:v>622.5</c:v>
                </c:pt>
                <c:pt idx="103">
                  <c:v>631.5</c:v>
                </c:pt>
                <c:pt idx="104">
                  <c:v>1481.5</c:v>
                </c:pt>
                <c:pt idx="105">
                  <c:v>1481.5</c:v>
                </c:pt>
                <c:pt idx="106">
                  <c:v>1611.5</c:v>
                </c:pt>
                <c:pt idx="107">
                  <c:v>1960</c:v>
                </c:pt>
                <c:pt idx="108">
                  <c:v>1962</c:v>
                </c:pt>
                <c:pt idx="109">
                  <c:v>1996.5</c:v>
                </c:pt>
                <c:pt idx="110">
                  <c:v>1998.5</c:v>
                </c:pt>
                <c:pt idx="111">
                  <c:v>2190.5</c:v>
                </c:pt>
                <c:pt idx="112">
                  <c:v>2191</c:v>
                </c:pt>
                <c:pt idx="113">
                  <c:v>2201</c:v>
                </c:pt>
                <c:pt idx="114">
                  <c:v>2228</c:v>
                </c:pt>
              </c:numCache>
            </c:numRef>
          </c:xVal>
          <c:yVal>
            <c:numRef>
              <c:f>'Active 1'!$I$21:$I$920</c:f>
              <c:numCache>
                <c:formatCode>General</c:formatCode>
                <c:ptCount val="900"/>
                <c:pt idx="0">
                  <c:v>-4.7013339999975869</c:v>
                </c:pt>
                <c:pt idx="1">
                  <c:v>-6.5885079999970912</c:v>
                </c:pt>
                <c:pt idx="2">
                  <c:v>-6.5385079999978188</c:v>
                </c:pt>
                <c:pt idx="3">
                  <c:v>-6.4809839999979886</c:v>
                </c:pt>
                <c:pt idx="4">
                  <c:v>-4.7245659999971394</c:v>
                </c:pt>
                <c:pt idx="5">
                  <c:v>-6.4601159999983793</c:v>
                </c:pt>
                <c:pt idx="6">
                  <c:v>-6.4212159999951837</c:v>
                </c:pt>
                <c:pt idx="7">
                  <c:v>-4.6173899999994319</c:v>
                </c:pt>
                <c:pt idx="8">
                  <c:v>-4.6731939999990573</c:v>
                </c:pt>
                <c:pt idx="9">
                  <c:v>-4.6531939999986207</c:v>
                </c:pt>
                <c:pt idx="10">
                  <c:v>-4.5607540000019071</c:v>
                </c:pt>
                <c:pt idx="11">
                  <c:v>-4.6558740000000398</c:v>
                </c:pt>
                <c:pt idx="12">
                  <c:v>-6.4471959999973478</c:v>
                </c:pt>
                <c:pt idx="13">
                  <c:v>-4.7580939999970724</c:v>
                </c:pt>
                <c:pt idx="14">
                  <c:v>-4.5764979999985371</c:v>
                </c:pt>
                <c:pt idx="15">
                  <c:v>-6.4877359999954933</c:v>
                </c:pt>
                <c:pt idx="16">
                  <c:v>-4.60864600000059</c:v>
                </c:pt>
                <c:pt idx="17">
                  <c:v>-4.6076459999967483</c:v>
                </c:pt>
                <c:pt idx="18">
                  <c:v>-4.5881220000010217</c:v>
                </c:pt>
                <c:pt idx="19">
                  <c:v>-4.5451219999958994</c:v>
                </c:pt>
                <c:pt idx="20">
                  <c:v>-6.4328040000036708</c:v>
                </c:pt>
                <c:pt idx="21">
                  <c:v>-6.55195200000162</c:v>
                </c:pt>
                <c:pt idx="22">
                  <c:v>-6.4559520000038901</c:v>
                </c:pt>
                <c:pt idx="23">
                  <c:v>-4.6158500000019558</c:v>
                </c:pt>
                <c:pt idx="24">
                  <c:v>-4.5908500000005006</c:v>
                </c:pt>
                <c:pt idx="25">
                  <c:v>-4.632341999997152</c:v>
                </c:pt>
                <c:pt idx="26">
                  <c:v>-4.638489999997546</c:v>
                </c:pt>
                <c:pt idx="27">
                  <c:v>-4.6154899999964982</c:v>
                </c:pt>
                <c:pt idx="28">
                  <c:v>-6.5331720000031055</c:v>
                </c:pt>
                <c:pt idx="29">
                  <c:v>-6.485155999995186</c:v>
                </c:pt>
                <c:pt idx="30">
                  <c:v>-6.4621560000014142</c:v>
                </c:pt>
                <c:pt idx="31">
                  <c:v>-4.6790659999969648</c:v>
                </c:pt>
                <c:pt idx="32">
                  <c:v>-4.6740659999995842</c:v>
                </c:pt>
                <c:pt idx="33">
                  <c:v>-6.3771399999968708</c:v>
                </c:pt>
                <c:pt idx="34">
                  <c:v>-6.3291399999943678</c:v>
                </c:pt>
                <c:pt idx="35">
                  <c:v>-4.6990499999956228</c:v>
                </c:pt>
                <c:pt idx="36">
                  <c:v>-4.6490499999999884</c:v>
                </c:pt>
                <c:pt idx="37">
                  <c:v>-6.5313719999976456</c:v>
                </c:pt>
                <c:pt idx="38">
                  <c:v>-6.4813719999947352</c:v>
                </c:pt>
                <c:pt idx="39">
                  <c:v>-6.3943560000043362</c:v>
                </c:pt>
                <c:pt idx="40">
                  <c:v>-6.384356000002299</c:v>
                </c:pt>
                <c:pt idx="41">
                  <c:v>-6.4618479999990086</c:v>
                </c:pt>
                <c:pt idx="42">
                  <c:v>-4.720841999995173</c:v>
                </c:pt>
                <c:pt idx="43">
                  <c:v>-4.6868419999955222</c:v>
                </c:pt>
                <c:pt idx="44">
                  <c:v>-4.6323340000017197</c:v>
                </c:pt>
                <c:pt idx="45">
                  <c:v>-4.6153340000018943</c:v>
                </c:pt>
                <c:pt idx="46">
                  <c:v>-6.4568839999919874</c:v>
                </c:pt>
                <c:pt idx="47">
                  <c:v>-6.4115079999974114</c:v>
                </c:pt>
                <c:pt idx="48">
                  <c:v>-6.3915079999933369</c:v>
                </c:pt>
                <c:pt idx="49">
                  <c:v>-6.4636719999980414</c:v>
                </c:pt>
                <c:pt idx="50">
                  <c:v>-4.6865820000020904</c:v>
                </c:pt>
                <c:pt idx="51">
                  <c:v>-4.6485820000016247</c:v>
                </c:pt>
                <c:pt idx="52">
                  <c:v>-4.7064020000034361</c:v>
                </c:pt>
                <c:pt idx="53">
                  <c:v>-4.6944020000009914</c:v>
                </c:pt>
                <c:pt idx="54">
                  <c:v>-4.5974019999994198</c:v>
                </c:pt>
                <c:pt idx="55">
                  <c:v>-6.4189839999962715</c:v>
                </c:pt>
                <c:pt idx="56">
                  <c:v>-6.3959839999952237</c:v>
                </c:pt>
                <c:pt idx="57">
                  <c:v>-6.372983999994176</c:v>
                </c:pt>
                <c:pt idx="58">
                  <c:v>-4.6860579999993206</c:v>
                </c:pt>
                <c:pt idx="59">
                  <c:v>-4.6090580000018235</c:v>
                </c:pt>
                <c:pt idx="60">
                  <c:v>-4.7985540000008768</c:v>
                </c:pt>
                <c:pt idx="61">
                  <c:v>-4.7485539999979665</c:v>
                </c:pt>
                <c:pt idx="62">
                  <c:v>-4.6890459999995073</c:v>
                </c:pt>
                <c:pt idx="63">
                  <c:v>-4.7306220000027679</c:v>
                </c:pt>
                <c:pt idx="64">
                  <c:v>-4.9877859999978682</c:v>
                </c:pt>
                <c:pt idx="65">
                  <c:v>-4.6842619999952149</c:v>
                </c:pt>
                <c:pt idx="66">
                  <c:v>-4.9433460000000196</c:v>
                </c:pt>
                <c:pt idx="67">
                  <c:v>-6.4879279999950086</c:v>
                </c:pt>
                <c:pt idx="68">
                  <c:v>-6.325911999992968</c:v>
                </c:pt>
                <c:pt idx="69">
                  <c:v>-4.640821999993932</c:v>
                </c:pt>
                <c:pt idx="70">
                  <c:v>-6.5335679999989225</c:v>
                </c:pt>
                <c:pt idx="71">
                  <c:v>-4.7289699999964796</c:v>
                </c:pt>
                <c:pt idx="72">
                  <c:v>-4.6952499999970314</c:v>
                </c:pt>
                <c:pt idx="73">
                  <c:v>-4.6852499999949941</c:v>
                </c:pt>
                <c:pt idx="74">
                  <c:v>-6.3791959999944083</c:v>
                </c:pt>
                <c:pt idx="75">
                  <c:v>-6.5817880000031437</c:v>
                </c:pt>
                <c:pt idx="76">
                  <c:v>-6.3536080000048969</c:v>
                </c:pt>
                <c:pt idx="77">
                  <c:v>-6.394771999999648</c:v>
                </c:pt>
                <c:pt idx="78">
                  <c:v>-6.3652640000000247</c:v>
                </c:pt>
                <c:pt idx="79">
                  <c:v>-6.2977559999926598</c:v>
                </c:pt>
                <c:pt idx="80">
                  <c:v>-6.2682480000003125</c:v>
                </c:pt>
                <c:pt idx="81">
                  <c:v>-6.4899919999952544</c:v>
                </c:pt>
                <c:pt idx="82">
                  <c:v>-6.309452000001329</c:v>
                </c:pt>
                <c:pt idx="83">
                  <c:v>-4.7695259999964037</c:v>
                </c:pt>
                <c:pt idx="84">
                  <c:v>-6.4301080000004731</c:v>
                </c:pt>
                <c:pt idx="85">
                  <c:v>-6.3661080000019865</c:v>
                </c:pt>
                <c:pt idx="86">
                  <c:v>-6.315599999994447</c:v>
                </c:pt>
                <c:pt idx="87">
                  <c:v>-6.564699999995355</c:v>
                </c:pt>
                <c:pt idx="88">
                  <c:v>-4.625530000004801</c:v>
                </c:pt>
                <c:pt idx="89">
                  <c:v>-6.3588200000012876</c:v>
                </c:pt>
                <c:pt idx="90">
                  <c:v>-6.380804000000353</c:v>
                </c:pt>
                <c:pt idx="91">
                  <c:v>-6.3628040000039618</c:v>
                </c:pt>
                <c:pt idx="92">
                  <c:v>-6.3052960000059102</c:v>
                </c:pt>
                <c:pt idx="93">
                  <c:v>-6.4644599999955972</c:v>
                </c:pt>
                <c:pt idx="94">
                  <c:v>-6.5395279999938793</c:v>
                </c:pt>
                <c:pt idx="95">
                  <c:v>-6.5215279999974882</c:v>
                </c:pt>
                <c:pt idx="96">
                  <c:v>-6.4135279999973136</c:v>
                </c:pt>
                <c:pt idx="97">
                  <c:v>-6.4520199999969918</c:v>
                </c:pt>
                <c:pt idx="98">
                  <c:v>-4.7183740000036778</c:v>
                </c:pt>
                <c:pt idx="99">
                  <c:v>-4.7295060000033118</c:v>
                </c:pt>
                <c:pt idx="100">
                  <c:v>-4.4558340000003227</c:v>
                </c:pt>
                <c:pt idx="101">
                  <c:v>-4.4538339999999152</c:v>
                </c:pt>
                <c:pt idx="102">
                  <c:v>-4.7715899999966496</c:v>
                </c:pt>
                <c:pt idx="103">
                  <c:v>-4.7050660000022617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CF-4689-80D6-C78522FDF460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-781.5</c:v>
                </c:pt>
                <c:pt idx="1">
                  <c:v>-753</c:v>
                </c:pt>
                <c:pt idx="2">
                  <c:v>-753</c:v>
                </c:pt>
                <c:pt idx="3">
                  <c:v>-744</c:v>
                </c:pt>
                <c:pt idx="4">
                  <c:v>-743.5</c:v>
                </c:pt>
                <c:pt idx="5">
                  <c:v>-731</c:v>
                </c:pt>
                <c:pt idx="6">
                  <c:v>-706</c:v>
                </c:pt>
                <c:pt idx="7">
                  <c:v>-677.5</c:v>
                </c:pt>
                <c:pt idx="8">
                  <c:v>-666.5</c:v>
                </c:pt>
                <c:pt idx="9">
                  <c:v>-666.5</c:v>
                </c:pt>
                <c:pt idx="10">
                  <c:v>-626.5</c:v>
                </c:pt>
                <c:pt idx="11">
                  <c:v>-546.5</c:v>
                </c:pt>
                <c:pt idx="12">
                  <c:v>-511</c:v>
                </c:pt>
                <c:pt idx="13">
                  <c:v>-441.5</c:v>
                </c:pt>
                <c:pt idx="14">
                  <c:v>-280.5</c:v>
                </c:pt>
                <c:pt idx="15">
                  <c:v>-276</c:v>
                </c:pt>
                <c:pt idx="16">
                  <c:v>-273.5</c:v>
                </c:pt>
                <c:pt idx="17">
                  <c:v>-273.5</c:v>
                </c:pt>
                <c:pt idx="18">
                  <c:v>-264.5</c:v>
                </c:pt>
                <c:pt idx="19">
                  <c:v>-264.5</c:v>
                </c:pt>
                <c:pt idx="20">
                  <c:v>-239</c:v>
                </c:pt>
                <c:pt idx="21">
                  <c:v>-232</c:v>
                </c:pt>
                <c:pt idx="22">
                  <c:v>-232</c:v>
                </c:pt>
                <c:pt idx="23">
                  <c:v>-162.5</c:v>
                </c:pt>
                <c:pt idx="24">
                  <c:v>-162.5</c:v>
                </c:pt>
                <c:pt idx="25">
                  <c:v>-159.5</c:v>
                </c:pt>
                <c:pt idx="26">
                  <c:v>-152.5</c:v>
                </c:pt>
                <c:pt idx="27">
                  <c:v>-152.5</c:v>
                </c:pt>
                <c:pt idx="28">
                  <c:v>-127</c:v>
                </c:pt>
                <c:pt idx="29">
                  <c:v>-121</c:v>
                </c:pt>
                <c:pt idx="30">
                  <c:v>-121</c:v>
                </c:pt>
                <c:pt idx="31">
                  <c:v>-118.5</c:v>
                </c:pt>
                <c:pt idx="32">
                  <c:v>-118.5</c:v>
                </c:pt>
                <c:pt idx="33">
                  <c:v>-115</c:v>
                </c:pt>
                <c:pt idx="34">
                  <c:v>-115</c:v>
                </c:pt>
                <c:pt idx="35">
                  <c:v>-112.5</c:v>
                </c:pt>
                <c:pt idx="36">
                  <c:v>-112.5</c:v>
                </c:pt>
                <c:pt idx="37">
                  <c:v>-77</c:v>
                </c:pt>
                <c:pt idx="38">
                  <c:v>-77</c:v>
                </c:pt>
                <c:pt idx="39">
                  <c:v>-71</c:v>
                </c:pt>
                <c:pt idx="40">
                  <c:v>-71</c:v>
                </c:pt>
                <c:pt idx="41">
                  <c:v>-68</c:v>
                </c:pt>
                <c:pt idx="42">
                  <c:v>-34.5</c:v>
                </c:pt>
                <c:pt idx="43">
                  <c:v>-34.5</c:v>
                </c:pt>
                <c:pt idx="44">
                  <c:v>-31.5</c:v>
                </c:pt>
                <c:pt idx="45">
                  <c:v>-31.5</c:v>
                </c:pt>
                <c:pt idx="46">
                  <c:v>-19</c:v>
                </c:pt>
                <c:pt idx="47">
                  <c:v>-3</c:v>
                </c:pt>
                <c:pt idx="48">
                  <c:v>-3</c:v>
                </c:pt>
                <c:pt idx="49">
                  <c:v>-2</c:v>
                </c:pt>
                <c:pt idx="50">
                  <c:v>0.5</c:v>
                </c:pt>
                <c:pt idx="51">
                  <c:v>0.5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9.5</c:v>
                </c:pt>
                <c:pt idx="59">
                  <c:v>9.5</c:v>
                </c:pt>
                <c:pt idx="60">
                  <c:v>73.5</c:v>
                </c:pt>
                <c:pt idx="61">
                  <c:v>73.5</c:v>
                </c:pt>
                <c:pt idx="62">
                  <c:v>76.5</c:v>
                </c:pt>
                <c:pt idx="63">
                  <c:v>110.5</c:v>
                </c:pt>
                <c:pt idx="64">
                  <c:v>111.5</c:v>
                </c:pt>
                <c:pt idx="65">
                  <c:v>120.5</c:v>
                </c:pt>
                <c:pt idx="66">
                  <c:v>151.5</c:v>
                </c:pt>
                <c:pt idx="67">
                  <c:v>152</c:v>
                </c:pt>
                <c:pt idx="68">
                  <c:v>158</c:v>
                </c:pt>
                <c:pt idx="69">
                  <c:v>160.5</c:v>
                </c:pt>
                <c:pt idx="70">
                  <c:v>162</c:v>
                </c:pt>
                <c:pt idx="71">
                  <c:v>167.5</c:v>
                </c:pt>
                <c:pt idx="72">
                  <c:v>187.5</c:v>
                </c:pt>
                <c:pt idx="73">
                  <c:v>187.5</c:v>
                </c:pt>
                <c:pt idx="74">
                  <c:v>239</c:v>
                </c:pt>
                <c:pt idx="75">
                  <c:v>267</c:v>
                </c:pt>
                <c:pt idx="76">
                  <c:v>272</c:v>
                </c:pt>
                <c:pt idx="77">
                  <c:v>273</c:v>
                </c:pt>
                <c:pt idx="78">
                  <c:v>276</c:v>
                </c:pt>
                <c:pt idx="79">
                  <c:v>279</c:v>
                </c:pt>
                <c:pt idx="80">
                  <c:v>282</c:v>
                </c:pt>
                <c:pt idx="81">
                  <c:v>378</c:v>
                </c:pt>
                <c:pt idx="82">
                  <c:v>393</c:v>
                </c:pt>
                <c:pt idx="83">
                  <c:v>396.5</c:v>
                </c:pt>
                <c:pt idx="84">
                  <c:v>397</c:v>
                </c:pt>
                <c:pt idx="85">
                  <c:v>397</c:v>
                </c:pt>
                <c:pt idx="86">
                  <c:v>400</c:v>
                </c:pt>
                <c:pt idx="87">
                  <c:v>425</c:v>
                </c:pt>
                <c:pt idx="88">
                  <c:v>457.5</c:v>
                </c:pt>
                <c:pt idx="89">
                  <c:v>505</c:v>
                </c:pt>
                <c:pt idx="90">
                  <c:v>511</c:v>
                </c:pt>
                <c:pt idx="91">
                  <c:v>511</c:v>
                </c:pt>
                <c:pt idx="92">
                  <c:v>514</c:v>
                </c:pt>
                <c:pt idx="93">
                  <c:v>515</c:v>
                </c:pt>
                <c:pt idx="94">
                  <c:v>552</c:v>
                </c:pt>
                <c:pt idx="95">
                  <c:v>552</c:v>
                </c:pt>
                <c:pt idx="96">
                  <c:v>552</c:v>
                </c:pt>
                <c:pt idx="97">
                  <c:v>555</c:v>
                </c:pt>
                <c:pt idx="98">
                  <c:v>578.5</c:v>
                </c:pt>
                <c:pt idx="99">
                  <c:v>591.5</c:v>
                </c:pt>
                <c:pt idx="100">
                  <c:v>593.5</c:v>
                </c:pt>
                <c:pt idx="101">
                  <c:v>593.5</c:v>
                </c:pt>
                <c:pt idx="102">
                  <c:v>622.5</c:v>
                </c:pt>
                <c:pt idx="103">
                  <c:v>631.5</c:v>
                </c:pt>
                <c:pt idx="104">
                  <c:v>1481.5</c:v>
                </c:pt>
                <c:pt idx="105">
                  <c:v>1481.5</c:v>
                </c:pt>
                <c:pt idx="106">
                  <c:v>1611.5</c:v>
                </c:pt>
                <c:pt idx="107">
                  <c:v>1960</c:v>
                </c:pt>
                <c:pt idx="108">
                  <c:v>1962</c:v>
                </c:pt>
                <c:pt idx="109">
                  <c:v>1996.5</c:v>
                </c:pt>
                <c:pt idx="110">
                  <c:v>1998.5</c:v>
                </c:pt>
                <c:pt idx="111">
                  <c:v>2190.5</c:v>
                </c:pt>
                <c:pt idx="112">
                  <c:v>2191</c:v>
                </c:pt>
                <c:pt idx="113">
                  <c:v>2201</c:v>
                </c:pt>
                <c:pt idx="114">
                  <c:v>2228</c:v>
                </c:pt>
              </c:numCache>
            </c:numRef>
          </c:xVal>
          <c:yVal>
            <c:numRef>
              <c:f>'Active 1'!$J$21:$J$920</c:f>
              <c:numCache>
                <c:formatCode>General</c:formatCode>
                <c:ptCount val="900"/>
                <c:pt idx="107">
                  <c:v>-4.6914659999965806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CF-4689-80D6-C78522FDF460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-781.5</c:v>
                </c:pt>
                <c:pt idx="1">
                  <c:v>-753</c:v>
                </c:pt>
                <c:pt idx="2">
                  <c:v>-753</c:v>
                </c:pt>
                <c:pt idx="3">
                  <c:v>-744</c:v>
                </c:pt>
                <c:pt idx="4">
                  <c:v>-743.5</c:v>
                </c:pt>
                <c:pt idx="5">
                  <c:v>-731</c:v>
                </c:pt>
                <c:pt idx="6">
                  <c:v>-706</c:v>
                </c:pt>
                <c:pt idx="7">
                  <c:v>-677.5</c:v>
                </c:pt>
                <c:pt idx="8">
                  <c:v>-666.5</c:v>
                </c:pt>
                <c:pt idx="9">
                  <c:v>-666.5</c:v>
                </c:pt>
                <c:pt idx="10">
                  <c:v>-626.5</c:v>
                </c:pt>
                <c:pt idx="11">
                  <c:v>-546.5</c:v>
                </c:pt>
                <c:pt idx="12">
                  <c:v>-511</c:v>
                </c:pt>
                <c:pt idx="13">
                  <c:v>-441.5</c:v>
                </c:pt>
                <c:pt idx="14">
                  <c:v>-280.5</c:v>
                </c:pt>
                <c:pt idx="15">
                  <c:v>-276</c:v>
                </c:pt>
                <c:pt idx="16">
                  <c:v>-273.5</c:v>
                </c:pt>
                <c:pt idx="17">
                  <c:v>-273.5</c:v>
                </c:pt>
                <c:pt idx="18">
                  <c:v>-264.5</c:v>
                </c:pt>
                <c:pt idx="19">
                  <c:v>-264.5</c:v>
                </c:pt>
                <c:pt idx="20">
                  <c:v>-239</c:v>
                </c:pt>
                <c:pt idx="21">
                  <c:v>-232</c:v>
                </c:pt>
                <c:pt idx="22">
                  <c:v>-232</c:v>
                </c:pt>
                <c:pt idx="23">
                  <c:v>-162.5</c:v>
                </c:pt>
                <c:pt idx="24">
                  <c:v>-162.5</c:v>
                </c:pt>
                <c:pt idx="25">
                  <c:v>-159.5</c:v>
                </c:pt>
                <c:pt idx="26">
                  <c:v>-152.5</c:v>
                </c:pt>
                <c:pt idx="27">
                  <c:v>-152.5</c:v>
                </c:pt>
                <c:pt idx="28">
                  <c:v>-127</c:v>
                </c:pt>
                <c:pt idx="29">
                  <c:v>-121</c:v>
                </c:pt>
                <c:pt idx="30">
                  <c:v>-121</c:v>
                </c:pt>
                <c:pt idx="31">
                  <c:v>-118.5</c:v>
                </c:pt>
                <c:pt idx="32">
                  <c:v>-118.5</c:v>
                </c:pt>
                <c:pt idx="33">
                  <c:v>-115</c:v>
                </c:pt>
                <c:pt idx="34">
                  <c:v>-115</c:v>
                </c:pt>
                <c:pt idx="35">
                  <c:v>-112.5</c:v>
                </c:pt>
                <c:pt idx="36">
                  <c:v>-112.5</c:v>
                </c:pt>
                <c:pt idx="37">
                  <c:v>-77</c:v>
                </c:pt>
                <c:pt idx="38">
                  <c:v>-77</c:v>
                </c:pt>
                <c:pt idx="39">
                  <c:v>-71</c:v>
                </c:pt>
                <c:pt idx="40">
                  <c:v>-71</c:v>
                </c:pt>
                <c:pt idx="41">
                  <c:v>-68</c:v>
                </c:pt>
                <c:pt idx="42">
                  <c:v>-34.5</c:v>
                </c:pt>
                <c:pt idx="43">
                  <c:v>-34.5</c:v>
                </c:pt>
                <c:pt idx="44">
                  <c:v>-31.5</c:v>
                </c:pt>
                <c:pt idx="45">
                  <c:v>-31.5</c:v>
                </c:pt>
                <c:pt idx="46">
                  <c:v>-19</c:v>
                </c:pt>
                <c:pt idx="47">
                  <c:v>-3</c:v>
                </c:pt>
                <c:pt idx="48">
                  <c:v>-3</c:v>
                </c:pt>
                <c:pt idx="49">
                  <c:v>-2</c:v>
                </c:pt>
                <c:pt idx="50">
                  <c:v>0.5</c:v>
                </c:pt>
                <c:pt idx="51">
                  <c:v>0.5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9.5</c:v>
                </c:pt>
                <c:pt idx="59">
                  <c:v>9.5</c:v>
                </c:pt>
                <c:pt idx="60">
                  <c:v>73.5</c:v>
                </c:pt>
                <c:pt idx="61">
                  <c:v>73.5</c:v>
                </c:pt>
                <c:pt idx="62">
                  <c:v>76.5</c:v>
                </c:pt>
                <c:pt idx="63">
                  <c:v>110.5</c:v>
                </c:pt>
                <c:pt idx="64">
                  <c:v>111.5</c:v>
                </c:pt>
                <c:pt idx="65">
                  <c:v>120.5</c:v>
                </c:pt>
                <c:pt idx="66">
                  <c:v>151.5</c:v>
                </c:pt>
                <c:pt idx="67">
                  <c:v>152</c:v>
                </c:pt>
                <c:pt idx="68">
                  <c:v>158</c:v>
                </c:pt>
                <c:pt idx="69">
                  <c:v>160.5</c:v>
                </c:pt>
                <c:pt idx="70">
                  <c:v>162</c:v>
                </c:pt>
                <c:pt idx="71">
                  <c:v>167.5</c:v>
                </c:pt>
                <c:pt idx="72">
                  <c:v>187.5</c:v>
                </c:pt>
                <c:pt idx="73">
                  <c:v>187.5</c:v>
                </c:pt>
                <c:pt idx="74">
                  <c:v>239</c:v>
                </c:pt>
                <c:pt idx="75">
                  <c:v>267</c:v>
                </c:pt>
                <c:pt idx="76">
                  <c:v>272</c:v>
                </c:pt>
                <c:pt idx="77">
                  <c:v>273</c:v>
                </c:pt>
                <c:pt idx="78">
                  <c:v>276</c:v>
                </c:pt>
                <c:pt idx="79">
                  <c:v>279</c:v>
                </c:pt>
                <c:pt idx="80">
                  <c:v>282</c:v>
                </c:pt>
                <c:pt idx="81">
                  <c:v>378</c:v>
                </c:pt>
                <c:pt idx="82">
                  <c:v>393</c:v>
                </c:pt>
                <c:pt idx="83">
                  <c:v>396.5</c:v>
                </c:pt>
                <c:pt idx="84">
                  <c:v>397</c:v>
                </c:pt>
                <c:pt idx="85">
                  <c:v>397</c:v>
                </c:pt>
                <c:pt idx="86">
                  <c:v>400</c:v>
                </c:pt>
                <c:pt idx="87">
                  <c:v>425</c:v>
                </c:pt>
                <c:pt idx="88">
                  <c:v>457.5</c:v>
                </c:pt>
                <c:pt idx="89">
                  <c:v>505</c:v>
                </c:pt>
                <c:pt idx="90">
                  <c:v>511</c:v>
                </c:pt>
                <c:pt idx="91">
                  <c:v>511</c:v>
                </c:pt>
                <c:pt idx="92">
                  <c:v>514</c:v>
                </c:pt>
                <c:pt idx="93">
                  <c:v>515</c:v>
                </c:pt>
                <c:pt idx="94">
                  <c:v>552</c:v>
                </c:pt>
                <c:pt idx="95">
                  <c:v>552</c:v>
                </c:pt>
                <c:pt idx="96">
                  <c:v>552</c:v>
                </c:pt>
                <c:pt idx="97">
                  <c:v>555</c:v>
                </c:pt>
                <c:pt idx="98">
                  <c:v>578.5</c:v>
                </c:pt>
                <c:pt idx="99">
                  <c:v>591.5</c:v>
                </c:pt>
                <c:pt idx="100">
                  <c:v>593.5</c:v>
                </c:pt>
                <c:pt idx="101">
                  <c:v>593.5</c:v>
                </c:pt>
                <c:pt idx="102">
                  <c:v>622.5</c:v>
                </c:pt>
                <c:pt idx="103">
                  <c:v>631.5</c:v>
                </c:pt>
                <c:pt idx="104">
                  <c:v>1481.5</c:v>
                </c:pt>
                <c:pt idx="105">
                  <c:v>1481.5</c:v>
                </c:pt>
                <c:pt idx="106">
                  <c:v>1611.5</c:v>
                </c:pt>
                <c:pt idx="107">
                  <c:v>1960</c:v>
                </c:pt>
                <c:pt idx="108">
                  <c:v>1962</c:v>
                </c:pt>
                <c:pt idx="109">
                  <c:v>1996.5</c:v>
                </c:pt>
                <c:pt idx="110">
                  <c:v>1998.5</c:v>
                </c:pt>
                <c:pt idx="111">
                  <c:v>2190.5</c:v>
                </c:pt>
                <c:pt idx="112">
                  <c:v>2191</c:v>
                </c:pt>
                <c:pt idx="113">
                  <c:v>2201</c:v>
                </c:pt>
                <c:pt idx="114">
                  <c:v>2228</c:v>
                </c:pt>
              </c:numCache>
            </c:numRef>
          </c:xVal>
          <c:yVal>
            <c:numRef>
              <c:f>'Active 1'!$K$21:$K$920</c:f>
              <c:numCache>
                <c:formatCode>General</c:formatCode>
                <c:ptCount val="900"/>
                <c:pt idx="109">
                  <c:v>-6.3335399999996298</c:v>
                </c:pt>
                <c:pt idx="110">
                  <c:v>-4.7336540000032983</c:v>
                </c:pt>
                <c:pt idx="111">
                  <c:v>-4.7438420000034967</c:v>
                </c:pt>
                <c:pt idx="112">
                  <c:v>-6.3326839999936055</c:v>
                </c:pt>
                <c:pt idx="113">
                  <c:v>-6.3254640000013751</c:v>
                </c:pt>
                <c:pt idx="114">
                  <c:v>-6.3243819999988773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CF-4689-80D6-C78522FDF460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-781.5</c:v>
                </c:pt>
                <c:pt idx="1">
                  <c:v>-753</c:v>
                </c:pt>
                <c:pt idx="2">
                  <c:v>-753</c:v>
                </c:pt>
                <c:pt idx="3">
                  <c:v>-744</c:v>
                </c:pt>
                <c:pt idx="4">
                  <c:v>-743.5</c:v>
                </c:pt>
                <c:pt idx="5">
                  <c:v>-731</c:v>
                </c:pt>
                <c:pt idx="6">
                  <c:v>-706</c:v>
                </c:pt>
                <c:pt idx="7">
                  <c:v>-677.5</c:v>
                </c:pt>
                <c:pt idx="8">
                  <c:v>-666.5</c:v>
                </c:pt>
                <c:pt idx="9">
                  <c:v>-666.5</c:v>
                </c:pt>
                <c:pt idx="10">
                  <c:v>-626.5</c:v>
                </c:pt>
                <c:pt idx="11">
                  <c:v>-546.5</c:v>
                </c:pt>
                <c:pt idx="12">
                  <c:v>-511</c:v>
                </c:pt>
                <c:pt idx="13">
                  <c:v>-441.5</c:v>
                </c:pt>
                <c:pt idx="14">
                  <c:v>-280.5</c:v>
                </c:pt>
                <c:pt idx="15">
                  <c:v>-276</c:v>
                </c:pt>
                <c:pt idx="16">
                  <c:v>-273.5</c:v>
                </c:pt>
                <c:pt idx="17">
                  <c:v>-273.5</c:v>
                </c:pt>
                <c:pt idx="18">
                  <c:v>-264.5</c:v>
                </c:pt>
                <c:pt idx="19">
                  <c:v>-264.5</c:v>
                </c:pt>
                <c:pt idx="20">
                  <c:v>-239</c:v>
                </c:pt>
                <c:pt idx="21">
                  <c:v>-232</c:v>
                </c:pt>
                <c:pt idx="22">
                  <c:v>-232</c:v>
                </c:pt>
                <c:pt idx="23">
                  <c:v>-162.5</c:v>
                </c:pt>
                <c:pt idx="24">
                  <c:v>-162.5</c:v>
                </c:pt>
                <c:pt idx="25">
                  <c:v>-159.5</c:v>
                </c:pt>
                <c:pt idx="26">
                  <c:v>-152.5</c:v>
                </c:pt>
                <c:pt idx="27">
                  <c:v>-152.5</c:v>
                </c:pt>
                <c:pt idx="28">
                  <c:v>-127</c:v>
                </c:pt>
                <c:pt idx="29">
                  <c:v>-121</c:v>
                </c:pt>
                <c:pt idx="30">
                  <c:v>-121</c:v>
                </c:pt>
                <c:pt idx="31">
                  <c:v>-118.5</c:v>
                </c:pt>
                <c:pt idx="32">
                  <c:v>-118.5</c:v>
                </c:pt>
                <c:pt idx="33">
                  <c:v>-115</c:v>
                </c:pt>
                <c:pt idx="34">
                  <c:v>-115</c:v>
                </c:pt>
                <c:pt idx="35">
                  <c:v>-112.5</c:v>
                </c:pt>
                <c:pt idx="36">
                  <c:v>-112.5</c:v>
                </c:pt>
                <c:pt idx="37">
                  <c:v>-77</c:v>
                </c:pt>
                <c:pt idx="38">
                  <c:v>-77</c:v>
                </c:pt>
                <c:pt idx="39">
                  <c:v>-71</c:v>
                </c:pt>
                <c:pt idx="40">
                  <c:v>-71</c:v>
                </c:pt>
                <c:pt idx="41">
                  <c:v>-68</c:v>
                </c:pt>
                <c:pt idx="42">
                  <c:v>-34.5</c:v>
                </c:pt>
                <c:pt idx="43">
                  <c:v>-34.5</c:v>
                </c:pt>
                <c:pt idx="44">
                  <c:v>-31.5</c:v>
                </c:pt>
                <c:pt idx="45">
                  <c:v>-31.5</c:v>
                </c:pt>
                <c:pt idx="46">
                  <c:v>-19</c:v>
                </c:pt>
                <c:pt idx="47">
                  <c:v>-3</c:v>
                </c:pt>
                <c:pt idx="48">
                  <c:v>-3</c:v>
                </c:pt>
                <c:pt idx="49">
                  <c:v>-2</c:v>
                </c:pt>
                <c:pt idx="50">
                  <c:v>0.5</c:v>
                </c:pt>
                <c:pt idx="51">
                  <c:v>0.5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9.5</c:v>
                </c:pt>
                <c:pt idx="59">
                  <c:v>9.5</c:v>
                </c:pt>
                <c:pt idx="60">
                  <c:v>73.5</c:v>
                </c:pt>
                <c:pt idx="61">
                  <c:v>73.5</c:v>
                </c:pt>
                <c:pt idx="62">
                  <c:v>76.5</c:v>
                </c:pt>
                <c:pt idx="63">
                  <c:v>110.5</c:v>
                </c:pt>
                <c:pt idx="64">
                  <c:v>111.5</c:v>
                </c:pt>
                <c:pt idx="65">
                  <c:v>120.5</c:v>
                </c:pt>
                <c:pt idx="66">
                  <c:v>151.5</c:v>
                </c:pt>
                <c:pt idx="67">
                  <c:v>152</c:v>
                </c:pt>
                <c:pt idx="68">
                  <c:v>158</c:v>
                </c:pt>
                <c:pt idx="69">
                  <c:v>160.5</c:v>
                </c:pt>
                <c:pt idx="70">
                  <c:v>162</c:v>
                </c:pt>
                <c:pt idx="71">
                  <c:v>167.5</c:v>
                </c:pt>
                <c:pt idx="72">
                  <c:v>187.5</c:v>
                </c:pt>
                <c:pt idx="73">
                  <c:v>187.5</c:v>
                </c:pt>
                <c:pt idx="74">
                  <c:v>239</c:v>
                </c:pt>
                <c:pt idx="75">
                  <c:v>267</c:v>
                </c:pt>
                <c:pt idx="76">
                  <c:v>272</c:v>
                </c:pt>
                <c:pt idx="77">
                  <c:v>273</c:v>
                </c:pt>
                <c:pt idx="78">
                  <c:v>276</c:v>
                </c:pt>
                <c:pt idx="79">
                  <c:v>279</c:v>
                </c:pt>
                <c:pt idx="80">
                  <c:v>282</c:v>
                </c:pt>
                <c:pt idx="81">
                  <c:v>378</c:v>
                </c:pt>
                <c:pt idx="82">
                  <c:v>393</c:v>
                </c:pt>
                <c:pt idx="83">
                  <c:v>396.5</c:v>
                </c:pt>
                <c:pt idx="84">
                  <c:v>397</c:v>
                </c:pt>
                <c:pt idx="85">
                  <c:v>397</c:v>
                </c:pt>
                <c:pt idx="86">
                  <c:v>400</c:v>
                </c:pt>
                <c:pt idx="87">
                  <c:v>425</c:v>
                </c:pt>
                <c:pt idx="88">
                  <c:v>457.5</c:v>
                </c:pt>
                <c:pt idx="89">
                  <c:v>505</c:v>
                </c:pt>
                <c:pt idx="90">
                  <c:v>511</c:v>
                </c:pt>
                <c:pt idx="91">
                  <c:v>511</c:v>
                </c:pt>
                <c:pt idx="92">
                  <c:v>514</c:v>
                </c:pt>
                <c:pt idx="93">
                  <c:v>515</c:v>
                </c:pt>
                <c:pt idx="94">
                  <c:v>552</c:v>
                </c:pt>
                <c:pt idx="95">
                  <c:v>552</c:v>
                </c:pt>
                <c:pt idx="96">
                  <c:v>552</c:v>
                </c:pt>
                <c:pt idx="97">
                  <c:v>555</c:v>
                </c:pt>
                <c:pt idx="98">
                  <c:v>578.5</c:v>
                </c:pt>
                <c:pt idx="99">
                  <c:v>591.5</c:v>
                </c:pt>
                <c:pt idx="100">
                  <c:v>593.5</c:v>
                </c:pt>
                <c:pt idx="101">
                  <c:v>593.5</c:v>
                </c:pt>
                <c:pt idx="102">
                  <c:v>622.5</c:v>
                </c:pt>
                <c:pt idx="103">
                  <c:v>631.5</c:v>
                </c:pt>
                <c:pt idx="104">
                  <c:v>1481.5</c:v>
                </c:pt>
                <c:pt idx="105">
                  <c:v>1481.5</c:v>
                </c:pt>
                <c:pt idx="106">
                  <c:v>1611.5</c:v>
                </c:pt>
                <c:pt idx="107">
                  <c:v>1960</c:v>
                </c:pt>
                <c:pt idx="108">
                  <c:v>1962</c:v>
                </c:pt>
                <c:pt idx="109">
                  <c:v>1996.5</c:v>
                </c:pt>
                <c:pt idx="110">
                  <c:v>1998.5</c:v>
                </c:pt>
                <c:pt idx="111">
                  <c:v>2190.5</c:v>
                </c:pt>
                <c:pt idx="112">
                  <c:v>2191</c:v>
                </c:pt>
                <c:pt idx="113">
                  <c:v>2201</c:v>
                </c:pt>
                <c:pt idx="114">
                  <c:v>2228</c:v>
                </c:pt>
              </c:numCache>
            </c:numRef>
          </c:xVal>
          <c:yVal>
            <c:numRef>
              <c:f>'Active 1'!$L$21:$L$920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CF-4689-80D6-C78522FDF46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-781.5</c:v>
                </c:pt>
                <c:pt idx="1">
                  <c:v>-753</c:v>
                </c:pt>
                <c:pt idx="2">
                  <c:v>-753</c:v>
                </c:pt>
                <c:pt idx="3">
                  <c:v>-744</c:v>
                </c:pt>
                <c:pt idx="4">
                  <c:v>-743.5</c:v>
                </c:pt>
                <c:pt idx="5">
                  <c:v>-731</c:v>
                </c:pt>
                <c:pt idx="6">
                  <c:v>-706</c:v>
                </c:pt>
                <c:pt idx="7">
                  <c:v>-677.5</c:v>
                </c:pt>
                <c:pt idx="8">
                  <c:v>-666.5</c:v>
                </c:pt>
                <c:pt idx="9">
                  <c:v>-666.5</c:v>
                </c:pt>
                <c:pt idx="10">
                  <c:v>-626.5</c:v>
                </c:pt>
                <c:pt idx="11">
                  <c:v>-546.5</c:v>
                </c:pt>
                <c:pt idx="12">
                  <c:v>-511</c:v>
                </c:pt>
                <c:pt idx="13">
                  <c:v>-441.5</c:v>
                </c:pt>
                <c:pt idx="14">
                  <c:v>-280.5</c:v>
                </c:pt>
                <c:pt idx="15">
                  <c:v>-276</c:v>
                </c:pt>
                <c:pt idx="16">
                  <c:v>-273.5</c:v>
                </c:pt>
                <c:pt idx="17">
                  <c:v>-273.5</c:v>
                </c:pt>
                <c:pt idx="18">
                  <c:v>-264.5</c:v>
                </c:pt>
                <c:pt idx="19">
                  <c:v>-264.5</c:v>
                </c:pt>
                <c:pt idx="20">
                  <c:v>-239</c:v>
                </c:pt>
                <c:pt idx="21">
                  <c:v>-232</c:v>
                </c:pt>
                <c:pt idx="22">
                  <c:v>-232</c:v>
                </c:pt>
                <c:pt idx="23">
                  <c:v>-162.5</c:v>
                </c:pt>
                <c:pt idx="24">
                  <c:v>-162.5</c:v>
                </c:pt>
                <c:pt idx="25">
                  <c:v>-159.5</c:v>
                </c:pt>
                <c:pt idx="26">
                  <c:v>-152.5</c:v>
                </c:pt>
                <c:pt idx="27">
                  <c:v>-152.5</c:v>
                </c:pt>
                <c:pt idx="28">
                  <c:v>-127</c:v>
                </c:pt>
                <c:pt idx="29">
                  <c:v>-121</c:v>
                </c:pt>
                <c:pt idx="30">
                  <c:v>-121</c:v>
                </c:pt>
                <c:pt idx="31">
                  <c:v>-118.5</c:v>
                </c:pt>
                <c:pt idx="32">
                  <c:v>-118.5</c:v>
                </c:pt>
                <c:pt idx="33">
                  <c:v>-115</c:v>
                </c:pt>
                <c:pt idx="34">
                  <c:v>-115</c:v>
                </c:pt>
                <c:pt idx="35">
                  <c:v>-112.5</c:v>
                </c:pt>
                <c:pt idx="36">
                  <c:v>-112.5</c:v>
                </c:pt>
                <c:pt idx="37">
                  <c:v>-77</c:v>
                </c:pt>
                <c:pt idx="38">
                  <c:v>-77</c:v>
                </c:pt>
                <c:pt idx="39">
                  <c:v>-71</c:v>
                </c:pt>
                <c:pt idx="40">
                  <c:v>-71</c:v>
                </c:pt>
                <c:pt idx="41">
                  <c:v>-68</c:v>
                </c:pt>
                <c:pt idx="42">
                  <c:v>-34.5</c:v>
                </c:pt>
                <c:pt idx="43">
                  <c:v>-34.5</c:v>
                </c:pt>
                <c:pt idx="44">
                  <c:v>-31.5</c:v>
                </c:pt>
                <c:pt idx="45">
                  <c:v>-31.5</c:v>
                </c:pt>
                <c:pt idx="46">
                  <c:v>-19</c:v>
                </c:pt>
                <c:pt idx="47">
                  <c:v>-3</c:v>
                </c:pt>
                <c:pt idx="48">
                  <c:v>-3</c:v>
                </c:pt>
                <c:pt idx="49">
                  <c:v>-2</c:v>
                </c:pt>
                <c:pt idx="50">
                  <c:v>0.5</c:v>
                </c:pt>
                <c:pt idx="51">
                  <c:v>0.5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9.5</c:v>
                </c:pt>
                <c:pt idx="59">
                  <c:v>9.5</c:v>
                </c:pt>
                <c:pt idx="60">
                  <c:v>73.5</c:v>
                </c:pt>
                <c:pt idx="61">
                  <c:v>73.5</c:v>
                </c:pt>
                <c:pt idx="62">
                  <c:v>76.5</c:v>
                </c:pt>
                <c:pt idx="63">
                  <c:v>110.5</c:v>
                </c:pt>
                <c:pt idx="64">
                  <c:v>111.5</c:v>
                </c:pt>
                <c:pt idx="65">
                  <c:v>120.5</c:v>
                </c:pt>
                <c:pt idx="66">
                  <c:v>151.5</c:v>
                </c:pt>
                <c:pt idx="67">
                  <c:v>152</c:v>
                </c:pt>
                <c:pt idx="68">
                  <c:v>158</c:v>
                </c:pt>
                <c:pt idx="69">
                  <c:v>160.5</c:v>
                </c:pt>
                <c:pt idx="70">
                  <c:v>162</c:v>
                </c:pt>
                <c:pt idx="71">
                  <c:v>167.5</c:v>
                </c:pt>
                <c:pt idx="72">
                  <c:v>187.5</c:v>
                </c:pt>
                <c:pt idx="73">
                  <c:v>187.5</c:v>
                </c:pt>
                <c:pt idx="74">
                  <c:v>239</c:v>
                </c:pt>
                <c:pt idx="75">
                  <c:v>267</c:v>
                </c:pt>
                <c:pt idx="76">
                  <c:v>272</c:v>
                </c:pt>
                <c:pt idx="77">
                  <c:v>273</c:v>
                </c:pt>
                <c:pt idx="78">
                  <c:v>276</c:v>
                </c:pt>
                <c:pt idx="79">
                  <c:v>279</c:v>
                </c:pt>
                <c:pt idx="80">
                  <c:v>282</c:v>
                </c:pt>
                <c:pt idx="81">
                  <c:v>378</c:v>
                </c:pt>
                <c:pt idx="82">
                  <c:v>393</c:v>
                </c:pt>
                <c:pt idx="83">
                  <c:v>396.5</c:v>
                </c:pt>
                <c:pt idx="84">
                  <c:v>397</c:v>
                </c:pt>
                <c:pt idx="85">
                  <c:v>397</c:v>
                </c:pt>
                <c:pt idx="86">
                  <c:v>400</c:v>
                </c:pt>
                <c:pt idx="87">
                  <c:v>425</c:v>
                </c:pt>
                <c:pt idx="88">
                  <c:v>457.5</c:v>
                </c:pt>
                <c:pt idx="89">
                  <c:v>505</c:v>
                </c:pt>
                <c:pt idx="90">
                  <c:v>511</c:v>
                </c:pt>
                <c:pt idx="91">
                  <c:v>511</c:v>
                </c:pt>
                <c:pt idx="92">
                  <c:v>514</c:v>
                </c:pt>
                <c:pt idx="93">
                  <c:v>515</c:v>
                </c:pt>
                <c:pt idx="94">
                  <c:v>552</c:v>
                </c:pt>
                <c:pt idx="95">
                  <c:v>552</c:v>
                </c:pt>
                <c:pt idx="96">
                  <c:v>552</c:v>
                </c:pt>
                <c:pt idx="97">
                  <c:v>555</c:v>
                </c:pt>
                <c:pt idx="98">
                  <c:v>578.5</c:v>
                </c:pt>
                <c:pt idx="99">
                  <c:v>591.5</c:v>
                </c:pt>
                <c:pt idx="100">
                  <c:v>593.5</c:v>
                </c:pt>
                <c:pt idx="101">
                  <c:v>593.5</c:v>
                </c:pt>
                <c:pt idx="102">
                  <c:v>622.5</c:v>
                </c:pt>
                <c:pt idx="103">
                  <c:v>631.5</c:v>
                </c:pt>
                <c:pt idx="104">
                  <c:v>1481.5</c:v>
                </c:pt>
                <c:pt idx="105">
                  <c:v>1481.5</c:v>
                </c:pt>
                <c:pt idx="106">
                  <c:v>1611.5</c:v>
                </c:pt>
                <c:pt idx="107">
                  <c:v>1960</c:v>
                </c:pt>
                <c:pt idx="108">
                  <c:v>1962</c:v>
                </c:pt>
                <c:pt idx="109">
                  <c:v>1996.5</c:v>
                </c:pt>
                <c:pt idx="110">
                  <c:v>1998.5</c:v>
                </c:pt>
                <c:pt idx="111">
                  <c:v>2190.5</c:v>
                </c:pt>
                <c:pt idx="112">
                  <c:v>2191</c:v>
                </c:pt>
                <c:pt idx="113">
                  <c:v>2201</c:v>
                </c:pt>
                <c:pt idx="114">
                  <c:v>2228</c:v>
                </c:pt>
              </c:numCache>
            </c:numRef>
          </c:xVal>
          <c:yVal>
            <c:numRef>
              <c:f>'Active 1'!$M$21:$M$920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CF-4689-80D6-C78522FDF46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-781.5</c:v>
                </c:pt>
                <c:pt idx="1">
                  <c:v>-753</c:v>
                </c:pt>
                <c:pt idx="2">
                  <c:v>-753</c:v>
                </c:pt>
                <c:pt idx="3">
                  <c:v>-744</c:v>
                </c:pt>
                <c:pt idx="4">
                  <c:v>-743.5</c:v>
                </c:pt>
                <c:pt idx="5">
                  <c:v>-731</c:v>
                </c:pt>
                <c:pt idx="6">
                  <c:v>-706</c:v>
                </c:pt>
                <c:pt idx="7">
                  <c:v>-677.5</c:v>
                </c:pt>
                <c:pt idx="8">
                  <c:v>-666.5</c:v>
                </c:pt>
                <c:pt idx="9">
                  <c:v>-666.5</c:v>
                </c:pt>
                <c:pt idx="10">
                  <c:v>-626.5</c:v>
                </c:pt>
                <c:pt idx="11">
                  <c:v>-546.5</c:v>
                </c:pt>
                <c:pt idx="12">
                  <c:v>-511</c:v>
                </c:pt>
                <c:pt idx="13">
                  <c:v>-441.5</c:v>
                </c:pt>
                <c:pt idx="14">
                  <c:v>-280.5</c:v>
                </c:pt>
                <c:pt idx="15">
                  <c:v>-276</c:v>
                </c:pt>
                <c:pt idx="16">
                  <c:v>-273.5</c:v>
                </c:pt>
                <c:pt idx="17">
                  <c:v>-273.5</c:v>
                </c:pt>
                <c:pt idx="18">
                  <c:v>-264.5</c:v>
                </c:pt>
                <c:pt idx="19">
                  <c:v>-264.5</c:v>
                </c:pt>
                <c:pt idx="20">
                  <c:v>-239</c:v>
                </c:pt>
                <c:pt idx="21">
                  <c:v>-232</c:v>
                </c:pt>
                <c:pt idx="22">
                  <c:v>-232</c:v>
                </c:pt>
                <c:pt idx="23">
                  <c:v>-162.5</c:v>
                </c:pt>
                <c:pt idx="24">
                  <c:v>-162.5</c:v>
                </c:pt>
                <c:pt idx="25">
                  <c:v>-159.5</c:v>
                </c:pt>
                <c:pt idx="26">
                  <c:v>-152.5</c:v>
                </c:pt>
                <c:pt idx="27">
                  <c:v>-152.5</c:v>
                </c:pt>
                <c:pt idx="28">
                  <c:v>-127</c:v>
                </c:pt>
                <c:pt idx="29">
                  <c:v>-121</c:v>
                </c:pt>
                <c:pt idx="30">
                  <c:v>-121</c:v>
                </c:pt>
                <c:pt idx="31">
                  <c:v>-118.5</c:v>
                </c:pt>
                <c:pt idx="32">
                  <c:v>-118.5</c:v>
                </c:pt>
                <c:pt idx="33">
                  <c:v>-115</c:v>
                </c:pt>
                <c:pt idx="34">
                  <c:v>-115</c:v>
                </c:pt>
                <c:pt idx="35">
                  <c:v>-112.5</c:v>
                </c:pt>
                <c:pt idx="36">
                  <c:v>-112.5</c:v>
                </c:pt>
                <c:pt idx="37">
                  <c:v>-77</c:v>
                </c:pt>
                <c:pt idx="38">
                  <c:v>-77</c:v>
                </c:pt>
                <c:pt idx="39">
                  <c:v>-71</c:v>
                </c:pt>
                <c:pt idx="40">
                  <c:v>-71</c:v>
                </c:pt>
                <c:pt idx="41">
                  <c:v>-68</c:v>
                </c:pt>
                <c:pt idx="42">
                  <c:v>-34.5</c:v>
                </c:pt>
                <c:pt idx="43">
                  <c:v>-34.5</c:v>
                </c:pt>
                <c:pt idx="44">
                  <c:v>-31.5</c:v>
                </c:pt>
                <c:pt idx="45">
                  <c:v>-31.5</c:v>
                </c:pt>
                <c:pt idx="46">
                  <c:v>-19</c:v>
                </c:pt>
                <c:pt idx="47">
                  <c:v>-3</c:v>
                </c:pt>
                <c:pt idx="48">
                  <c:v>-3</c:v>
                </c:pt>
                <c:pt idx="49">
                  <c:v>-2</c:v>
                </c:pt>
                <c:pt idx="50">
                  <c:v>0.5</c:v>
                </c:pt>
                <c:pt idx="51">
                  <c:v>0.5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9.5</c:v>
                </c:pt>
                <c:pt idx="59">
                  <c:v>9.5</c:v>
                </c:pt>
                <c:pt idx="60">
                  <c:v>73.5</c:v>
                </c:pt>
                <c:pt idx="61">
                  <c:v>73.5</c:v>
                </c:pt>
                <c:pt idx="62">
                  <c:v>76.5</c:v>
                </c:pt>
                <c:pt idx="63">
                  <c:v>110.5</c:v>
                </c:pt>
                <c:pt idx="64">
                  <c:v>111.5</c:v>
                </c:pt>
                <c:pt idx="65">
                  <c:v>120.5</c:v>
                </c:pt>
                <c:pt idx="66">
                  <c:v>151.5</c:v>
                </c:pt>
                <c:pt idx="67">
                  <c:v>152</c:v>
                </c:pt>
                <c:pt idx="68">
                  <c:v>158</c:v>
                </c:pt>
                <c:pt idx="69">
                  <c:v>160.5</c:v>
                </c:pt>
                <c:pt idx="70">
                  <c:v>162</c:v>
                </c:pt>
                <c:pt idx="71">
                  <c:v>167.5</c:v>
                </c:pt>
                <c:pt idx="72">
                  <c:v>187.5</c:v>
                </c:pt>
                <c:pt idx="73">
                  <c:v>187.5</c:v>
                </c:pt>
                <c:pt idx="74">
                  <c:v>239</c:v>
                </c:pt>
                <c:pt idx="75">
                  <c:v>267</c:v>
                </c:pt>
                <c:pt idx="76">
                  <c:v>272</c:v>
                </c:pt>
                <c:pt idx="77">
                  <c:v>273</c:v>
                </c:pt>
                <c:pt idx="78">
                  <c:v>276</c:v>
                </c:pt>
                <c:pt idx="79">
                  <c:v>279</c:v>
                </c:pt>
                <c:pt idx="80">
                  <c:v>282</c:v>
                </c:pt>
                <c:pt idx="81">
                  <c:v>378</c:v>
                </c:pt>
                <c:pt idx="82">
                  <c:v>393</c:v>
                </c:pt>
                <c:pt idx="83">
                  <c:v>396.5</c:v>
                </c:pt>
                <c:pt idx="84">
                  <c:v>397</c:v>
                </c:pt>
                <c:pt idx="85">
                  <c:v>397</c:v>
                </c:pt>
                <c:pt idx="86">
                  <c:v>400</c:v>
                </c:pt>
                <c:pt idx="87">
                  <c:v>425</c:v>
                </c:pt>
                <c:pt idx="88">
                  <c:v>457.5</c:v>
                </c:pt>
                <c:pt idx="89">
                  <c:v>505</c:v>
                </c:pt>
                <c:pt idx="90">
                  <c:v>511</c:v>
                </c:pt>
                <c:pt idx="91">
                  <c:v>511</c:v>
                </c:pt>
                <c:pt idx="92">
                  <c:v>514</c:v>
                </c:pt>
                <c:pt idx="93">
                  <c:v>515</c:v>
                </c:pt>
                <c:pt idx="94">
                  <c:v>552</c:v>
                </c:pt>
                <c:pt idx="95">
                  <c:v>552</c:v>
                </c:pt>
                <c:pt idx="96">
                  <c:v>552</c:v>
                </c:pt>
                <c:pt idx="97">
                  <c:v>555</c:v>
                </c:pt>
                <c:pt idx="98">
                  <c:v>578.5</c:v>
                </c:pt>
                <c:pt idx="99">
                  <c:v>591.5</c:v>
                </c:pt>
                <c:pt idx="100">
                  <c:v>593.5</c:v>
                </c:pt>
                <c:pt idx="101">
                  <c:v>593.5</c:v>
                </c:pt>
                <c:pt idx="102">
                  <c:v>622.5</c:v>
                </c:pt>
                <c:pt idx="103">
                  <c:v>631.5</c:v>
                </c:pt>
                <c:pt idx="104">
                  <c:v>1481.5</c:v>
                </c:pt>
                <c:pt idx="105">
                  <c:v>1481.5</c:v>
                </c:pt>
                <c:pt idx="106">
                  <c:v>1611.5</c:v>
                </c:pt>
                <c:pt idx="107">
                  <c:v>1960</c:v>
                </c:pt>
                <c:pt idx="108">
                  <c:v>1962</c:v>
                </c:pt>
                <c:pt idx="109">
                  <c:v>1996.5</c:v>
                </c:pt>
                <c:pt idx="110">
                  <c:v>1998.5</c:v>
                </c:pt>
                <c:pt idx="111">
                  <c:v>2190.5</c:v>
                </c:pt>
                <c:pt idx="112">
                  <c:v>2191</c:v>
                </c:pt>
                <c:pt idx="113">
                  <c:v>2201</c:v>
                </c:pt>
                <c:pt idx="114">
                  <c:v>2228</c:v>
                </c:pt>
              </c:numCache>
            </c:numRef>
          </c:xVal>
          <c:yVal>
            <c:numRef>
              <c:f>'Active 1'!$N$21:$N$920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CF-4689-80D6-C78522FDF460}"/>
            </c:ext>
          </c:extLst>
        </c:ser>
        <c:ser>
          <c:idx val="7"/>
          <c:order val="7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-781.5</c:v>
                </c:pt>
                <c:pt idx="1">
                  <c:v>-753</c:v>
                </c:pt>
                <c:pt idx="2">
                  <c:v>-753</c:v>
                </c:pt>
                <c:pt idx="3">
                  <c:v>-744</c:v>
                </c:pt>
                <c:pt idx="4">
                  <c:v>-743.5</c:v>
                </c:pt>
                <c:pt idx="5">
                  <c:v>-731</c:v>
                </c:pt>
                <c:pt idx="6">
                  <c:v>-706</c:v>
                </c:pt>
                <c:pt idx="7">
                  <c:v>-677.5</c:v>
                </c:pt>
                <c:pt idx="8">
                  <c:v>-666.5</c:v>
                </c:pt>
                <c:pt idx="9">
                  <c:v>-666.5</c:v>
                </c:pt>
                <c:pt idx="10">
                  <c:v>-626.5</c:v>
                </c:pt>
                <c:pt idx="11">
                  <c:v>-546.5</c:v>
                </c:pt>
                <c:pt idx="12">
                  <c:v>-511</c:v>
                </c:pt>
                <c:pt idx="13">
                  <c:v>-441.5</c:v>
                </c:pt>
                <c:pt idx="14">
                  <c:v>-280.5</c:v>
                </c:pt>
                <c:pt idx="15">
                  <c:v>-276</c:v>
                </c:pt>
                <c:pt idx="16">
                  <c:v>-273.5</c:v>
                </c:pt>
                <c:pt idx="17">
                  <c:v>-273.5</c:v>
                </c:pt>
                <c:pt idx="18">
                  <c:v>-264.5</c:v>
                </c:pt>
                <c:pt idx="19">
                  <c:v>-264.5</c:v>
                </c:pt>
                <c:pt idx="20">
                  <c:v>-239</c:v>
                </c:pt>
                <c:pt idx="21">
                  <c:v>-232</c:v>
                </c:pt>
                <c:pt idx="22">
                  <c:v>-232</c:v>
                </c:pt>
                <c:pt idx="23">
                  <c:v>-162.5</c:v>
                </c:pt>
                <c:pt idx="24">
                  <c:v>-162.5</c:v>
                </c:pt>
                <c:pt idx="25">
                  <c:v>-159.5</c:v>
                </c:pt>
                <c:pt idx="26">
                  <c:v>-152.5</c:v>
                </c:pt>
                <c:pt idx="27">
                  <c:v>-152.5</c:v>
                </c:pt>
                <c:pt idx="28">
                  <c:v>-127</c:v>
                </c:pt>
                <c:pt idx="29">
                  <c:v>-121</c:v>
                </c:pt>
                <c:pt idx="30">
                  <c:v>-121</c:v>
                </c:pt>
                <c:pt idx="31">
                  <c:v>-118.5</c:v>
                </c:pt>
                <c:pt idx="32">
                  <c:v>-118.5</c:v>
                </c:pt>
                <c:pt idx="33">
                  <c:v>-115</c:v>
                </c:pt>
                <c:pt idx="34">
                  <c:v>-115</c:v>
                </c:pt>
                <c:pt idx="35">
                  <c:v>-112.5</c:v>
                </c:pt>
                <c:pt idx="36">
                  <c:v>-112.5</c:v>
                </c:pt>
                <c:pt idx="37">
                  <c:v>-77</c:v>
                </c:pt>
                <c:pt idx="38">
                  <c:v>-77</c:v>
                </c:pt>
                <c:pt idx="39">
                  <c:v>-71</c:v>
                </c:pt>
                <c:pt idx="40">
                  <c:v>-71</c:v>
                </c:pt>
                <c:pt idx="41">
                  <c:v>-68</c:v>
                </c:pt>
                <c:pt idx="42">
                  <c:v>-34.5</c:v>
                </c:pt>
                <c:pt idx="43">
                  <c:v>-34.5</c:v>
                </c:pt>
                <c:pt idx="44">
                  <c:v>-31.5</c:v>
                </c:pt>
                <c:pt idx="45">
                  <c:v>-31.5</c:v>
                </c:pt>
                <c:pt idx="46">
                  <c:v>-19</c:v>
                </c:pt>
                <c:pt idx="47">
                  <c:v>-3</c:v>
                </c:pt>
                <c:pt idx="48">
                  <c:v>-3</c:v>
                </c:pt>
                <c:pt idx="49">
                  <c:v>-2</c:v>
                </c:pt>
                <c:pt idx="50">
                  <c:v>0.5</c:v>
                </c:pt>
                <c:pt idx="51">
                  <c:v>0.5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9.5</c:v>
                </c:pt>
                <c:pt idx="59">
                  <c:v>9.5</c:v>
                </c:pt>
                <c:pt idx="60">
                  <c:v>73.5</c:v>
                </c:pt>
                <c:pt idx="61">
                  <c:v>73.5</c:v>
                </c:pt>
                <c:pt idx="62">
                  <c:v>76.5</c:v>
                </c:pt>
                <c:pt idx="63">
                  <c:v>110.5</c:v>
                </c:pt>
                <c:pt idx="64">
                  <c:v>111.5</c:v>
                </c:pt>
                <c:pt idx="65">
                  <c:v>120.5</c:v>
                </c:pt>
                <c:pt idx="66">
                  <c:v>151.5</c:v>
                </c:pt>
                <c:pt idx="67">
                  <c:v>152</c:v>
                </c:pt>
                <c:pt idx="68">
                  <c:v>158</c:v>
                </c:pt>
                <c:pt idx="69">
                  <c:v>160.5</c:v>
                </c:pt>
                <c:pt idx="70">
                  <c:v>162</c:v>
                </c:pt>
                <c:pt idx="71">
                  <c:v>167.5</c:v>
                </c:pt>
                <c:pt idx="72">
                  <c:v>187.5</c:v>
                </c:pt>
                <c:pt idx="73">
                  <c:v>187.5</c:v>
                </c:pt>
                <c:pt idx="74">
                  <c:v>239</c:v>
                </c:pt>
                <c:pt idx="75">
                  <c:v>267</c:v>
                </c:pt>
                <c:pt idx="76">
                  <c:v>272</c:v>
                </c:pt>
                <c:pt idx="77">
                  <c:v>273</c:v>
                </c:pt>
                <c:pt idx="78">
                  <c:v>276</c:v>
                </c:pt>
                <c:pt idx="79">
                  <c:v>279</c:v>
                </c:pt>
                <c:pt idx="80">
                  <c:v>282</c:v>
                </c:pt>
                <c:pt idx="81">
                  <c:v>378</c:v>
                </c:pt>
                <c:pt idx="82">
                  <c:v>393</c:v>
                </c:pt>
                <c:pt idx="83">
                  <c:v>396.5</c:v>
                </c:pt>
                <c:pt idx="84">
                  <c:v>397</c:v>
                </c:pt>
                <c:pt idx="85">
                  <c:v>397</c:v>
                </c:pt>
                <c:pt idx="86">
                  <c:v>400</c:v>
                </c:pt>
                <c:pt idx="87">
                  <c:v>425</c:v>
                </c:pt>
                <c:pt idx="88">
                  <c:v>457.5</c:v>
                </c:pt>
                <c:pt idx="89">
                  <c:v>505</c:v>
                </c:pt>
                <c:pt idx="90">
                  <c:v>511</c:v>
                </c:pt>
                <c:pt idx="91">
                  <c:v>511</c:v>
                </c:pt>
                <c:pt idx="92">
                  <c:v>514</c:v>
                </c:pt>
                <c:pt idx="93">
                  <c:v>515</c:v>
                </c:pt>
                <c:pt idx="94">
                  <c:v>552</c:v>
                </c:pt>
                <c:pt idx="95">
                  <c:v>552</c:v>
                </c:pt>
                <c:pt idx="96">
                  <c:v>552</c:v>
                </c:pt>
                <c:pt idx="97">
                  <c:v>555</c:v>
                </c:pt>
                <c:pt idx="98">
                  <c:v>578.5</c:v>
                </c:pt>
                <c:pt idx="99">
                  <c:v>591.5</c:v>
                </c:pt>
                <c:pt idx="100">
                  <c:v>593.5</c:v>
                </c:pt>
                <c:pt idx="101">
                  <c:v>593.5</c:v>
                </c:pt>
                <c:pt idx="102">
                  <c:v>622.5</c:v>
                </c:pt>
                <c:pt idx="103">
                  <c:v>631.5</c:v>
                </c:pt>
                <c:pt idx="104">
                  <c:v>1481.5</c:v>
                </c:pt>
                <c:pt idx="105">
                  <c:v>1481.5</c:v>
                </c:pt>
                <c:pt idx="106">
                  <c:v>1611.5</c:v>
                </c:pt>
                <c:pt idx="107">
                  <c:v>1960</c:v>
                </c:pt>
                <c:pt idx="108">
                  <c:v>1962</c:v>
                </c:pt>
                <c:pt idx="109">
                  <c:v>1996.5</c:v>
                </c:pt>
                <c:pt idx="110">
                  <c:v>1998.5</c:v>
                </c:pt>
                <c:pt idx="111">
                  <c:v>2190.5</c:v>
                </c:pt>
                <c:pt idx="112">
                  <c:v>2191</c:v>
                </c:pt>
                <c:pt idx="113">
                  <c:v>2201</c:v>
                </c:pt>
                <c:pt idx="114">
                  <c:v>2228</c:v>
                </c:pt>
              </c:numCache>
            </c:numRef>
          </c:xVal>
          <c:yVal>
            <c:numRef>
              <c:f>'Active 1'!$U$21:$U$920</c:f>
              <c:numCache>
                <c:formatCode>General</c:formatCode>
                <c:ptCount val="900"/>
                <c:pt idx="104">
                  <c:v>-5.1434659999940777</c:v>
                </c:pt>
                <c:pt idx="106">
                  <c:v>-3.6917859999957727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CF-4689-80D6-C78522FDF460}"/>
            </c:ext>
          </c:extLst>
        </c:ser>
        <c:ser>
          <c:idx val="8"/>
          <c:order val="8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-781.5</c:v>
                </c:pt>
                <c:pt idx="1">
                  <c:v>-753</c:v>
                </c:pt>
                <c:pt idx="2">
                  <c:v>-753</c:v>
                </c:pt>
                <c:pt idx="3">
                  <c:v>-744</c:v>
                </c:pt>
                <c:pt idx="4">
                  <c:v>-743.5</c:v>
                </c:pt>
                <c:pt idx="5">
                  <c:v>-731</c:v>
                </c:pt>
                <c:pt idx="6">
                  <c:v>-706</c:v>
                </c:pt>
                <c:pt idx="7">
                  <c:v>-677.5</c:v>
                </c:pt>
                <c:pt idx="8">
                  <c:v>-666.5</c:v>
                </c:pt>
                <c:pt idx="9">
                  <c:v>-666.5</c:v>
                </c:pt>
                <c:pt idx="10">
                  <c:v>-626.5</c:v>
                </c:pt>
                <c:pt idx="11">
                  <c:v>-546.5</c:v>
                </c:pt>
                <c:pt idx="12">
                  <c:v>-511</c:v>
                </c:pt>
                <c:pt idx="13">
                  <c:v>-441.5</c:v>
                </c:pt>
                <c:pt idx="14">
                  <c:v>-280.5</c:v>
                </c:pt>
                <c:pt idx="15">
                  <c:v>-276</c:v>
                </c:pt>
                <c:pt idx="16">
                  <c:v>-273.5</c:v>
                </c:pt>
                <c:pt idx="17">
                  <c:v>-273.5</c:v>
                </c:pt>
                <c:pt idx="18">
                  <c:v>-264.5</c:v>
                </c:pt>
                <c:pt idx="19">
                  <c:v>-264.5</c:v>
                </c:pt>
                <c:pt idx="20">
                  <c:v>-239</c:v>
                </c:pt>
                <c:pt idx="21">
                  <c:v>-232</c:v>
                </c:pt>
                <c:pt idx="22">
                  <c:v>-232</c:v>
                </c:pt>
                <c:pt idx="23">
                  <c:v>-162.5</c:v>
                </c:pt>
                <c:pt idx="24">
                  <c:v>-162.5</c:v>
                </c:pt>
                <c:pt idx="25">
                  <c:v>-159.5</c:v>
                </c:pt>
                <c:pt idx="26">
                  <c:v>-152.5</c:v>
                </c:pt>
                <c:pt idx="27">
                  <c:v>-152.5</c:v>
                </c:pt>
                <c:pt idx="28">
                  <c:v>-127</c:v>
                </c:pt>
                <c:pt idx="29">
                  <c:v>-121</c:v>
                </c:pt>
                <c:pt idx="30">
                  <c:v>-121</c:v>
                </c:pt>
                <c:pt idx="31">
                  <c:v>-118.5</c:v>
                </c:pt>
                <c:pt idx="32">
                  <c:v>-118.5</c:v>
                </c:pt>
                <c:pt idx="33">
                  <c:v>-115</c:v>
                </c:pt>
                <c:pt idx="34">
                  <c:v>-115</c:v>
                </c:pt>
                <c:pt idx="35">
                  <c:v>-112.5</c:v>
                </c:pt>
                <c:pt idx="36">
                  <c:v>-112.5</c:v>
                </c:pt>
                <c:pt idx="37">
                  <c:v>-77</c:v>
                </c:pt>
                <c:pt idx="38">
                  <c:v>-77</c:v>
                </c:pt>
                <c:pt idx="39">
                  <c:v>-71</c:v>
                </c:pt>
                <c:pt idx="40">
                  <c:v>-71</c:v>
                </c:pt>
                <c:pt idx="41">
                  <c:v>-68</c:v>
                </c:pt>
                <c:pt idx="42">
                  <c:v>-34.5</c:v>
                </c:pt>
                <c:pt idx="43">
                  <c:v>-34.5</c:v>
                </c:pt>
                <c:pt idx="44">
                  <c:v>-31.5</c:v>
                </c:pt>
                <c:pt idx="45">
                  <c:v>-31.5</c:v>
                </c:pt>
                <c:pt idx="46">
                  <c:v>-19</c:v>
                </c:pt>
                <c:pt idx="47">
                  <c:v>-3</c:v>
                </c:pt>
                <c:pt idx="48">
                  <c:v>-3</c:v>
                </c:pt>
                <c:pt idx="49">
                  <c:v>-2</c:v>
                </c:pt>
                <c:pt idx="50">
                  <c:v>0.5</c:v>
                </c:pt>
                <c:pt idx="51">
                  <c:v>0.5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9.5</c:v>
                </c:pt>
                <c:pt idx="59">
                  <c:v>9.5</c:v>
                </c:pt>
                <c:pt idx="60">
                  <c:v>73.5</c:v>
                </c:pt>
                <c:pt idx="61">
                  <c:v>73.5</c:v>
                </c:pt>
                <c:pt idx="62">
                  <c:v>76.5</c:v>
                </c:pt>
                <c:pt idx="63">
                  <c:v>110.5</c:v>
                </c:pt>
                <c:pt idx="64">
                  <c:v>111.5</c:v>
                </c:pt>
                <c:pt idx="65">
                  <c:v>120.5</c:v>
                </c:pt>
                <c:pt idx="66">
                  <c:v>151.5</c:v>
                </c:pt>
                <c:pt idx="67">
                  <c:v>152</c:v>
                </c:pt>
                <c:pt idx="68">
                  <c:v>158</c:v>
                </c:pt>
                <c:pt idx="69">
                  <c:v>160.5</c:v>
                </c:pt>
                <c:pt idx="70">
                  <c:v>162</c:v>
                </c:pt>
                <c:pt idx="71">
                  <c:v>167.5</c:v>
                </c:pt>
                <c:pt idx="72">
                  <c:v>187.5</c:v>
                </c:pt>
                <c:pt idx="73">
                  <c:v>187.5</c:v>
                </c:pt>
                <c:pt idx="74">
                  <c:v>239</c:v>
                </c:pt>
                <c:pt idx="75">
                  <c:v>267</c:v>
                </c:pt>
                <c:pt idx="76">
                  <c:v>272</c:v>
                </c:pt>
                <c:pt idx="77">
                  <c:v>273</c:v>
                </c:pt>
                <c:pt idx="78">
                  <c:v>276</c:v>
                </c:pt>
                <c:pt idx="79">
                  <c:v>279</c:v>
                </c:pt>
                <c:pt idx="80">
                  <c:v>282</c:v>
                </c:pt>
                <c:pt idx="81">
                  <c:v>378</c:v>
                </c:pt>
                <c:pt idx="82">
                  <c:v>393</c:v>
                </c:pt>
                <c:pt idx="83">
                  <c:v>396.5</c:v>
                </c:pt>
                <c:pt idx="84">
                  <c:v>397</c:v>
                </c:pt>
                <c:pt idx="85">
                  <c:v>397</c:v>
                </c:pt>
                <c:pt idx="86">
                  <c:v>400</c:v>
                </c:pt>
                <c:pt idx="87">
                  <c:v>425</c:v>
                </c:pt>
                <c:pt idx="88">
                  <c:v>457.5</c:v>
                </c:pt>
                <c:pt idx="89">
                  <c:v>505</c:v>
                </c:pt>
                <c:pt idx="90">
                  <c:v>511</c:v>
                </c:pt>
                <c:pt idx="91">
                  <c:v>511</c:v>
                </c:pt>
                <c:pt idx="92">
                  <c:v>514</c:v>
                </c:pt>
                <c:pt idx="93">
                  <c:v>515</c:v>
                </c:pt>
                <c:pt idx="94">
                  <c:v>552</c:v>
                </c:pt>
                <c:pt idx="95">
                  <c:v>552</c:v>
                </c:pt>
                <c:pt idx="96">
                  <c:v>552</c:v>
                </c:pt>
                <c:pt idx="97">
                  <c:v>555</c:v>
                </c:pt>
                <c:pt idx="98">
                  <c:v>578.5</c:v>
                </c:pt>
                <c:pt idx="99">
                  <c:v>591.5</c:v>
                </c:pt>
                <c:pt idx="100">
                  <c:v>593.5</c:v>
                </c:pt>
                <c:pt idx="101">
                  <c:v>593.5</c:v>
                </c:pt>
                <c:pt idx="102">
                  <c:v>622.5</c:v>
                </c:pt>
                <c:pt idx="103">
                  <c:v>631.5</c:v>
                </c:pt>
                <c:pt idx="104">
                  <c:v>1481.5</c:v>
                </c:pt>
                <c:pt idx="105">
                  <c:v>1481.5</c:v>
                </c:pt>
                <c:pt idx="106">
                  <c:v>1611.5</c:v>
                </c:pt>
                <c:pt idx="107">
                  <c:v>1960</c:v>
                </c:pt>
                <c:pt idx="108">
                  <c:v>1962</c:v>
                </c:pt>
                <c:pt idx="109">
                  <c:v>1996.5</c:v>
                </c:pt>
                <c:pt idx="110">
                  <c:v>1998.5</c:v>
                </c:pt>
                <c:pt idx="111">
                  <c:v>2190.5</c:v>
                </c:pt>
                <c:pt idx="112">
                  <c:v>2191</c:v>
                </c:pt>
                <c:pt idx="113">
                  <c:v>2201</c:v>
                </c:pt>
                <c:pt idx="114">
                  <c:v>2228</c:v>
                </c:pt>
              </c:numCache>
            </c:numRef>
          </c:xVal>
          <c:yVal>
            <c:numRef>
              <c:f>'Active 1'!$O$21:$O$920</c:f>
              <c:numCache>
                <c:formatCode>General</c:formatCode>
                <c:ptCount val="900"/>
                <c:pt idx="0">
                  <c:v>-4.6501839713162862</c:v>
                </c:pt>
                <c:pt idx="1">
                  <c:v>-4.6509853533145078</c:v>
                </c:pt>
                <c:pt idx="2">
                  <c:v>-4.6509853533145078</c:v>
                </c:pt>
                <c:pt idx="3">
                  <c:v>-4.6512384213139457</c:v>
                </c:pt>
                <c:pt idx="4">
                  <c:v>-4.6512524806472477</c:v>
                </c:pt>
                <c:pt idx="5">
                  <c:v>-4.6516039639798015</c:v>
                </c:pt>
                <c:pt idx="6">
                  <c:v>-4.6523069306449072</c:v>
                </c:pt>
                <c:pt idx="7">
                  <c:v>-4.6531083126431287</c:v>
                </c:pt>
                <c:pt idx="8">
                  <c:v>-4.6534176179757756</c:v>
                </c:pt>
                <c:pt idx="9">
                  <c:v>-4.6534176179757756</c:v>
                </c:pt>
                <c:pt idx="10">
                  <c:v>-4.654542364639946</c:v>
                </c:pt>
                <c:pt idx="11">
                  <c:v>-4.6567918579682859</c:v>
                </c:pt>
                <c:pt idx="12">
                  <c:v>-4.6577900706327364</c:v>
                </c:pt>
                <c:pt idx="13">
                  <c:v>-4.6597443179617324</c:v>
                </c:pt>
                <c:pt idx="14">
                  <c:v>-4.6642714232850171</c:v>
                </c:pt>
                <c:pt idx="15">
                  <c:v>-4.6643979572847361</c:v>
                </c:pt>
                <c:pt idx="16">
                  <c:v>-4.664468253951247</c:v>
                </c:pt>
                <c:pt idx="17">
                  <c:v>-4.664468253951247</c:v>
                </c:pt>
                <c:pt idx="18">
                  <c:v>-4.6647213219506849</c:v>
                </c:pt>
                <c:pt idx="19">
                  <c:v>-4.6647213219506849</c:v>
                </c:pt>
                <c:pt idx="20">
                  <c:v>-4.6654383479490935</c:v>
                </c:pt>
                <c:pt idx="21">
                  <c:v>-4.6656351786153234</c:v>
                </c:pt>
                <c:pt idx="22">
                  <c:v>-4.6656351786153234</c:v>
                </c:pt>
                <c:pt idx="23">
                  <c:v>-4.6675894259443194</c:v>
                </c:pt>
                <c:pt idx="24">
                  <c:v>-4.6675894259443194</c:v>
                </c:pt>
                <c:pt idx="25">
                  <c:v>-4.6676737819441314</c:v>
                </c:pt>
                <c:pt idx="26">
                  <c:v>-4.6678706126103613</c:v>
                </c:pt>
                <c:pt idx="27">
                  <c:v>-4.6678706126103613</c:v>
                </c:pt>
                <c:pt idx="28">
                  <c:v>-4.6685876386087699</c:v>
                </c:pt>
                <c:pt idx="29">
                  <c:v>-4.6687563506083958</c:v>
                </c:pt>
                <c:pt idx="30">
                  <c:v>-4.6687563506083958</c:v>
                </c:pt>
                <c:pt idx="31">
                  <c:v>-4.6688266472749058</c:v>
                </c:pt>
                <c:pt idx="32">
                  <c:v>-4.6688266472749058</c:v>
                </c:pt>
                <c:pt idx="33">
                  <c:v>-4.6689250626080208</c:v>
                </c:pt>
                <c:pt idx="34">
                  <c:v>-4.6689250626080208</c:v>
                </c:pt>
                <c:pt idx="35">
                  <c:v>-4.6689953592745317</c:v>
                </c:pt>
                <c:pt idx="36">
                  <c:v>-4.6689953592745317</c:v>
                </c:pt>
                <c:pt idx="37">
                  <c:v>-4.6699935719389822</c:v>
                </c:pt>
                <c:pt idx="38">
                  <c:v>-4.6699935719389822</c:v>
                </c:pt>
                <c:pt idx="39">
                  <c:v>-4.6701622839386081</c:v>
                </c:pt>
                <c:pt idx="40">
                  <c:v>-4.6701622839386081</c:v>
                </c:pt>
                <c:pt idx="41">
                  <c:v>-4.670246639938421</c:v>
                </c:pt>
                <c:pt idx="42">
                  <c:v>-4.6711886152696636</c:v>
                </c:pt>
                <c:pt idx="43">
                  <c:v>-4.6711886152696636</c:v>
                </c:pt>
                <c:pt idx="44">
                  <c:v>-4.6712729712694765</c:v>
                </c:pt>
                <c:pt idx="45">
                  <c:v>-4.6712729712694765</c:v>
                </c:pt>
                <c:pt idx="46">
                  <c:v>-4.6716244546020294</c:v>
                </c:pt>
                <c:pt idx="47">
                  <c:v>-4.6720743532676972</c:v>
                </c:pt>
                <c:pt idx="48">
                  <c:v>-4.6720743532676972</c:v>
                </c:pt>
                <c:pt idx="49">
                  <c:v>-4.6721024719343012</c:v>
                </c:pt>
                <c:pt idx="50">
                  <c:v>-4.6721727686008121</c:v>
                </c:pt>
                <c:pt idx="51">
                  <c:v>-4.6721727686008121</c:v>
                </c:pt>
                <c:pt idx="52">
                  <c:v>-4.6723133619338331</c:v>
                </c:pt>
                <c:pt idx="53">
                  <c:v>-4.6723133619338331</c:v>
                </c:pt>
                <c:pt idx="54">
                  <c:v>-4.6723133619338331</c:v>
                </c:pt>
                <c:pt idx="55">
                  <c:v>-4.672327421267136</c:v>
                </c:pt>
                <c:pt idx="56">
                  <c:v>-4.672327421267136</c:v>
                </c:pt>
                <c:pt idx="57">
                  <c:v>-4.672327421267136</c:v>
                </c:pt>
                <c:pt idx="58">
                  <c:v>-4.6724258366002509</c:v>
                </c:pt>
                <c:pt idx="59">
                  <c:v>-4.6724258366002509</c:v>
                </c:pt>
                <c:pt idx="60">
                  <c:v>-4.674225431262923</c:v>
                </c:pt>
                <c:pt idx="61">
                  <c:v>-4.674225431262923</c:v>
                </c:pt>
                <c:pt idx="62">
                  <c:v>-4.674309787262735</c:v>
                </c:pt>
                <c:pt idx="63">
                  <c:v>-4.6752658219272805</c:v>
                </c:pt>
                <c:pt idx="64">
                  <c:v>-4.6752939405938845</c:v>
                </c:pt>
                <c:pt idx="65">
                  <c:v>-4.6755470085933224</c:v>
                </c:pt>
                <c:pt idx="66">
                  <c:v>-4.676418687258054</c:v>
                </c:pt>
                <c:pt idx="67">
                  <c:v>-4.6764327465913569</c:v>
                </c:pt>
                <c:pt idx="68">
                  <c:v>-4.6766014585909819</c:v>
                </c:pt>
                <c:pt idx="69">
                  <c:v>-4.6766717552574928</c:v>
                </c:pt>
                <c:pt idx="70">
                  <c:v>-4.6767139332573988</c:v>
                </c:pt>
                <c:pt idx="71">
                  <c:v>-4.6768685859237227</c:v>
                </c:pt>
                <c:pt idx="72">
                  <c:v>-4.6774309592558074</c:v>
                </c:pt>
                <c:pt idx="73">
                  <c:v>-4.6774309592558074</c:v>
                </c:pt>
                <c:pt idx="74">
                  <c:v>-4.6788790705859267</c:v>
                </c:pt>
                <c:pt idx="75">
                  <c:v>-4.6796663932508453</c:v>
                </c:pt>
                <c:pt idx="76">
                  <c:v>-4.6798069865838672</c:v>
                </c:pt>
                <c:pt idx="77">
                  <c:v>-4.6798351052504712</c:v>
                </c:pt>
                <c:pt idx="78">
                  <c:v>-4.6799194612502841</c:v>
                </c:pt>
                <c:pt idx="79">
                  <c:v>-4.6800038172500971</c:v>
                </c:pt>
                <c:pt idx="80">
                  <c:v>-4.6800881732499091</c:v>
                </c:pt>
                <c:pt idx="81">
                  <c:v>-4.6827875652439177</c:v>
                </c:pt>
                <c:pt idx="82">
                  <c:v>-4.6832093452429815</c:v>
                </c:pt>
                <c:pt idx="83">
                  <c:v>-4.6833077605760964</c:v>
                </c:pt>
                <c:pt idx="84">
                  <c:v>-4.6833218199093984</c:v>
                </c:pt>
                <c:pt idx="85">
                  <c:v>-4.6833218199093984</c:v>
                </c:pt>
                <c:pt idx="86">
                  <c:v>-4.6834061759092114</c:v>
                </c:pt>
                <c:pt idx="87">
                  <c:v>-4.684109142574318</c:v>
                </c:pt>
                <c:pt idx="88">
                  <c:v>-4.6850229992389556</c:v>
                </c:pt>
                <c:pt idx="89">
                  <c:v>-4.6863586359026579</c:v>
                </c:pt>
                <c:pt idx="90">
                  <c:v>-4.6865273479022838</c:v>
                </c:pt>
                <c:pt idx="91">
                  <c:v>-4.6865273479022838</c:v>
                </c:pt>
                <c:pt idx="92">
                  <c:v>-4.6866117039020958</c:v>
                </c:pt>
                <c:pt idx="93">
                  <c:v>-4.6866398225687007</c:v>
                </c:pt>
                <c:pt idx="94">
                  <c:v>-4.6876802132330582</c:v>
                </c:pt>
                <c:pt idx="95">
                  <c:v>-4.6876802132330582</c:v>
                </c:pt>
                <c:pt idx="96">
                  <c:v>-4.6876802132330582</c:v>
                </c:pt>
                <c:pt idx="97">
                  <c:v>-4.6877645692328702</c:v>
                </c:pt>
                <c:pt idx="98">
                  <c:v>-4.6884253578980708</c:v>
                </c:pt>
                <c:pt idx="99">
                  <c:v>-4.6887909005639257</c:v>
                </c:pt>
                <c:pt idx="100">
                  <c:v>-4.6888471378971346</c:v>
                </c:pt>
                <c:pt idx="101">
                  <c:v>-4.6888471378971346</c:v>
                </c:pt>
                <c:pt idx="102">
                  <c:v>-4.6896625792286573</c:v>
                </c:pt>
                <c:pt idx="103">
                  <c:v>-4.6899156472280961</c:v>
                </c:pt>
                <c:pt idx="104">
                  <c:v>-4.713816513841711</c:v>
                </c:pt>
                <c:pt idx="105">
                  <c:v>-4.713816513841711</c:v>
                </c:pt>
                <c:pt idx="106">
                  <c:v>-4.7174719405002641</c:v>
                </c:pt>
                <c:pt idx="107">
                  <c:v>-4.7272712958118461</c:v>
                </c:pt>
                <c:pt idx="108">
                  <c:v>-4.7273275331450542</c:v>
                </c:pt>
                <c:pt idx="109">
                  <c:v>-4.7282976271429016</c:v>
                </c:pt>
                <c:pt idx="110">
                  <c:v>-4.7283538644761096</c:v>
                </c:pt>
                <c:pt idx="111">
                  <c:v>-4.7337526484641259</c:v>
                </c:pt>
                <c:pt idx="112">
                  <c:v>-4.7337667077974288</c:v>
                </c:pt>
                <c:pt idx="113">
                  <c:v>-4.7340478944634707</c:v>
                </c:pt>
                <c:pt idx="114">
                  <c:v>-4.7348070984617854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CF-4689-80D6-C78522FDF460}"/>
            </c:ext>
          </c:extLst>
        </c:ser>
        <c:ser>
          <c:idx val="9"/>
          <c:order val="9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-781.5</c:v>
                </c:pt>
                <c:pt idx="1">
                  <c:v>-753</c:v>
                </c:pt>
                <c:pt idx="2">
                  <c:v>-753</c:v>
                </c:pt>
                <c:pt idx="3">
                  <c:v>-744</c:v>
                </c:pt>
                <c:pt idx="4">
                  <c:v>-743.5</c:v>
                </c:pt>
                <c:pt idx="5">
                  <c:v>-731</c:v>
                </c:pt>
                <c:pt idx="6">
                  <c:v>-706</c:v>
                </c:pt>
                <c:pt idx="7">
                  <c:v>-677.5</c:v>
                </c:pt>
                <c:pt idx="8">
                  <c:v>-666.5</c:v>
                </c:pt>
                <c:pt idx="9">
                  <c:v>-666.5</c:v>
                </c:pt>
                <c:pt idx="10">
                  <c:v>-626.5</c:v>
                </c:pt>
                <c:pt idx="11">
                  <c:v>-546.5</c:v>
                </c:pt>
                <c:pt idx="12">
                  <c:v>-511</c:v>
                </c:pt>
                <c:pt idx="13">
                  <c:v>-441.5</c:v>
                </c:pt>
                <c:pt idx="14">
                  <c:v>-280.5</c:v>
                </c:pt>
                <c:pt idx="15">
                  <c:v>-276</c:v>
                </c:pt>
                <c:pt idx="16">
                  <c:v>-273.5</c:v>
                </c:pt>
                <c:pt idx="17">
                  <c:v>-273.5</c:v>
                </c:pt>
                <c:pt idx="18">
                  <c:v>-264.5</c:v>
                </c:pt>
                <c:pt idx="19">
                  <c:v>-264.5</c:v>
                </c:pt>
                <c:pt idx="20">
                  <c:v>-239</c:v>
                </c:pt>
                <c:pt idx="21">
                  <c:v>-232</c:v>
                </c:pt>
                <c:pt idx="22">
                  <c:v>-232</c:v>
                </c:pt>
                <c:pt idx="23">
                  <c:v>-162.5</c:v>
                </c:pt>
                <c:pt idx="24">
                  <c:v>-162.5</c:v>
                </c:pt>
                <c:pt idx="25">
                  <c:v>-159.5</c:v>
                </c:pt>
                <c:pt idx="26">
                  <c:v>-152.5</c:v>
                </c:pt>
                <c:pt idx="27">
                  <c:v>-152.5</c:v>
                </c:pt>
                <c:pt idx="28">
                  <c:v>-127</c:v>
                </c:pt>
                <c:pt idx="29">
                  <c:v>-121</c:v>
                </c:pt>
                <c:pt idx="30">
                  <c:v>-121</c:v>
                </c:pt>
                <c:pt idx="31">
                  <c:v>-118.5</c:v>
                </c:pt>
                <c:pt idx="32">
                  <c:v>-118.5</c:v>
                </c:pt>
                <c:pt idx="33">
                  <c:v>-115</c:v>
                </c:pt>
                <c:pt idx="34">
                  <c:v>-115</c:v>
                </c:pt>
                <c:pt idx="35">
                  <c:v>-112.5</c:v>
                </c:pt>
                <c:pt idx="36">
                  <c:v>-112.5</c:v>
                </c:pt>
                <c:pt idx="37">
                  <c:v>-77</c:v>
                </c:pt>
                <c:pt idx="38">
                  <c:v>-77</c:v>
                </c:pt>
                <c:pt idx="39">
                  <c:v>-71</c:v>
                </c:pt>
                <c:pt idx="40">
                  <c:v>-71</c:v>
                </c:pt>
                <c:pt idx="41">
                  <c:v>-68</c:v>
                </c:pt>
                <c:pt idx="42">
                  <c:v>-34.5</c:v>
                </c:pt>
                <c:pt idx="43">
                  <c:v>-34.5</c:v>
                </c:pt>
                <c:pt idx="44">
                  <c:v>-31.5</c:v>
                </c:pt>
                <c:pt idx="45">
                  <c:v>-31.5</c:v>
                </c:pt>
                <c:pt idx="46">
                  <c:v>-19</c:v>
                </c:pt>
                <c:pt idx="47">
                  <c:v>-3</c:v>
                </c:pt>
                <c:pt idx="48">
                  <c:v>-3</c:v>
                </c:pt>
                <c:pt idx="49">
                  <c:v>-2</c:v>
                </c:pt>
                <c:pt idx="50">
                  <c:v>0.5</c:v>
                </c:pt>
                <c:pt idx="51">
                  <c:v>0.5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9.5</c:v>
                </c:pt>
                <c:pt idx="59">
                  <c:v>9.5</c:v>
                </c:pt>
                <c:pt idx="60">
                  <c:v>73.5</c:v>
                </c:pt>
                <c:pt idx="61">
                  <c:v>73.5</c:v>
                </c:pt>
                <c:pt idx="62">
                  <c:v>76.5</c:v>
                </c:pt>
                <c:pt idx="63">
                  <c:v>110.5</c:v>
                </c:pt>
                <c:pt idx="64">
                  <c:v>111.5</c:v>
                </c:pt>
                <c:pt idx="65">
                  <c:v>120.5</c:v>
                </c:pt>
                <c:pt idx="66">
                  <c:v>151.5</c:v>
                </c:pt>
                <c:pt idx="67">
                  <c:v>152</c:v>
                </c:pt>
                <c:pt idx="68">
                  <c:v>158</c:v>
                </c:pt>
                <c:pt idx="69">
                  <c:v>160.5</c:v>
                </c:pt>
                <c:pt idx="70">
                  <c:v>162</c:v>
                </c:pt>
                <c:pt idx="71">
                  <c:v>167.5</c:v>
                </c:pt>
                <c:pt idx="72">
                  <c:v>187.5</c:v>
                </c:pt>
                <c:pt idx="73">
                  <c:v>187.5</c:v>
                </c:pt>
                <c:pt idx="74">
                  <c:v>239</c:v>
                </c:pt>
                <c:pt idx="75">
                  <c:v>267</c:v>
                </c:pt>
                <c:pt idx="76">
                  <c:v>272</c:v>
                </c:pt>
                <c:pt idx="77">
                  <c:v>273</c:v>
                </c:pt>
                <c:pt idx="78">
                  <c:v>276</c:v>
                </c:pt>
                <c:pt idx="79">
                  <c:v>279</c:v>
                </c:pt>
                <c:pt idx="80">
                  <c:v>282</c:v>
                </c:pt>
                <c:pt idx="81">
                  <c:v>378</c:v>
                </c:pt>
                <c:pt idx="82">
                  <c:v>393</c:v>
                </c:pt>
                <c:pt idx="83">
                  <c:v>396.5</c:v>
                </c:pt>
                <c:pt idx="84">
                  <c:v>397</c:v>
                </c:pt>
                <c:pt idx="85">
                  <c:v>397</c:v>
                </c:pt>
                <c:pt idx="86">
                  <c:v>400</c:v>
                </c:pt>
                <c:pt idx="87">
                  <c:v>425</c:v>
                </c:pt>
                <c:pt idx="88">
                  <c:v>457.5</c:v>
                </c:pt>
                <c:pt idx="89">
                  <c:v>505</c:v>
                </c:pt>
                <c:pt idx="90">
                  <c:v>511</c:v>
                </c:pt>
                <c:pt idx="91">
                  <c:v>511</c:v>
                </c:pt>
                <c:pt idx="92">
                  <c:v>514</c:v>
                </c:pt>
                <c:pt idx="93">
                  <c:v>515</c:v>
                </c:pt>
                <c:pt idx="94">
                  <c:v>552</c:v>
                </c:pt>
                <c:pt idx="95">
                  <c:v>552</c:v>
                </c:pt>
                <c:pt idx="96">
                  <c:v>552</c:v>
                </c:pt>
                <c:pt idx="97">
                  <c:v>555</c:v>
                </c:pt>
                <c:pt idx="98">
                  <c:v>578.5</c:v>
                </c:pt>
                <c:pt idx="99">
                  <c:v>591.5</c:v>
                </c:pt>
                <c:pt idx="100">
                  <c:v>593.5</c:v>
                </c:pt>
                <c:pt idx="101">
                  <c:v>593.5</c:v>
                </c:pt>
                <c:pt idx="102">
                  <c:v>622.5</c:v>
                </c:pt>
                <c:pt idx="103">
                  <c:v>631.5</c:v>
                </c:pt>
                <c:pt idx="104">
                  <c:v>1481.5</c:v>
                </c:pt>
                <c:pt idx="105">
                  <c:v>1481.5</c:v>
                </c:pt>
                <c:pt idx="106">
                  <c:v>1611.5</c:v>
                </c:pt>
                <c:pt idx="107">
                  <c:v>1960</c:v>
                </c:pt>
                <c:pt idx="108">
                  <c:v>1962</c:v>
                </c:pt>
                <c:pt idx="109">
                  <c:v>1996.5</c:v>
                </c:pt>
                <c:pt idx="110">
                  <c:v>1998.5</c:v>
                </c:pt>
                <c:pt idx="111">
                  <c:v>2190.5</c:v>
                </c:pt>
                <c:pt idx="112">
                  <c:v>2191</c:v>
                </c:pt>
                <c:pt idx="113">
                  <c:v>2201</c:v>
                </c:pt>
                <c:pt idx="114">
                  <c:v>2228</c:v>
                </c:pt>
              </c:numCache>
            </c:numRef>
          </c:xVal>
          <c:yVal>
            <c:numRef>
              <c:f>'Active 1'!$P$21:$P$920</c:f>
              <c:numCache>
                <c:formatCode>General</c:formatCode>
                <c:ptCount val="900"/>
                <c:pt idx="0">
                  <c:v>-6.4801502965014421</c:v>
                </c:pt>
                <c:pt idx="1">
                  <c:v>-6.4785692453314168</c:v>
                </c:pt>
                <c:pt idx="2">
                  <c:v>-6.4785692453314168</c:v>
                </c:pt>
                <c:pt idx="3">
                  <c:v>-6.4780699660145666</c:v>
                </c:pt>
                <c:pt idx="4">
                  <c:v>-6.4780422282747416</c:v>
                </c:pt>
                <c:pt idx="5">
                  <c:v>-6.4773487847791165</c:v>
                </c:pt>
                <c:pt idx="6">
                  <c:v>-6.475961897787867</c:v>
                </c:pt>
                <c:pt idx="7">
                  <c:v>-6.4743808466178416</c:v>
                </c:pt>
                <c:pt idx="8">
                  <c:v>-6.4737706163416924</c:v>
                </c:pt>
                <c:pt idx="9">
                  <c:v>-6.4737706163416924</c:v>
                </c:pt>
                <c:pt idx="10">
                  <c:v>-6.4715515971556918</c:v>
                </c:pt>
                <c:pt idx="11">
                  <c:v>-6.4671135587836925</c:v>
                </c:pt>
                <c:pt idx="12">
                  <c:v>-6.465144179256118</c:v>
                </c:pt>
                <c:pt idx="13">
                  <c:v>-6.4612886334204429</c:v>
                </c:pt>
                <c:pt idx="14">
                  <c:v>-6.4523570811967934</c:v>
                </c:pt>
                <c:pt idx="15">
                  <c:v>-6.4521074415383683</c:v>
                </c:pt>
                <c:pt idx="16">
                  <c:v>-6.4519687528392433</c:v>
                </c:pt>
                <c:pt idx="17">
                  <c:v>-6.4519687528392433</c:v>
                </c:pt>
                <c:pt idx="18">
                  <c:v>-6.4514694735223932</c:v>
                </c:pt>
                <c:pt idx="19">
                  <c:v>-6.4514694735223932</c:v>
                </c:pt>
                <c:pt idx="20">
                  <c:v>-6.4500548487913187</c:v>
                </c:pt>
                <c:pt idx="21">
                  <c:v>-6.4496665204337686</c:v>
                </c:pt>
                <c:pt idx="22">
                  <c:v>-6.4496665204337686</c:v>
                </c:pt>
                <c:pt idx="23">
                  <c:v>-6.4458109745980936</c:v>
                </c:pt>
                <c:pt idx="24">
                  <c:v>-6.4458109745980936</c:v>
                </c:pt>
                <c:pt idx="25">
                  <c:v>-6.4456445481591436</c:v>
                </c:pt>
                <c:pt idx="26">
                  <c:v>-6.4452562198015935</c:v>
                </c:pt>
                <c:pt idx="27">
                  <c:v>-6.4452562198015935</c:v>
                </c:pt>
                <c:pt idx="28">
                  <c:v>-6.443841595070519</c:v>
                </c:pt>
                <c:pt idx="29">
                  <c:v>-6.4435087421926189</c:v>
                </c:pt>
                <c:pt idx="30">
                  <c:v>-6.4435087421926189</c:v>
                </c:pt>
                <c:pt idx="31">
                  <c:v>-6.4433700534934939</c:v>
                </c:pt>
                <c:pt idx="32">
                  <c:v>-6.4433700534934939</c:v>
                </c:pt>
                <c:pt idx="33">
                  <c:v>-6.4431758893147189</c:v>
                </c:pt>
                <c:pt idx="34">
                  <c:v>-6.4431758893147189</c:v>
                </c:pt>
                <c:pt idx="35">
                  <c:v>-6.4430372006155938</c:v>
                </c:pt>
                <c:pt idx="36">
                  <c:v>-6.4430372006155938</c:v>
                </c:pt>
                <c:pt idx="37">
                  <c:v>-6.4410678210880192</c:v>
                </c:pt>
                <c:pt idx="38">
                  <c:v>-6.4410678210880192</c:v>
                </c:pt>
                <c:pt idx="39">
                  <c:v>-6.4407349682101191</c:v>
                </c:pt>
                <c:pt idx="40">
                  <c:v>-6.4407349682101191</c:v>
                </c:pt>
                <c:pt idx="41">
                  <c:v>-6.4405685417711691</c:v>
                </c:pt>
                <c:pt idx="42">
                  <c:v>-6.4387101132028937</c:v>
                </c:pt>
                <c:pt idx="43">
                  <c:v>-6.4387101132028937</c:v>
                </c:pt>
                <c:pt idx="44">
                  <c:v>-6.4385436867639436</c:v>
                </c:pt>
                <c:pt idx="45">
                  <c:v>-6.4385436867639436</c:v>
                </c:pt>
                <c:pt idx="46">
                  <c:v>-6.4378502432683193</c:v>
                </c:pt>
                <c:pt idx="47">
                  <c:v>-6.4369626355939191</c:v>
                </c:pt>
                <c:pt idx="48">
                  <c:v>-6.4369626355939191</c:v>
                </c:pt>
                <c:pt idx="49">
                  <c:v>-6.4369071601142691</c:v>
                </c:pt>
                <c:pt idx="50">
                  <c:v>-6.4367684714151441</c:v>
                </c:pt>
                <c:pt idx="51">
                  <c:v>-6.4367684714151441</c:v>
                </c:pt>
                <c:pt idx="52">
                  <c:v>-6.436491094016894</c:v>
                </c:pt>
                <c:pt idx="53">
                  <c:v>-6.436491094016894</c:v>
                </c:pt>
                <c:pt idx="54">
                  <c:v>-6.436491094016894</c:v>
                </c:pt>
                <c:pt idx="55">
                  <c:v>-6.436463356277069</c:v>
                </c:pt>
                <c:pt idx="56">
                  <c:v>-6.436463356277069</c:v>
                </c:pt>
                <c:pt idx="57">
                  <c:v>-6.436463356277069</c:v>
                </c:pt>
                <c:pt idx="58">
                  <c:v>-6.436269192098294</c:v>
                </c:pt>
                <c:pt idx="59">
                  <c:v>-6.436269192098294</c:v>
                </c:pt>
                <c:pt idx="60">
                  <c:v>-6.432718761400694</c:v>
                </c:pt>
                <c:pt idx="61">
                  <c:v>-6.432718761400694</c:v>
                </c:pt>
                <c:pt idx="62">
                  <c:v>-6.4325523349617439</c:v>
                </c:pt>
                <c:pt idx="63">
                  <c:v>-6.4306661686536444</c:v>
                </c:pt>
                <c:pt idx="64">
                  <c:v>-6.4306106931739944</c:v>
                </c:pt>
                <c:pt idx="65">
                  <c:v>-6.4301114138571442</c:v>
                </c:pt>
                <c:pt idx="66">
                  <c:v>-6.4283916739879947</c:v>
                </c:pt>
                <c:pt idx="67">
                  <c:v>-6.4283639362481697</c:v>
                </c:pt>
                <c:pt idx="68">
                  <c:v>-6.4280310833702696</c:v>
                </c:pt>
                <c:pt idx="69">
                  <c:v>-6.4278923946711446</c:v>
                </c:pt>
                <c:pt idx="70">
                  <c:v>-6.4278091814516696</c:v>
                </c:pt>
                <c:pt idx="71">
                  <c:v>-6.4275040663135945</c:v>
                </c:pt>
                <c:pt idx="72">
                  <c:v>-6.4263945567205942</c:v>
                </c:pt>
                <c:pt idx="73">
                  <c:v>-6.4263945567205942</c:v>
                </c:pt>
                <c:pt idx="74">
                  <c:v>-6.4235375695186194</c:v>
                </c:pt>
                <c:pt idx="75">
                  <c:v>-6.4219842560884199</c:v>
                </c:pt>
                <c:pt idx="76">
                  <c:v>-6.4217068786901699</c:v>
                </c:pt>
                <c:pt idx="77">
                  <c:v>-6.4216514032105199</c:v>
                </c:pt>
                <c:pt idx="78">
                  <c:v>-6.4214849767715698</c:v>
                </c:pt>
                <c:pt idx="79">
                  <c:v>-6.4213185503326198</c:v>
                </c:pt>
                <c:pt idx="80">
                  <c:v>-6.4211521238936697</c:v>
                </c:pt>
                <c:pt idx="81">
                  <c:v>-6.4158264778472702</c:v>
                </c:pt>
                <c:pt idx="82">
                  <c:v>-6.41499434565252</c:v>
                </c:pt>
                <c:pt idx="83">
                  <c:v>-6.414800181473745</c:v>
                </c:pt>
                <c:pt idx="84">
                  <c:v>-6.41477244373392</c:v>
                </c:pt>
                <c:pt idx="85">
                  <c:v>-6.41477244373392</c:v>
                </c:pt>
                <c:pt idx="86">
                  <c:v>-6.4146060172949699</c:v>
                </c:pt>
                <c:pt idx="87">
                  <c:v>-6.4132191303037205</c:v>
                </c:pt>
                <c:pt idx="88">
                  <c:v>-6.411416177215095</c:v>
                </c:pt>
                <c:pt idx="89">
                  <c:v>-6.4087810919317203</c:v>
                </c:pt>
                <c:pt idx="90">
                  <c:v>-6.4084482390538202</c:v>
                </c:pt>
                <c:pt idx="91">
                  <c:v>-6.4084482390538202</c:v>
                </c:pt>
                <c:pt idx="92">
                  <c:v>-6.4082818126148702</c:v>
                </c:pt>
                <c:pt idx="93">
                  <c:v>-6.4082263371352211</c:v>
                </c:pt>
                <c:pt idx="94">
                  <c:v>-6.4061737443881706</c:v>
                </c:pt>
                <c:pt idx="95">
                  <c:v>-6.4061737443881706</c:v>
                </c:pt>
                <c:pt idx="96">
                  <c:v>-6.4061737443881706</c:v>
                </c:pt>
                <c:pt idx="97">
                  <c:v>-6.4060073179492205</c:v>
                </c:pt>
                <c:pt idx="98">
                  <c:v>-6.4047036441774461</c:v>
                </c:pt>
                <c:pt idx="99">
                  <c:v>-6.4039824629419959</c:v>
                </c:pt>
                <c:pt idx="100">
                  <c:v>-6.4038715119826959</c:v>
                </c:pt>
                <c:pt idx="101">
                  <c:v>-6.4038715119826959</c:v>
                </c:pt>
                <c:pt idx="102">
                  <c:v>-6.4022627230728464</c:v>
                </c:pt>
                <c:pt idx="103">
                  <c:v>-6.4017634437559963</c:v>
                </c:pt>
                <c:pt idx="104">
                  <c:v>-6.3546092860534982</c:v>
                </c:pt>
                <c:pt idx="105">
                  <c:v>-6.3546092860534982</c:v>
                </c:pt>
                <c:pt idx="106">
                  <c:v>-6.3473974736989991</c:v>
                </c:pt>
                <c:pt idx="107">
                  <c:v>-6.3280642690409747</c:v>
                </c:pt>
                <c:pt idx="108">
                  <c:v>-6.3279533180816747</c:v>
                </c:pt>
                <c:pt idx="109">
                  <c:v>-6.3260394140337501</c:v>
                </c:pt>
                <c:pt idx="110">
                  <c:v>-6.3259284630744501</c:v>
                </c:pt>
                <c:pt idx="111">
                  <c:v>-6.3152771709816502</c:v>
                </c:pt>
                <c:pt idx="112">
                  <c:v>-6.3152494332418252</c:v>
                </c:pt>
                <c:pt idx="113">
                  <c:v>-6.3146946784453259</c:v>
                </c:pt>
                <c:pt idx="114">
                  <c:v>-6.3131968404947756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0CF-4689-80D6-C78522FDF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231416"/>
        <c:axId val="1"/>
      </c:scatterChart>
      <c:valAx>
        <c:axId val="739231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231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7741935483870968E-2"/>
          <c:y val="0.92097264437689974"/>
          <c:w val="0.97580645161290325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Vul - Prim. O-C Diagr.</a:t>
            </a:r>
          </a:p>
        </c:rich>
      </c:tx>
      <c:layout>
        <c:manualLayout>
          <c:xMode val="edge"/>
          <c:yMode val="edge"/>
          <c:x val="0.3014555197232362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45128907395996"/>
          <c:y val="0.14634168126798494"/>
          <c:w val="0.79417960038047397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-781.5</c:v>
                </c:pt>
                <c:pt idx="1">
                  <c:v>-753</c:v>
                </c:pt>
                <c:pt idx="2">
                  <c:v>-753</c:v>
                </c:pt>
                <c:pt idx="3">
                  <c:v>-744</c:v>
                </c:pt>
                <c:pt idx="4">
                  <c:v>-743.5</c:v>
                </c:pt>
                <c:pt idx="5">
                  <c:v>-731</c:v>
                </c:pt>
                <c:pt idx="6">
                  <c:v>-706</c:v>
                </c:pt>
                <c:pt idx="7">
                  <c:v>-677.5</c:v>
                </c:pt>
                <c:pt idx="8">
                  <c:v>-666.5</c:v>
                </c:pt>
                <c:pt idx="9">
                  <c:v>-666.5</c:v>
                </c:pt>
                <c:pt idx="10">
                  <c:v>-626.5</c:v>
                </c:pt>
                <c:pt idx="11">
                  <c:v>-546.5</c:v>
                </c:pt>
                <c:pt idx="12">
                  <c:v>-511</c:v>
                </c:pt>
                <c:pt idx="13">
                  <c:v>-441.5</c:v>
                </c:pt>
                <c:pt idx="14">
                  <c:v>-280.5</c:v>
                </c:pt>
                <c:pt idx="15">
                  <c:v>-276</c:v>
                </c:pt>
                <c:pt idx="16">
                  <c:v>-273.5</c:v>
                </c:pt>
                <c:pt idx="17">
                  <c:v>-273.5</c:v>
                </c:pt>
                <c:pt idx="18">
                  <c:v>-264.5</c:v>
                </c:pt>
                <c:pt idx="19">
                  <c:v>-264.5</c:v>
                </c:pt>
                <c:pt idx="20">
                  <c:v>-239</c:v>
                </c:pt>
                <c:pt idx="21">
                  <c:v>-232</c:v>
                </c:pt>
                <c:pt idx="22">
                  <c:v>-232</c:v>
                </c:pt>
                <c:pt idx="23">
                  <c:v>-162.5</c:v>
                </c:pt>
                <c:pt idx="24">
                  <c:v>-162.5</c:v>
                </c:pt>
                <c:pt idx="25">
                  <c:v>-159.5</c:v>
                </c:pt>
                <c:pt idx="26">
                  <c:v>-152.5</c:v>
                </c:pt>
                <c:pt idx="27">
                  <c:v>-152.5</c:v>
                </c:pt>
                <c:pt idx="28">
                  <c:v>-127</c:v>
                </c:pt>
                <c:pt idx="29">
                  <c:v>-121</c:v>
                </c:pt>
                <c:pt idx="30">
                  <c:v>-121</c:v>
                </c:pt>
                <c:pt idx="31">
                  <c:v>-118.5</c:v>
                </c:pt>
                <c:pt idx="32">
                  <c:v>-118.5</c:v>
                </c:pt>
                <c:pt idx="33">
                  <c:v>-115</c:v>
                </c:pt>
                <c:pt idx="34">
                  <c:v>-115</c:v>
                </c:pt>
                <c:pt idx="35">
                  <c:v>-112.5</c:v>
                </c:pt>
                <c:pt idx="36">
                  <c:v>-112.5</c:v>
                </c:pt>
                <c:pt idx="37">
                  <c:v>-77</c:v>
                </c:pt>
                <c:pt idx="38">
                  <c:v>-77</c:v>
                </c:pt>
                <c:pt idx="39">
                  <c:v>-71</c:v>
                </c:pt>
                <c:pt idx="40">
                  <c:v>-71</c:v>
                </c:pt>
                <c:pt idx="41">
                  <c:v>-68</c:v>
                </c:pt>
                <c:pt idx="42">
                  <c:v>-34.5</c:v>
                </c:pt>
                <c:pt idx="43">
                  <c:v>-34.5</c:v>
                </c:pt>
                <c:pt idx="44">
                  <c:v>-31.5</c:v>
                </c:pt>
                <c:pt idx="45">
                  <c:v>-31.5</c:v>
                </c:pt>
                <c:pt idx="46">
                  <c:v>-19</c:v>
                </c:pt>
                <c:pt idx="47">
                  <c:v>-3</c:v>
                </c:pt>
                <c:pt idx="48">
                  <c:v>-3</c:v>
                </c:pt>
                <c:pt idx="49">
                  <c:v>-2</c:v>
                </c:pt>
                <c:pt idx="50">
                  <c:v>0.5</c:v>
                </c:pt>
                <c:pt idx="51">
                  <c:v>0.5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9.5</c:v>
                </c:pt>
                <c:pt idx="59">
                  <c:v>9.5</c:v>
                </c:pt>
                <c:pt idx="60">
                  <c:v>73.5</c:v>
                </c:pt>
                <c:pt idx="61">
                  <c:v>73.5</c:v>
                </c:pt>
                <c:pt idx="62">
                  <c:v>76.5</c:v>
                </c:pt>
                <c:pt idx="63">
                  <c:v>110.5</c:v>
                </c:pt>
                <c:pt idx="64">
                  <c:v>111.5</c:v>
                </c:pt>
                <c:pt idx="65">
                  <c:v>120.5</c:v>
                </c:pt>
                <c:pt idx="66">
                  <c:v>151.5</c:v>
                </c:pt>
                <c:pt idx="67">
                  <c:v>152</c:v>
                </c:pt>
                <c:pt idx="68">
                  <c:v>158</c:v>
                </c:pt>
                <c:pt idx="69">
                  <c:v>160.5</c:v>
                </c:pt>
                <c:pt idx="70">
                  <c:v>162</c:v>
                </c:pt>
                <c:pt idx="71">
                  <c:v>167.5</c:v>
                </c:pt>
                <c:pt idx="72">
                  <c:v>187.5</c:v>
                </c:pt>
                <c:pt idx="73">
                  <c:v>187.5</c:v>
                </c:pt>
                <c:pt idx="74">
                  <c:v>239</c:v>
                </c:pt>
                <c:pt idx="75">
                  <c:v>267</c:v>
                </c:pt>
                <c:pt idx="76">
                  <c:v>272</c:v>
                </c:pt>
                <c:pt idx="77">
                  <c:v>273</c:v>
                </c:pt>
                <c:pt idx="78">
                  <c:v>276</c:v>
                </c:pt>
                <c:pt idx="79">
                  <c:v>279</c:v>
                </c:pt>
                <c:pt idx="80">
                  <c:v>282</c:v>
                </c:pt>
                <c:pt idx="81">
                  <c:v>378</c:v>
                </c:pt>
                <c:pt idx="82">
                  <c:v>393</c:v>
                </c:pt>
                <c:pt idx="83">
                  <c:v>396.5</c:v>
                </c:pt>
                <c:pt idx="84">
                  <c:v>397</c:v>
                </c:pt>
                <c:pt idx="85">
                  <c:v>397</c:v>
                </c:pt>
                <c:pt idx="86">
                  <c:v>400</c:v>
                </c:pt>
                <c:pt idx="87">
                  <c:v>425</c:v>
                </c:pt>
                <c:pt idx="88">
                  <c:v>457.5</c:v>
                </c:pt>
                <c:pt idx="89">
                  <c:v>505</c:v>
                </c:pt>
                <c:pt idx="90">
                  <c:v>511</c:v>
                </c:pt>
                <c:pt idx="91">
                  <c:v>511</c:v>
                </c:pt>
                <c:pt idx="92">
                  <c:v>514</c:v>
                </c:pt>
                <c:pt idx="93">
                  <c:v>515</c:v>
                </c:pt>
                <c:pt idx="94">
                  <c:v>552</c:v>
                </c:pt>
                <c:pt idx="95">
                  <c:v>552</c:v>
                </c:pt>
                <c:pt idx="96">
                  <c:v>552</c:v>
                </c:pt>
                <c:pt idx="97">
                  <c:v>555</c:v>
                </c:pt>
                <c:pt idx="98">
                  <c:v>578.5</c:v>
                </c:pt>
                <c:pt idx="99">
                  <c:v>591.5</c:v>
                </c:pt>
                <c:pt idx="100">
                  <c:v>593.5</c:v>
                </c:pt>
                <c:pt idx="101">
                  <c:v>593.5</c:v>
                </c:pt>
                <c:pt idx="102">
                  <c:v>622.5</c:v>
                </c:pt>
                <c:pt idx="103">
                  <c:v>631.5</c:v>
                </c:pt>
                <c:pt idx="104">
                  <c:v>1481.5</c:v>
                </c:pt>
                <c:pt idx="105">
                  <c:v>1481.5</c:v>
                </c:pt>
                <c:pt idx="106">
                  <c:v>1611.5</c:v>
                </c:pt>
                <c:pt idx="107">
                  <c:v>1960</c:v>
                </c:pt>
                <c:pt idx="108">
                  <c:v>1962</c:v>
                </c:pt>
                <c:pt idx="109">
                  <c:v>1996.5</c:v>
                </c:pt>
                <c:pt idx="110">
                  <c:v>1998.5</c:v>
                </c:pt>
                <c:pt idx="111">
                  <c:v>2190.5</c:v>
                </c:pt>
                <c:pt idx="112">
                  <c:v>2191</c:v>
                </c:pt>
                <c:pt idx="113">
                  <c:v>2201</c:v>
                </c:pt>
                <c:pt idx="114">
                  <c:v>2228</c:v>
                </c:pt>
              </c:numCache>
            </c:numRef>
          </c:xVal>
          <c:yVal>
            <c:numRef>
              <c:f>'Active 1'!$R$21:$R$920</c:f>
              <c:numCache>
                <c:formatCode>General</c:formatCode>
                <c:ptCount val="900"/>
                <c:pt idx="0">
                  <c:v>-4.7013339999975869</c:v>
                </c:pt>
                <c:pt idx="4">
                  <c:v>-4.7245659999971394</c:v>
                </c:pt>
                <c:pt idx="7">
                  <c:v>-4.6173899999994319</c:v>
                </c:pt>
                <c:pt idx="8">
                  <c:v>-4.6731939999990573</c:v>
                </c:pt>
                <c:pt idx="9">
                  <c:v>-4.6531939999986207</c:v>
                </c:pt>
                <c:pt idx="10">
                  <c:v>-4.5607540000019071</c:v>
                </c:pt>
                <c:pt idx="11">
                  <c:v>-4.6558740000000398</c:v>
                </c:pt>
                <c:pt idx="13">
                  <c:v>-4.7580939999970724</c:v>
                </c:pt>
                <c:pt idx="14">
                  <c:v>-4.5764979999985371</c:v>
                </c:pt>
                <c:pt idx="16">
                  <c:v>-4.60864600000059</c:v>
                </c:pt>
                <c:pt idx="17">
                  <c:v>-4.6076459999967483</c:v>
                </c:pt>
                <c:pt idx="18">
                  <c:v>-4.5881220000010217</c:v>
                </c:pt>
                <c:pt idx="19">
                  <c:v>-4.5451219999958994</c:v>
                </c:pt>
                <c:pt idx="23">
                  <c:v>-4.6158500000019558</c:v>
                </c:pt>
                <c:pt idx="24">
                  <c:v>-4.5908500000005006</c:v>
                </c:pt>
                <c:pt idx="25">
                  <c:v>-4.632341999997152</c:v>
                </c:pt>
                <c:pt idx="26">
                  <c:v>-4.638489999997546</c:v>
                </c:pt>
                <c:pt idx="27">
                  <c:v>-4.6154899999964982</c:v>
                </c:pt>
                <c:pt idx="31">
                  <c:v>-4.6790659999969648</c:v>
                </c:pt>
                <c:pt idx="32">
                  <c:v>-4.6740659999995842</c:v>
                </c:pt>
                <c:pt idx="35">
                  <c:v>-4.6990499999956228</c:v>
                </c:pt>
                <c:pt idx="36">
                  <c:v>-4.6490499999999884</c:v>
                </c:pt>
                <c:pt idx="42">
                  <c:v>-4.720841999995173</c:v>
                </c:pt>
                <c:pt idx="43">
                  <c:v>-4.6868419999955222</c:v>
                </c:pt>
                <c:pt idx="44">
                  <c:v>-4.6323340000017197</c:v>
                </c:pt>
                <c:pt idx="45">
                  <c:v>-4.6153340000018943</c:v>
                </c:pt>
                <c:pt idx="50">
                  <c:v>-4.6865820000020904</c:v>
                </c:pt>
                <c:pt idx="51">
                  <c:v>-4.6485820000016247</c:v>
                </c:pt>
                <c:pt idx="52">
                  <c:v>-4.7064020000034361</c:v>
                </c:pt>
                <c:pt idx="53">
                  <c:v>-4.6944020000009914</c:v>
                </c:pt>
                <c:pt idx="54">
                  <c:v>-4.5974019999994198</c:v>
                </c:pt>
                <c:pt idx="58">
                  <c:v>-4.6860579999993206</c:v>
                </c:pt>
                <c:pt idx="59">
                  <c:v>-4.6090580000018235</c:v>
                </c:pt>
                <c:pt idx="60">
                  <c:v>-4.7985540000008768</c:v>
                </c:pt>
                <c:pt idx="61">
                  <c:v>-4.7485539999979665</c:v>
                </c:pt>
                <c:pt idx="62">
                  <c:v>-4.6890459999995073</c:v>
                </c:pt>
                <c:pt idx="63">
                  <c:v>-4.7306220000027679</c:v>
                </c:pt>
                <c:pt idx="64">
                  <c:v>-4.9877859999978682</c:v>
                </c:pt>
                <c:pt idx="65">
                  <c:v>-4.6842619999952149</c:v>
                </c:pt>
                <c:pt idx="66">
                  <c:v>-4.9433460000000196</c:v>
                </c:pt>
                <c:pt idx="69">
                  <c:v>-4.640821999993932</c:v>
                </c:pt>
                <c:pt idx="71">
                  <c:v>-4.7289699999964796</c:v>
                </c:pt>
                <c:pt idx="72">
                  <c:v>-4.6952499999970314</c:v>
                </c:pt>
                <c:pt idx="73">
                  <c:v>-4.6852499999949941</c:v>
                </c:pt>
                <c:pt idx="83">
                  <c:v>-4.7695259999964037</c:v>
                </c:pt>
                <c:pt idx="88">
                  <c:v>-4.625530000004801</c:v>
                </c:pt>
                <c:pt idx="98">
                  <c:v>-4.7183740000036778</c:v>
                </c:pt>
                <c:pt idx="99">
                  <c:v>-4.7295060000033118</c:v>
                </c:pt>
                <c:pt idx="100">
                  <c:v>-4.4558340000003227</c:v>
                </c:pt>
                <c:pt idx="101">
                  <c:v>-4.4538339999999152</c:v>
                </c:pt>
                <c:pt idx="102">
                  <c:v>-4.7715899999966496</c:v>
                </c:pt>
                <c:pt idx="103">
                  <c:v>-4.7050660000022617</c:v>
                </c:pt>
                <c:pt idx="105">
                  <c:v>-4.6914659999965806</c:v>
                </c:pt>
                <c:pt idx="109">
                  <c:v>-4.7219259999983478</c:v>
                </c:pt>
                <c:pt idx="110">
                  <c:v>-4.7336540000032983</c:v>
                </c:pt>
                <c:pt idx="111">
                  <c:v>-4.7438420000034967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A7-4B6B-AB3C-13680D771257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-781.5</c:v>
                </c:pt>
                <c:pt idx="1">
                  <c:v>-753</c:v>
                </c:pt>
                <c:pt idx="2">
                  <c:v>-753</c:v>
                </c:pt>
                <c:pt idx="3">
                  <c:v>-744</c:v>
                </c:pt>
                <c:pt idx="4">
                  <c:v>-743.5</c:v>
                </c:pt>
                <c:pt idx="5">
                  <c:v>-731</c:v>
                </c:pt>
                <c:pt idx="6">
                  <c:v>-706</c:v>
                </c:pt>
                <c:pt idx="7">
                  <c:v>-677.5</c:v>
                </c:pt>
                <c:pt idx="8">
                  <c:v>-666.5</c:v>
                </c:pt>
                <c:pt idx="9">
                  <c:v>-666.5</c:v>
                </c:pt>
                <c:pt idx="10">
                  <c:v>-626.5</c:v>
                </c:pt>
                <c:pt idx="11">
                  <c:v>-546.5</c:v>
                </c:pt>
                <c:pt idx="12">
                  <c:v>-511</c:v>
                </c:pt>
                <c:pt idx="13">
                  <c:v>-441.5</c:v>
                </c:pt>
                <c:pt idx="14">
                  <c:v>-280.5</c:v>
                </c:pt>
                <c:pt idx="15">
                  <c:v>-276</c:v>
                </c:pt>
                <c:pt idx="16">
                  <c:v>-273.5</c:v>
                </c:pt>
                <c:pt idx="17">
                  <c:v>-273.5</c:v>
                </c:pt>
                <c:pt idx="18">
                  <c:v>-264.5</c:v>
                </c:pt>
                <c:pt idx="19">
                  <c:v>-264.5</c:v>
                </c:pt>
                <c:pt idx="20">
                  <c:v>-239</c:v>
                </c:pt>
                <c:pt idx="21">
                  <c:v>-232</c:v>
                </c:pt>
                <c:pt idx="22">
                  <c:v>-232</c:v>
                </c:pt>
                <c:pt idx="23">
                  <c:v>-162.5</c:v>
                </c:pt>
                <c:pt idx="24">
                  <c:v>-162.5</c:v>
                </c:pt>
                <c:pt idx="25">
                  <c:v>-159.5</c:v>
                </c:pt>
                <c:pt idx="26">
                  <c:v>-152.5</c:v>
                </c:pt>
                <c:pt idx="27">
                  <c:v>-152.5</c:v>
                </c:pt>
                <c:pt idx="28">
                  <c:v>-127</c:v>
                </c:pt>
                <c:pt idx="29">
                  <c:v>-121</c:v>
                </c:pt>
                <c:pt idx="30">
                  <c:v>-121</c:v>
                </c:pt>
                <c:pt idx="31">
                  <c:v>-118.5</c:v>
                </c:pt>
                <c:pt idx="32">
                  <c:v>-118.5</c:v>
                </c:pt>
                <c:pt idx="33">
                  <c:v>-115</c:v>
                </c:pt>
                <c:pt idx="34">
                  <c:v>-115</c:v>
                </c:pt>
                <c:pt idx="35">
                  <c:v>-112.5</c:v>
                </c:pt>
                <c:pt idx="36">
                  <c:v>-112.5</c:v>
                </c:pt>
                <c:pt idx="37">
                  <c:v>-77</c:v>
                </c:pt>
                <c:pt idx="38">
                  <c:v>-77</c:v>
                </c:pt>
                <c:pt idx="39">
                  <c:v>-71</c:v>
                </c:pt>
                <c:pt idx="40">
                  <c:v>-71</c:v>
                </c:pt>
                <c:pt idx="41">
                  <c:v>-68</c:v>
                </c:pt>
                <c:pt idx="42">
                  <c:v>-34.5</c:v>
                </c:pt>
                <c:pt idx="43">
                  <c:v>-34.5</c:v>
                </c:pt>
                <c:pt idx="44">
                  <c:v>-31.5</c:v>
                </c:pt>
                <c:pt idx="45">
                  <c:v>-31.5</c:v>
                </c:pt>
                <c:pt idx="46">
                  <c:v>-19</c:v>
                </c:pt>
                <c:pt idx="47">
                  <c:v>-3</c:v>
                </c:pt>
                <c:pt idx="48">
                  <c:v>-3</c:v>
                </c:pt>
                <c:pt idx="49">
                  <c:v>-2</c:v>
                </c:pt>
                <c:pt idx="50">
                  <c:v>0.5</c:v>
                </c:pt>
                <c:pt idx="51">
                  <c:v>0.5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9.5</c:v>
                </c:pt>
                <c:pt idx="59">
                  <c:v>9.5</c:v>
                </c:pt>
                <c:pt idx="60">
                  <c:v>73.5</c:v>
                </c:pt>
                <c:pt idx="61">
                  <c:v>73.5</c:v>
                </c:pt>
                <c:pt idx="62">
                  <c:v>76.5</c:v>
                </c:pt>
                <c:pt idx="63">
                  <c:v>110.5</c:v>
                </c:pt>
                <c:pt idx="64">
                  <c:v>111.5</c:v>
                </c:pt>
                <c:pt idx="65">
                  <c:v>120.5</c:v>
                </c:pt>
                <c:pt idx="66">
                  <c:v>151.5</c:v>
                </c:pt>
                <c:pt idx="67">
                  <c:v>152</c:v>
                </c:pt>
                <c:pt idx="68">
                  <c:v>158</c:v>
                </c:pt>
                <c:pt idx="69">
                  <c:v>160.5</c:v>
                </c:pt>
                <c:pt idx="70">
                  <c:v>162</c:v>
                </c:pt>
                <c:pt idx="71">
                  <c:v>167.5</c:v>
                </c:pt>
                <c:pt idx="72">
                  <c:v>187.5</c:v>
                </c:pt>
                <c:pt idx="73">
                  <c:v>187.5</c:v>
                </c:pt>
                <c:pt idx="74">
                  <c:v>239</c:v>
                </c:pt>
                <c:pt idx="75">
                  <c:v>267</c:v>
                </c:pt>
                <c:pt idx="76">
                  <c:v>272</c:v>
                </c:pt>
                <c:pt idx="77">
                  <c:v>273</c:v>
                </c:pt>
                <c:pt idx="78">
                  <c:v>276</c:v>
                </c:pt>
                <c:pt idx="79">
                  <c:v>279</c:v>
                </c:pt>
                <c:pt idx="80">
                  <c:v>282</c:v>
                </c:pt>
                <c:pt idx="81">
                  <c:v>378</c:v>
                </c:pt>
                <c:pt idx="82">
                  <c:v>393</c:v>
                </c:pt>
                <c:pt idx="83">
                  <c:v>396.5</c:v>
                </c:pt>
                <c:pt idx="84">
                  <c:v>397</c:v>
                </c:pt>
                <c:pt idx="85">
                  <c:v>397</c:v>
                </c:pt>
                <c:pt idx="86">
                  <c:v>400</c:v>
                </c:pt>
                <c:pt idx="87">
                  <c:v>425</c:v>
                </c:pt>
                <c:pt idx="88">
                  <c:v>457.5</c:v>
                </c:pt>
                <c:pt idx="89">
                  <c:v>505</c:v>
                </c:pt>
                <c:pt idx="90">
                  <c:v>511</c:v>
                </c:pt>
                <c:pt idx="91">
                  <c:v>511</c:v>
                </c:pt>
                <c:pt idx="92">
                  <c:v>514</c:v>
                </c:pt>
                <c:pt idx="93">
                  <c:v>515</c:v>
                </c:pt>
                <c:pt idx="94">
                  <c:v>552</c:v>
                </c:pt>
                <c:pt idx="95">
                  <c:v>552</c:v>
                </c:pt>
                <c:pt idx="96">
                  <c:v>552</c:v>
                </c:pt>
                <c:pt idx="97">
                  <c:v>555</c:v>
                </c:pt>
                <c:pt idx="98">
                  <c:v>578.5</c:v>
                </c:pt>
                <c:pt idx="99">
                  <c:v>591.5</c:v>
                </c:pt>
                <c:pt idx="100">
                  <c:v>593.5</c:v>
                </c:pt>
                <c:pt idx="101">
                  <c:v>593.5</c:v>
                </c:pt>
                <c:pt idx="102">
                  <c:v>622.5</c:v>
                </c:pt>
                <c:pt idx="103">
                  <c:v>631.5</c:v>
                </c:pt>
                <c:pt idx="104">
                  <c:v>1481.5</c:v>
                </c:pt>
                <c:pt idx="105">
                  <c:v>1481.5</c:v>
                </c:pt>
                <c:pt idx="106">
                  <c:v>1611.5</c:v>
                </c:pt>
                <c:pt idx="107">
                  <c:v>1960</c:v>
                </c:pt>
                <c:pt idx="108">
                  <c:v>1962</c:v>
                </c:pt>
                <c:pt idx="109">
                  <c:v>1996.5</c:v>
                </c:pt>
                <c:pt idx="110">
                  <c:v>1998.5</c:v>
                </c:pt>
                <c:pt idx="111">
                  <c:v>2190.5</c:v>
                </c:pt>
                <c:pt idx="112">
                  <c:v>2191</c:v>
                </c:pt>
                <c:pt idx="113">
                  <c:v>2201</c:v>
                </c:pt>
                <c:pt idx="114">
                  <c:v>2228</c:v>
                </c:pt>
              </c:numCache>
            </c:numRef>
          </c:xVal>
          <c:yVal>
            <c:numRef>
              <c:f>'Active 1'!$O$21:$O$920</c:f>
              <c:numCache>
                <c:formatCode>General</c:formatCode>
                <c:ptCount val="900"/>
                <c:pt idx="0">
                  <c:v>-4.6501839713162862</c:v>
                </c:pt>
                <c:pt idx="1">
                  <c:v>-4.6509853533145078</c:v>
                </c:pt>
                <c:pt idx="2">
                  <c:v>-4.6509853533145078</c:v>
                </c:pt>
                <c:pt idx="3">
                  <c:v>-4.6512384213139457</c:v>
                </c:pt>
                <c:pt idx="4">
                  <c:v>-4.6512524806472477</c:v>
                </c:pt>
                <c:pt idx="5">
                  <c:v>-4.6516039639798015</c:v>
                </c:pt>
                <c:pt idx="6">
                  <c:v>-4.6523069306449072</c:v>
                </c:pt>
                <c:pt idx="7">
                  <c:v>-4.6531083126431287</c:v>
                </c:pt>
                <c:pt idx="8">
                  <c:v>-4.6534176179757756</c:v>
                </c:pt>
                <c:pt idx="9">
                  <c:v>-4.6534176179757756</c:v>
                </c:pt>
                <c:pt idx="10">
                  <c:v>-4.654542364639946</c:v>
                </c:pt>
                <c:pt idx="11">
                  <c:v>-4.6567918579682859</c:v>
                </c:pt>
                <c:pt idx="12">
                  <c:v>-4.6577900706327364</c:v>
                </c:pt>
                <c:pt idx="13">
                  <c:v>-4.6597443179617324</c:v>
                </c:pt>
                <c:pt idx="14">
                  <c:v>-4.6642714232850171</c:v>
                </c:pt>
                <c:pt idx="15">
                  <c:v>-4.6643979572847361</c:v>
                </c:pt>
                <c:pt idx="16">
                  <c:v>-4.664468253951247</c:v>
                </c:pt>
                <c:pt idx="17">
                  <c:v>-4.664468253951247</c:v>
                </c:pt>
                <c:pt idx="18">
                  <c:v>-4.6647213219506849</c:v>
                </c:pt>
                <c:pt idx="19">
                  <c:v>-4.6647213219506849</c:v>
                </c:pt>
                <c:pt idx="20">
                  <c:v>-4.6654383479490935</c:v>
                </c:pt>
                <c:pt idx="21">
                  <c:v>-4.6656351786153234</c:v>
                </c:pt>
                <c:pt idx="22">
                  <c:v>-4.6656351786153234</c:v>
                </c:pt>
                <c:pt idx="23">
                  <c:v>-4.6675894259443194</c:v>
                </c:pt>
                <c:pt idx="24">
                  <c:v>-4.6675894259443194</c:v>
                </c:pt>
                <c:pt idx="25">
                  <c:v>-4.6676737819441314</c:v>
                </c:pt>
                <c:pt idx="26">
                  <c:v>-4.6678706126103613</c:v>
                </c:pt>
                <c:pt idx="27">
                  <c:v>-4.6678706126103613</c:v>
                </c:pt>
                <c:pt idx="28">
                  <c:v>-4.6685876386087699</c:v>
                </c:pt>
                <c:pt idx="29">
                  <c:v>-4.6687563506083958</c:v>
                </c:pt>
                <c:pt idx="30">
                  <c:v>-4.6687563506083958</c:v>
                </c:pt>
                <c:pt idx="31">
                  <c:v>-4.6688266472749058</c:v>
                </c:pt>
                <c:pt idx="32">
                  <c:v>-4.6688266472749058</c:v>
                </c:pt>
                <c:pt idx="33">
                  <c:v>-4.6689250626080208</c:v>
                </c:pt>
                <c:pt idx="34">
                  <c:v>-4.6689250626080208</c:v>
                </c:pt>
                <c:pt idx="35">
                  <c:v>-4.6689953592745317</c:v>
                </c:pt>
                <c:pt idx="36">
                  <c:v>-4.6689953592745317</c:v>
                </c:pt>
                <c:pt idx="37">
                  <c:v>-4.6699935719389822</c:v>
                </c:pt>
                <c:pt idx="38">
                  <c:v>-4.6699935719389822</c:v>
                </c:pt>
                <c:pt idx="39">
                  <c:v>-4.6701622839386081</c:v>
                </c:pt>
                <c:pt idx="40">
                  <c:v>-4.6701622839386081</c:v>
                </c:pt>
                <c:pt idx="41">
                  <c:v>-4.670246639938421</c:v>
                </c:pt>
                <c:pt idx="42">
                  <c:v>-4.6711886152696636</c:v>
                </c:pt>
                <c:pt idx="43">
                  <c:v>-4.6711886152696636</c:v>
                </c:pt>
                <c:pt idx="44">
                  <c:v>-4.6712729712694765</c:v>
                </c:pt>
                <c:pt idx="45">
                  <c:v>-4.6712729712694765</c:v>
                </c:pt>
                <c:pt idx="46">
                  <c:v>-4.6716244546020294</c:v>
                </c:pt>
                <c:pt idx="47">
                  <c:v>-4.6720743532676972</c:v>
                </c:pt>
                <c:pt idx="48">
                  <c:v>-4.6720743532676972</c:v>
                </c:pt>
                <c:pt idx="49">
                  <c:v>-4.6721024719343012</c:v>
                </c:pt>
                <c:pt idx="50">
                  <c:v>-4.6721727686008121</c:v>
                </c:pt>
                <c:pt idx="51">
                  <c:v>-4.6721727686008121</c:v>
                </c:pt>
                <c:pt idx="52">
                  <c:v>-4.6723133619338331</c:v>
                </c:pt>
                <c:pt idx="53">
                  <c:v>-4.6723133619338331</c:v>
                </c:pt>
                <c:pt idx="54">
                  <c:v>-4.6723133619338331</c:v>
                </c:pt>
                <c:pt idx="55">
                  <c:v>-4.672327421267136</c:v>
                </c:pt>
                <c:pt idx="56">
                  <c:v>-4.672327421267136</c:v>
                </c:pt>
                <c:pt idx="57">
                  <c:v>-4.672327421267136</c:v>
                </c:pt>
                <c:pt idx="58">
                  <c:v>-4.6724258366002509</c:v>
                </c:pt>
                <c:pt idx="59">
                  <c:v>-4.6724258366002509</c:v>
                </c:pt>
                <c:pt idx="60">
                  <c:v>-4.674225431262923</c:v>
                </c:pt>
                <c:pt idx="61">
                  <c:v>-4.674225431262923</c:v>
                </c:pt>
                <c:pt idx="62">
                  <c:v>-4.674309787262735</c:v>
                </c:pt>
                <c:pt idx="63">
                  <c:v>-4.6752658219272805</c:v>
                </c:pt>
                <c:pt idx="64">
                  <c:v>-4.6752939405938845</c:v>
                </c:pt>
                <c:pt idx="65">
                  <c:v>-4.6755470085933224</c:v>
                </c:pt>
                <c:pt idx="66">
                  <c:v>-4.676418687258054</c:v>
                </c:pt>
                <c:pt idx="67">
                  <c:v>-4.6764327465913569</c:v>
                </c:pt>
                <c:pt idx="68">
                  <c:v>-4.6766014585909819</c:v>
                </c:pt>
                <c:pt idx="69">
                  <c:v>-4.6766717552574928</c:v>
                </c:pt>
                <c:pt idx="70">
                  <c:v>-4.6767139332573988</c:v>
                </c:pt>
                <c:pt idx="71">
                  <c:v>-4.6768685859237227</c:v>
                </c:pt>
                <c:pt idx="72">
                  <c:v>-4.6774309592558074</c:v>
                </c:pt>
                <c:pt idx="73">
                  <c:v>-4.6774309592558074</c:v>
                </c:pt>
                <c:pt idx="74">
                  <c:v>-4.6788790705859267</c:v>
                </c:pt>
                <c:pt idx="75">
                  <c:v>-4.6796663932508453</c:v>
                </c:pt>
                <c:pt idx="76">
                  <c:v>-4.6798069865838672</c:v>
                </c:pt>
                <c:pt idx="77">
                  <c:v>-4.6798351052504712</c:v>
                </c:pt>
                <c:pt idx="78">
                  <c:v>-4.6799194612502841</c:v>
                </c:pt>
                <c:pt idx="79">
                  <c:v>-4.6800038172500971</c:v>
                </c:pt>
                <c:pt idx="80">
                  <c:v>-4.6800881732499091</c:v>
                </c:pt>
                <c:pt idx="81">
                  <c:v>-4.6827875652439177</c:v>
                </c:pt>
                <c:pt idx="82">
                  <c:v>-4.6832093452429815</c:v>
                </c:pt>
                <c:pt idx="83">
                  <c:v>-4.6833077605760964</c:v>
                </c:pt>
                <c:pt idx="84">
                  <c:v>-4.6833218199093984</c:v>
                </c:pt>
                <c:pt idx="85">
                  <c:v>-4.6833218199093984</c:v>
                </c:pt>
                <c:pt idx="86">
                  <c:v>-4.6834061759092114</c:v>
                </c:pt>
                <c:pt idx="87">
                  <c:v>-4.684109142574318</c:v>
                </c:pt>
                <c:pt idx="88">
                  <c:v>-4.6850229992389556</c:v>
                </c:pt>
                <c:pt idx="89">
                  <c:v>-4.6863586359026579</c:v>
                </c:pt>
                <c:pt idx="90">
                  <c:v>-4.6865273479022838</c:v>
                </c:pt>
                <c:pt idx="91">
                  <c:v>-4.6865273479022838</c:v>
                </c:pt>
                <c:pt idx="92">
                  <c:v>-4.6866117039020958</c:v>
                </c:pt>
                <c:pt idx="93">
                  <c:v>-4.6866398225687007</c:v>
                </c:pt>
                <c:pt idx="94">
                  <c:v>-4.6876802132330582</c:v>
                </c:pt>
                <c:pt idx="95">
                  <c:v>-4.6876802132330582</c:v>
                </c:pt>
                <c:pt idx="96">
                  <c:v>-4.6876802132330582</c:v>
                </c:pt>
                <c:pt idx="97">
                  <c:v>-4.6877645692328702</c:v>
                </c:pt>
                <c:pt idx="98">
                  <c:v>-4.6884253578980708</c:v>
                </c:pt>
                <c:pt idx="99">
                  <c:v>-4.6887909005639257</c:v>
                </c:pt>
                <c:pt idx="100">
                  <c:v>-4.6888471378971346</c:v>
                </c:pt>
                <c:pt idx="101">
                  <c:v>-4.6888471378971346</c:v>
                </c:pt>
                <c:pt idx="102">
                  <c:v>-4.6896625792286573</c:v>
                </c:pt>
                <c:pt idx="103">
                  <c:v>-4.6899156472280961</c:v>
                </c:pt>
                <c:pt idx="104">
                  <c:v>-4.713816513841711</c:v>
                </c:pt>
                <c:pt idx="105">
                  <c:v>-4.713816513841711</c:v>
                </c:pt>
                <c:pt idx="106">
                  <c:v>-4.7174719405002641</c:v>
                </c:pt>
                <c:pt idx="107">
                  <c:v>-4.7272712958118461</c:v>
                </c:pt>
                <c:pt idx="108">
                  <c:v>-4.7273275331450542</c:v>
                </c:pt>
                <c:pt idx="109">
                  <c:v>-4.7282976271429016</c:v>
                </c:pt>
                <c:pt idx="110">
                  <c:v>-4.7283538644761096</c:v>
                </c:pt>
                <c:pt idx="111">
                  <c:v>-4.7337526484641259</c:v>
                </c:pt>
                <c:pt idx="112">
                  <c:v>-4.7337667077974288</c:v>
                </c:pt>
                <c:pt idx="113">
                  <c:v>-4.7340478944634707</c:v>
                </c:pt>
                <c:pt idx="114">
                  <c:v>-4.7348070984617854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A7-4B6B-AB3C-13680D771257}"/>
            </c:ext>
          </c:extLst>
        </c:ser>
        <c:ser>
          <c:idx val="1"/>
          <c:order val="2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-781.5</c:v>
                </c:pt>
                <c:pt idx="1">
                  <c:v>-753</c:v>
                </c:pt>
                <c:pt idx="2">
                  <c:v>-753</c:v>
                </c:pt>
                <c:pt idx="3">
                  <c:v>-744</c:v>
                </c:pt>
                <c:pt idx="4">
                  <c:v>-743.5</c:v>
                </c:pt>
                <c:pt idx="5">
                  <c:v>-731</c:v>
                </c:pt>
                <c:pt idx="6">
                  <c:v>-706</c:v>
                </c:pt>
                <c:pt idx="7">
                  <c:v>-677.5</c:v>
                </c:pt>
                <c:pt idx="8">
                  <c:v>-666.5</c:v>
                </c:pt>
                <c:pt idx="9">
                  <c:v>-666.5</c:v>
                </c:pt>
                <c:pt idx="10">
                  <c:v>-626.5</c:v>
                </c:pt>
                <c:pt idx="11">
                  <c:v>-546.5</c:v>
                </c:pt>
                <c:pt idx="12">
                  <c:v>-511</c:v>
                </c:pt>
                <c:pt idx="13">
                  <c:v>-441.5</c:v>
                </c:pt>
                <c:pt idx="14">
                  <c:v>-280.5</c:v>
                </c:pt>
                <c:pt idx="15">
                  <c:v>-276</c:v>
                </c:pt>
                <c:pt idx="16">
                  <c:v>-273.5</c:v>
                </c:pt>
                <c:pt idx="17">
                  <c:v>-273.5</c:v>
                </c:pt>
                <c:pt idx="18">
                  <c:v>-264.5</c:v>
                </c:pt>
                <c:pt idx="19">
                  <c:v>-264.5</c:v>
                </c:pt>
                <c:pt idx="20">
                  <c:v>-239</c:v>
                </c:pt>
                <c:pt idx="21">
                  <c:v>-232</c:v>
                </c:pt>
                <c:pt idx="22">
                  <c:v>-232</c:v>
                </c:pt>
                <c:pt idx="23">
                  <c:v>-162.5</c:v>
                </c:pt>
                <c:pt idx="24">
                  <c:v>-162.5</c:v>
                </c:pt>
                <c:pt idx="25">
                  <c:v>-159.5</c:v>
                </c:pt>
                <c:pt idx="26">
                  <c:v>-152.5</c:v>
                </c:pt>
                <c:pt idx="27">
                  <c:v>-152.5</c:v>
                </c:pt>
                <c:pt idx="28">
                  <c:v>-127</c:v>
                </c:pt>
                <c:pt idx="29">
                  <c:v>-121</c:v>
                </c:pt>
                <c:pt idx="30">
                  <c:v>-121</c:v>
                </c:pt>
                <c:pt idx="31">
                  <c:v>-118.5</c:v>
                </c:pt>
                <c:pt idx="32">
                  <c:v>-118.5</c:v>
                </c:pt>
                <c:pt idx="33">
                  <c:v>-115</c:v>
                </c:pt>
                <c:pt idx="34">
                  <c:v>-115</c:v>
                </c:pt>
                <c:pt idx="35">
                  <c:v>-112.5</c:v>
                </c:pt>
                <c:pt idx="36">
                  <c:v>-112.5</c:v>
                </c:pt>
                <c:pt idx="37">
                  <c:v>-77</c:v>
                </c:pt>
                <c:pt idx="38">
                  <c:v>-77</c:v>
                </c:pt>
                <c:pt idx="39">
                  <c:v>-71</c:v>
                </c:pt>
                <c:pt idx="40">
                  <c:v>-71</c:v>
                </c:pt>
                <c:pt idx="41">
                  <c:v>-68</c:v>
                </c:pt>
                <c:pt idx="42">
                  <c:v>-34.5</c:v>
                </c:pt>
                <c:pt idx="43">
                  <c:v>-34.5</c:v>
                </c:pt>
                <c:pt idx="44">
                  <c:v>-31.5</c:v>
                </c:pt>
                <c:pt idx="45">
                  <c:v>-31.5</c:v>
                </c:pt>
                <c:pt idx="46">
                  <c:v>-19</c:v>
                </c:pt>
                <c:pt idx="47">
                  <c:v>-3</c:v>
                </c:pt>
                <c:pt idx="48">
                  <c:v>-3</c:v>
                </c:pt>
                <c:pt idx="49">
                  <c:v>-2</c:v>
                </c:pt>
                <c:pt idx="50">
                  <c:v>0.5</c:v>
                </c:pt>
                <c:pt idx="51">
                  <c:v>0.5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9.5</c:v>
                </c:pt>
                <c:pt idx="59">
                  <c:v>9.5</c:v>
                </c:pt>
                <c:pt idx="60">
                  <c:v>73.5</c:v>
                </c:pt>
                <c:pt idx="61">
                  <c:v>73.5</c:v>
                </c:pt>
                <c:pt idx="62">
                  <c:v>76.5</c:v>
                </c:pt>
                <c:pt idx="63">
                  <c:v>110.5</c:v>
                </c:pt>
                <c:pt idx="64">
                  <c:v>111.5</c:v>
                </c:pt>
                <c:pt idx="65">
                  <c:v>120.5</c:v>
                </c:pt>
                <c:pt idx="66">
                  <c:v>151.5</c:v>
                </c:pt>
                <c:pt idx="67">
                  <c:v>152</c:v>
                </c:pt>
                <c:pt idx="68">
                  <c:v>158</c:v>
                </c:pt>
                <c:pt idx="69">
                  <c:v>160.5</c:v>
                </c:pt>
                <c:pt idx="70">
                  <c:v>162</c:v>
                </c:pt>
                <c:pt idx="71">
                  <c:v>167.5</c:v>
                </c:pt>
                <c:pt idx="72">
                  <c:v>187.5</c:v>
                </c:pt>
                <c:pt idx="73">
                  <c:v>187.5</c:v>
                </c:pt>
                <c:pt idx="74">
                  <c:v>239</c:v>
                </c:pt>
                <c:pt idx="75">
                  <c:v>267</c:v>
                </c:pt>
                <c:pt idx="76">
                  <c:v>272</c:v>
                </c:pt>
                <c:pt idx="77">
                  <c:v>273</c:v>
                </c:pt>
                <c:pt idx="78">
                  <c:v>276</c:v>
                </c:pt>
                <c:pt idx="79">
                  <c:v>279</c:v>
                </c:pt>
                <c:pt idx="80">
                  <c:v>282</c:v>
                </c:pt>
                <c:pt idx="81">
                  <c:v>378</c:v>
                </c:pt>
                <c:pt idx="82">
                  <c:v>393</c:v>
                </c:pt>
                <c:pt idx="83">
                  <c:v>396.5</c:v>
                </c:pt>
                <c:pt idx="84">
                  <c:v>397</c:v>
                </c:pt>
                <c:pt idx="85">
                  <c:v>397</c:v>
                </c:pt>
                <c:pt idx="86">
                  <c:v>400</c:v>
                </c:pt>
                <c:pt idx="87">
                  <c:v>425</c:v>
                </c:pt>
                <c:pt idx="88">
                  <c:v>457.5</c:v>
                </c:pt>
                <c:pt idx="89">
                  <c:v>505</c:v>
                </c:pt>
                <c:pt idx="90">
                  <c:v>511</c:v>
                </c:pt>
                <c:pt idx="91">
                  <c:v>511</c:v>
                </c:pt>
                <c:pt idx="92">
                  <c:v>514</c:v>
                </c:pt>
                <c:pt idx="93">
                  <c:v>515</c:v>
                </c:pt>
                <c:pt idx="94">
                  <c:v>552</c:v>
                </c:pt>
                <c:pt idx="95">
                  <c:v>552</c:v>
                </c:pt>
                <c:pt idx="96">
                  <c:v>552</c:v>
                </c:pt>
                <c:pt idx="97">
                  <c:v>555</c:v>
                </c:pt>
                <c:pt idx="98">
                  <c:v>578.5</c:v>
                </c:pt>
                <c:pt idx="99">
                  <c:v>591.5</c:v>
                </c:pt>
                <c:pt idx="100">
                  <c:v>593.5</c:v>
                </c:pt>
                <c:pt idx="101">
                  <c:v>593.5</c:v>
                </c:pt>
                <c:pt idx="102">
                  <c:v>622.5</c:v>
                </c:pt>
                <c:pt idx="103">
                  <c:v>631.5</c:v>
                </c:pt>
                <c:pt idx="104">
                  <c:v>1481.5</c:v>
                </c:pt>
                <c:pt idx="105">
                  <c:v>1481.5</c:v>
                </c:pt>
                <c:pt idx="106">
                  <c:v>1611.5</c:v>
                </c:pt>
                <c:pt idx="107">
                  <c:v>1960</c:v>
                </c:pt>
                <c:pt idx="108">
                  <c:v>1962</c:v>
                </c:pt>
                <c:pt idx="109">
                  <c:v>1996.5</c:v>
                </c:pt>
                <c:pt idx="110">
                  <c:v>1998.5</c:v>
                </c:pt>
                <c:pt idx="111">
                  <c:v>2190.5</c:v>
                </c:pt>
                <c:pt idx="112">
                  <c:v>2191</c:v>
                </c:pt>
                <c:pt idx="113">
                  <c:v>2201</c:v>
                </c:pt>
                <c:pt idx="114">
                  <c:v>2228</c:v>
                </c:pt>
              </c:numCache>
            </c:numRef>
          </c:xVal>
          <c:yVal>
            <c:numRef>
              <c:f>'Active 1'!$U$21:$U$920</c:f>
              <c:numCache>
                <c:formatCode>General</c:formatCode>
                <c:ptCount val="900"/>
                <c:pt idx="104">
                  <c:v>-5.1434659999940777</c:v>
                </c:pt>
                <c:pt idx="106">
                  <c:v>-3.6917859999957727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A7-4B6B-AB3C-13680D771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235376"/>
        <c:axId val="1"/>
      </c:scatterChart>
      <c:valAx>
        <c:axId val="739235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43494797038103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235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640376293919598"/>
          <c:y val="0.92073298764483702"/>
          <c:w val="0.4345118710473041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Vul - Sec. O-C Diagr.</a:t>
            </a:r>
          </a:p>
        </c:rich>
      </c:tx>
      <c:layout>
        <c:manualLayout>
          <c:xMode val="edge"/>
          <c:yMode val="edge"/>
          <c:x val="0.31020429589158499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6734770343162406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-781.5</c:v>
                </c:pt>
                <c:pt idx="1">
                  <c:v>-753</c:v>
                </c:pt>
                <c:pt idx="2">
                  <c:v>-753</c:v>
                </c:pt>
                <c:pt idx="3">
                  <c:v>-744</c:v>
                </c:pt>
                <c:pt idx="4">
                  <c:v>-743.5</c:v>
                </c:pt>
                <c:pt idx="5">
                  <c:v>-731</c:v>
                </c:pt>
                <c:pt idx="6">
                  <c:v>-706</c:v>
                </c:pt>
                <c:pt idx="7">
                  <c:v>-677.5</c:v>
                </c:pt>
                <c:pt idx="8">
                  <c:v>-666.5</c:v>
                </c:pt>
                <c:pt idx="9">
                  <c:v>-666.5</c:v>
                </c:pt>
                <c:pt idx="10">
                  <c:v>-626.5</c:v>
                </c:pt>
                <c:pt idx="11">
                  <c:v>-546.5</c:v>
                </c:pt>
                <c:pt idx="12">
                  <c:v>-511</c:v>
                </c:pt>
                <c:pt idx="13">
                  <c:v>-441.5</c:v>
                </c:pt>
                <c:pt idx="14">
                  <c:v>-280.5</c:v>
                </c:pt>
                <c:pt idx="15">
                  <c:v>-276</c:v>
                </c:pt>
                <c:pt idx="16">
                  <c:v>-273.5</c:v>
                </c:pt>
                <c:pt idx="17">
                  <c:v>-273.5</c:v>
                </c:pt>
                <c:pt idx="18">
                  <c:v>-264.5</c:v>
                </c:pt>
                <c:pt idx="19">
                  <c:v>-264.5</c:v>
                </c:pt>
                <c:pt idx="20">
                  <c:v>-239</c:v>
                </c:pt>
                <c:pt idx="21">
                  <c:v>-232</c:v>
                </c:pt>
                <c:pt idx="22">
                  <c:v>-232</c:v>
                </c:pt>
                <c:pt idx="23">
                  <c:v>-162.5</c:v>
                </c:pt>
                <c:pt idx="24">
                  <c:v>-162.5</c:v>
                </c:pt>
                <c:pt idx="25">
                  <c:v>-159.5</c:v>
                </c:pt>
                <c:pt idx="26">
                  <c:v>-152.5</c:v>
                </c:pt>
                <c:pt idx="27">
                  <c:v>-152.5</c:v>
                </c:pt>
                <c:pt idx="28">
                  <c:v>-127</c:v>
                </c:pt>
                <c:pt idx="29">
                  <c:v>-121</c:v>
                </c:pt>
                <c:pt idx="30">
                  <c:v>-121</c:v>
                </c:pt>
                <c:pt idx="31">
                  <c:v>-118.5</c:v>
                </c:pt>
                <c:pt idx="32">
                  <c:v>-118.5</c:v>
                </c:pt>
                <c:pt idx="33">
                  <c:v>-115</c:v>
                </c:pt>
                <c:pt idx="34">
                  <c:v>-115</c:v>
                </c:pt>
                <c:pt idx="35">
                  <c:v>-112.5</c:v>
                </c:pt>
                <c:pt idx="36">
                  <c:v>-112.5</c:v>
                </c:pt>
                <c:pt idx="37">
                  <c:v>-77</c:v>
                </c:pt>
                <c:pt idx="38">
                  <c:v>-77</c:v>
                </c:pt>
                <c:pt idx="39">
                  <c:v>-71</c:v>
                </c:pt>
                <c:pt idx="40">
                  <c:v>-71</c:v>
                </c:pt>
                <c:pt idx="41">
                  <c:v>-68</c:v>
                </c:pt>
                <c:pt idx="42">
                  <c:v>-34.5</c:v>
                </c:pt>
                <c:pt idx="43">
                  <c:v>-34.5</c:v>
                </c:pt>
                <c:pt idx="44">
                  <c:v>-31.5</c:v>
                </c:pt>
                <c:pt idx="45">
                  <c:v>-31.5</c:v>
                </c:pt>
                <c:pt idx="46">
                  <c:v>-19</c:v>
                </c:pt>
                <c:pt idx="47">
                  <c:v>-3</c:v>
                </c:pt>
                <c:pt idx="48">
                  <c:v>-3</c:v>
                </c:pt>
                <c:pt idx="49">
                  <c:v>-2</c:v>
                </c:pt>
                <c:pt idx="50">
                  <c:v>0.5</c:v>
                </c:pt>
                <c:pt idx="51">
                  <c:v>0.5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9.5</c:v>
                </c:pt>
                <c:pt idx="59">
                  <c:v>9.5</c:v>
                </c:pt>
                <c:pt idx="60">
                  <c:v>73.5</c:v>
                </c:pt>
                <c:pt idx="61">
                  <c:v>73.5</c:v>
                </c:pt>
                <c:pt idx="62">
                  <c:v>76.5</c:v>
                </c:pt>
                <c:pt idx="63">
                  <c:v>110.5</c:v>
                </c:pt>
                <c:pt idx="64">
                  <c:v>111.5</c:v>
                </c:pt>
                <c:pt idx="65">
                  <c:v>120.5</c:v>
                </c:pt>
                <c:pt idx="66">
                  <c:v>151.5</c:v>
                </c:pt>
                <c:pt idx="67">
                  <c:v>152</c:v>
                </c:pt>
                <c:pt idx="68">
                  <c:v>158</c:v>
                </c:pt>
                <c:pt idx="69">
                  <c:v>160.5</c:v>
                </c:pt>
                <c:pt idx="70">
                  <c:v>162</c:v>
                </c:pt>
                <c:pt idx="71">
                  <c:v>167.5</c:v>
                </c:pt>
                <c:pt idx="72">
                  <c:v>187.5</c:v>
                </c:pt>
                <c:pt idx="73">
                  <c:v>187.5</c:v>
                </c:pt>
                <c:pt idx="74">
                  <c:v>239</c:v>
                </c:pt>
                <c:pt idx="75">
                  <c:v>267</c:v>
                </c:pt>
                <c:pt idx="76">
                  <c:v>272</c:v>
                </c:pt>
                <c:pt idx="77">
                  <c:v>273</c:v>
                </c:pt>
                <c:pt idx="78">
                  <c:v>276</c:v>
                </c:pt>
                <c:pt idx="79">
                  <c:v>279</c:v>
                </c:pt>
                <c:pt idx="80">
                  <c:v>282</c:v>
                </c:pt>
                <c:pt idx="81">
                  <c:v>378</c:v>
                </c:pt>
                <c:pt idx="82">
                  <c:v>393</c:v>
                </c:pt>
                <c:pt idx="83">
                  <c:v>396.5</c:v>
                </c:pt>
                <c:pt idx="84">
                  <c:v>397</c:v>
                </c:pt>
                <c:pt idx="85">
                  <c:v>397</c:v>
                </c:pt>
                <c:pt idx="86">
                  <c:v>400</c:v>
                </c:pt>
                <c:pt idx="87">
                  <c:v>425</c:v>
                </c:pt>
                <c:pt idx="88">
                  <c:v>457.5</c:v>
                </c:pt>
                <c:pt idx="89">
                  <c:v>505</c:v>
                </c:pt>
                <c:pt idx="90">
                  <c:v>511</c:v>
                </c:pt>
                <c:pt idx="91">
                  <c:v>511</c:v>
                </c:pt>
                <c:pt idx="92">
                  <c:v>514</c:v>
                </c:pt>
                <c:pt idx="93">
                  <c:v>515</c:v>
                </c:pt>
                <c:pt idx="94">
                  <c:v>552</c:v>
                </c:pt>
                <c:pt idx="95">
                  <c:v>552</c:v>
                </c:pt>
                <c:pt idx="96">
                  <c:v>552</c:v>
                </c:pt>
                <c:pt idx="97">
                  <c:v>555</c:v>
                </c:pt>
                <c:pt idx="98">
                  <c:v>578.5</c:v>
                </c:pt>
                <c:pt idx="99">
                  <c:v>591.5</c:v>
                </c:pt>
                <c:pt idx="100">
                  <c:v>593.5</c:v>
                </c:pt>
                <c:pt idx="101">
                  <c:v>593.5</c:v>
                </c:pt>
                <c:pt idx="102">
                  <c:v>622.5</c:v>
                </c:pt>
                <c:pt idx="103">
                  <c:v>631.5</c:v>
                </c:pt>
                <c:pt idx="104">
                  <c:v>1481.5</c:v>
                </c:pt>
                <c:pt idx="105">
                  <c:v>1481.5</c:v>
                </c:pt>
                <c:pt idx="106">
                  <c:v>1611.5</c:v>
                </c:pt>
                <c:pt idx="107">
                  <c:v>1960</c:v>
                </c:pt>
                <c:pt idx="108">
                  <c:v>1962</c:v>
                </c:pt>
                <c:pt idx="109">
                  <c:v>1996.5</c:v>
                </c:pt>
                <c:pt idx="110">
                  <c:v>1998.5</c:v>
                </c:pt>
                <c:pt idx="111">
                  <c:v>2190.5</c:v>
                </c:pt>
                <c:pt idx="112">
                  <c:v>2191</c:v>
                </c:pt>
                <c:pt idx="113">
                  <c:v>2201</c:v>
                </c:pt>
                <c:pt idx="114">
                  <c:v>2228</c:v>
                </c:pt>
              </c:numCache>
            </c:numRef>
          </c:xVal>
          <c:yVal>
            <c:numRef>
              <c:f>'Active 1'!$S$21:$S$920</c:f>
              <c:numCache>
                <c:formatCode>General</c:formatCode>
                <c:ptCount val="900"/>
                <c:pt idx="1">
                  <c:v>-6.5885079999970912</c:v>
                </c:pt>
                <c:pt idx="2">
                  <c:v>-6.5385079999978188</c:v>
                </c:pt>
                <c:pt idx="3">
                  <c:v>-6.4809839999979886</c:v>
                </c:pt>
                <c:pt idx="5">
                  <c:v>-6.4601159999983793</c:v>
                </c:pt>
                <c:pt idx="6">
                  <c:v>-6.4212159999951837</c:v>
                </c:pt>
                <c:pt idx="12">
                  <c:v>-6.4471959999973478</c:v>
                </c:pt>
                <c:pt idx="15">
                  <c:v>-6.4877359999954933</c:v>
                </c:pt>
                <c:pt idx="20">
                  <c:v>-6.4328040000036708</c:v>
                </c:pt>
                <c:pt idx="21">
                  <c:v>-6.55195200000162</c:v>
                </c:pt>
                <c:pt idx="22">
                  <c:v>-6.4559520000038901</c:v>
                </c:pt>
                <c:pt idx="28">
                  <c:v>-6.5331720000031055</c:v>
                </c:pt>
                <c:pt idx="29">
                  <c:v>-6.485155999995186</c:v>
                </c:pt>
                <c:pt idx="30">
                  <c:v>-6.4621560000014142</c:v>
                </c:pt>
                <c:pt idx="33">
                  <c:v>-6.3771399999968708</c:v>
                </c:pt>
                <c:pt idx="34">
                  <c:v>-6.3291399999943678</c:v>
                </c:pt>
                <c:pt idx="37">
                  <c:v>-6.5313719999976456</c:v>
                </c:pt>
                <c:pt idx="38">
                  <c:v>-6.4813719999947352</c:v>
                </c:pt>
                <c:pt idx="39">
                  <c:v>-6.3943560000043362</c:v>
                </c:pt>
                <c:pt idx="40">
                  <c:v>-6.384356000002299</c:v>
                </c:pt>
                <c:pt idx="41">
                  <c:v>-6.4618479999990086</c:v>
                </c:pt>
                <c:pt idx="46">
                  <c:v>-6.4568839999919874</c:v>
                </c:pt>
                <c:pt idx="47">
                  <c:v>-6.4115079999974114</c:v>
                </c:pt>
                <c:pt idx="48">
                  <c:v>-6.3915079999933369</c:v>
                </c:pt>
                <c:pt idx="49">
                  <c:v>-6.4636719999980414</c:v>
                </c:pt>
                <c:pt idx="55">
                  <c:v>-6.4189839999962715</c:v>
                </c:pt>
                <c:pt idx="56">
                  <c:v>-6.3959839999952237</c:v>
                </c:pt>
                <c:pt idx="57">
                  <c:v>-6.372983999994176</c:v>
                </c:pt>
                <c:pt idx="67">
                  <c:v>-6.4879279999950086</c:v>
                </c:pt>
                <c:pt idx="68">
                  <c:v>-6.325911999992968</c:v>
                </c:pt>
                <c:pt idx="70">
                  <c:v>-6.5335679999989225</c:v>
                </c:pt>
                <c:pt idx="74">
                  <c:v>-6.3791959999944083</c:v>
                </c:pt>
                <c:pt idx="75">
                  <c:v>-6.5817880000031437</c:v>
                </c:pt>
                <c:pt idx="76">
                  <c:v>-6.3536080000048969</c:v>
                </c:pt>
                <c:pt idx="77">
                  <c:v>-6.394771999999648</c:v>
                </c:pt>
                <c:pt idx="78">
                  <c:v>-6.3652640000000247</c:v>
                </c:pt>
                <c:pt idx="79">
                  <c:v>-6.2977559999926598</c:v>
                </c:pt>
                <c:pt idx="80">
                  <c:v>-6.2682480000003125</c:v>
                </c:pt>
                <c:pt idx="81">
                  <c:v>-6.4899919999952544</c:v>
                </c:pt>
                <c:pt idx="82">
                  <c:v>-6.309452000001329</c:v>
                </c:pt>
                <c:pt idx="84">
                  <c:v>-6.4301080000004731</c:v>
                </c:pt>
                <c:pt idx="85">
                  <c:v>-6.3661080000019865</c:v>
                </c:pt>
                <c:pt idx="86">
                  <c:v>-6.315599999994447</c:v>
                </c:pt>
                <c:pt idx="87">
                  <c:v>-6.564699999995355</c:v>
                </c:pt>
                <c:pt idx="89">
                  <c:v>-6.3588200000012876</c:v>
                </c:pt>
                <c:pt idx="90">
                  <c:v>-6.380804000000353</c:v>
                </c:pt>
                <c:pt idx="91">
                  <c:v>-6.3628040000039618</c:v>
                </c:pt>
                <c:pt idx="92">
                  <c:v>-6.3052960000059102</c:v>
                </c:pt>
                <c:pt idx="93">
                  <c:v>-6.4644599999955972</c:v>
                </c:pt>
                <c:pt idx="94">
                  <c:v>-6.5395279999938793</c:v>
                </c:pt>
                <c:pt idx="95">
                  <c:v>-6.5215279999974882</c:v>
                </c:pt>
                <c:pt idx="96">
                  <c:v>-6.4135279999973136</c:v>
                </c:pt>
                <c:pt idx="97">
                  <c:v>-6.4520199999969918</c:v>
                </c:pt>
                <c:pt idx="107">
                  <c:v>-6.3335399999996298</c:v>
                </c:pt>
                <c:pt idx="108">
                  <c:v>-6.3302980000007665</c:v>
                </c:pt>
                <c:pt idx="112">
                  <c:v>-6.3326839999936055</c:v>
                </c:pt>
                <c:pt idx="113">
                  <c:v>-6.3254640000013751</c:v>
                </c:pt>
                <c:pt idx="114">
                  <c:v>-6.3243819999988773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11-4307-BC12-3970F7729A84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-781.5</c:v>
                </c:pt>
                <c:pt idx="1">
                  <c:v>-753</c:v>
                </c:pt>
                <c:pt idx="2">
                  <c:v>-753</c:v>
                </c:pt>
                <c:pt idx="3">
                  <c:v>-744</c:v>
                </c:pt>
                <c:pt idx="4">
                  <c:v>-743.5</c:v>
                </c:pt>
                <c:pt idx="5">
                  <c:v>-731</c:v>
                </c:pt>
                <c:pt idx="6">
                  <c:v>-706</c:v>
                </c:pt>
                <c:pt idx="7">
                  <c:v>-677.5</c:v>
                </c:pt>
                <c:pt idx="8">
                  <c:v>-666.5</c:v>
                </c:pt>
                <c:pt idx="9">
                  <c:v>-666.5</c:v>
                </c:pt>
                <c:pt idx="10">
                  <c:v>-626.5</c:v>
                </c:pt>
                <c:pt idx="11">
                  <c:v>-546.5</c:v>
                </c:pt>
                <c:pt idx="12">
                  <c:v>-511</c:v>
                </c:pt>
                <c:pt idx="13">
                  <c:v>-441.5</c:v>
                </c:pt>
                <c:pt idx="14">
                  <c:v>-280.5</c:v>
                </c:pt>
                <c:pt idx="15">
                  <c:v>-276</c:v>
                </c:pt>
                <c:pt idx="16">
                  <c:v>-273.5</c:v>
                </c:pt>
                <c:pt idx="17">
                  <c:v>-273.5</c:v>
                </c:pt>
                <c:pt idx="18">
                  <c:v>-264.5</c:v>
                </c:pt>
                <c:pt idx="19">
                  <c:v>-264.5</c:v>
                </c:pt>
                <c:pt idx="20">
                  <c:v>-239</c:v>
                </c:pt>
                <c:pt idx="21">
                  <c:v>-232</c:v>
                </c:pt>
                <c:pt idx="22">
                  <c:v>-232</c:v>
                </c:pt>
                <c:pt idx="23">
                  <c:v>-162.5</c:v>
                </c:pt>
                <c:pt idx="24">
                  <c:v>-162.5</c:v>
                </c:pt>
                <c:pt idx="25">
                  <c:v>-159.5</c:v>
                </c:pt>
                <c:pt idx="26">
                  <c:v>-152.5</c:v>
                </c:pt>
                <c:pt idx="27">
                  <c:v>-152.5</c:v>
                </c:pt>
                <c:pt idx="28">
                  <c:v>-127</c:v>
                </c:pt>
                <c:pt idx="29">
                  <c:v>-121</c:v>
                </c:pt>
                <c:pt idx="30">
                  <c:v>-121</c:v>
                </c:pt>
                <c:pt idx="31">
                  <c:v>-118.5</c:v>
                </c:pt>
                <c:pt idx="32">
                  <c:v>-118.5</c:v>
                </c:pt>
                <c:pt idx="33">
                  <c:v>-115</c:v>
                </c:pt>
                <c:pt idx="34">
                  <c:v>-115</c:v>
                </c:pt>
                <c:pt idx="35">
                  <c:v>-112.5</c:v>
                </c:pt>
                <c:pt idx="36">
                  <c:v>-112.5</c:v>
                </c:pt>
                <c:pt idx="37">
                  <c:v>-77</c:v>
                </c:pt>
                <c:pt idx="38">
                  <c:v>-77</c:v>
                </c:pt>
                <c:pt idx="39">
                  <c:v>-71</c:v>
                </c:pt>
                <c:pt idx="40">
                  <c:v>-71</c:v>
                </c:pt>
                <c:pt idx="41">
                  <c:v>-68</c:v>
                </c:pt>
                <c:pt idx="42">
                  <c:v>-34.5</c:v>
                </c:pt>
                <c:pt idx="43">
                  <c:v>-34.5</c:v>
                </c:pt>
                <c:pt idx="44">
                  <c:v>-31.5</c:v>
                </c:pt>
                <c:pt idx="45">
                  <c:v>-31.5</c:v>
                </c:pt>
                <c:pt idx="46">
                  <c:v>-19</c:v>
                </c:pt>
                <c:pt idx="47">
                  <c:v>-3</c:v>
                </c:pt>
                <c:pt idx="48">
                  <c:v>-3</c:v>
                </c:pt>
                <c:pt idx="49">
                  <c:v>-2</c:v>
                </c:pt>
                <c:pt idx="50">
                  <c:v>0.5</c:v>
                </c:pt>
                <c:pt idx="51">
                  <c:v>0.5</c:v>
                </c:pt>
                <c:pt idx="52">
                  <c:v>5.5</c:v>
                </c:pt>
                <c:pt idx="53">
                  <c:v>5.5</c:v>
                </c:pt>
                <c:pt idx="54">
                  <c:v>5.5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9.5</c:v>
                </c:pt>
                <c:pt idx="59">
                  <c:v>9.5</c:v>
                </c:pt>
                <c:pt idx="60">
                  <c:v>73.5</c:v>
                </c:pt>
                <c:pt idx="61">
                  <c:v>73.5</c:v>
                </c:pt>
                <c:pt idx="62">
                  <c:v>76.5</c:v>
                </c:pt>
                <c:pt idx="63">
                  <c:v>110.5</c:v>
                </c:pt>
                <c:pt idx="64">
                  <c:v>111.5</c:v>
                </c:pt>
                <c:pt idx="65">
                  <c:v>120.5</c:v>
                </c:pt>
                <c:pt idx="66">
                  <c:v>151.5</c:v>
                </c:pt>
                <c:pt idx="67">
                  <c:v>152</c:v>
                </c:pt>
                <c:pt idx="68">
                  <c:v>158</c:v>
                </c:pt>
                <c:pt idx="69">
                  <c:v>160.5</c:v>
                </c:pt>
                <c:pt idx="70">
                  <c:v>162</c:v>
                </c:pt>
                <c:pt idx="71">
                  <c:v>167.5</c:v>
                </c:pt>
                <c:pt idx="72">
                  <c:v>187.5</c:v>
                </c:pt>
                <c:pt idx="73">
                  <c:v>187.5</c:v>
                </c:pt>
                <c:pt idx="74">
                  <c:v>239</c:v>
                </c:pt>
                <c:pt idx="75">
                  <c:v>267</c:v>
                </c:pt>
                <c:pt idx="76">
                  <c:v>272</c:v>
                </c:pt>
                <c:pt idx="77">
                  <c:v>273</c:v>
                </c:pt>
                <c:pt idx="78">
                  <c:v>276</c:v>
                </c:pt>
                <c:pt idx="79">
                  <c:v>279</c:v>
                </c:pt>
                <c:pt idx="80">
                  <c:v>282</c:v>
                </c:pt>
                <c:pt idx="81">
                  <c:v>378</c:v>
                </c:pt>
                <c:pt idx="82">
                  <c:v>393</c:v>
                </c:pt>
                <c:pt idx="83">
                  <c:v>396.5</c:v>
                </c:pt>
                <c:pt idx="84">
                  <c:v>397</c:v>
                </c:pt>
                <c:pt idx="85">
                  <c:v>397</c:v>
                </c:pt>
                <c:pt idx="86">
                  <c:v>400</c:v>
                </c:pt>
                <c:pt idx="87">
                  <c:v>425</c:v>
                </c:pt>
                <c:pt idx="88">
                  <c:v>457.5</c:v>
                </c:pt>
                <c:pt idx="89">
                  <c:v>505</c:v>
                </c:pt>
                <c:pt idx="90">
                  <c:v>511</c:v>
                </c:pt>
                <c:pt idx="91">
                  <c:v>511</c:v>
                </c:pt>
                <c:pt idx="92">
                  <c:v>514</c:v>
                </c:pt>
                <c:pt idx="93">
                  <c:v>515</c:v>
                </c:pt>
                <c:pt idx="94">
                  <c:v>552</c:v>
                </c:pt>
                <c:pt idx="95">
                  <c:v>552</c:v>
                </c:pt>
                <c:pt idx="96">
                  <c:v>552</c:v>
                </c:pt>
                <c:pt idx="97">
                  <c:v>555</c:v>
                </c:pt>
                <c:pt idx="98">
                  <c:v>578.5</c:v>
                </c:pt>
                <c:pt idx="99">
                  <c:v>591.5</c:v>
                </c:pt>
                <c:pt idx="100">
                  <c:v>593.5</c:v>
                </c:pt>
                <c:pt idx="101">
                  <c:v>593.5</c:v>
                </c:pt>
                <c:pt idx="102">
                  <c:v>622.5</c:v>
                </c:pt>
                <c:pt idx="103">
                  <c:v>631.5</c:v>
                </c:pt>
                <c:pt idx="104">
                  <c:v>1481.5</c:v>
                </c:pt>
                <c:pt idx="105">
                  <c:v>1481.5</c:v>
                </c:pt>
                <c:pt idx="106">
                  <c:v>1611.5</c:v>
                </c:pt>
                <c:pt idx="107">
                  <c:v>1960</c:v>
                </c:pt>
                <c:pt idx="108">
                  <c:v>1962</c:v>
                </c:pt>
                <c:pt idx="109">
                  <c:v>1996.5</c:v>
                </c:pt>
                <c:pt idx="110">
                  <c:v>1998.5</c:v>
                </c:pt>
                <c:pt idx="111">
                  <c:v>2190.5</c:v>
                </c:pt>
                <c:pt idx="112">
                  <c:v>2191</c:v>
                </c:pt>
                <c:pt idx="113">
                  <c:v>2201</c:v>
                </c:pt>
                <c:pt idx="114">
                  <c:v>2228</c:v>
                </c:pt>
              </c:numCache>
            </c:numRef>
          </c:xVal>
          <c:yVal>
            <c:numRef>
              <c:f>'Active 1'!$P$21:$P$920</c:f>
              <c:numCache>
                <c:formatCode>General</c:formatCode>
                <c:ptCount val="900"/>
                <c:pt idx="0">
                  <c:v>-6.4801502965014421</c:v>
                </c:pt>
                <c:pt idx="1">
                  <c:v>-6.4785692453314168</c:v>
                </c:pt>
                <c:pt idx="2">
                  <c:v>-6.4785692453314168</c:v>
                </c:pt>
                <c:pt idx="3">
                  <c:v>-6.4780699660145666</c:v>
                </c:pt>
                <c:pt idx="4">
                  <c:v>-6.4780422282747416</c:v>
                </c:pt>
                <c:pt idx="5">
                  <c:v>-6.4773487847791165</c:v>
                </c:pt>
                <c:pt idx="6">
                  <c:v>-6.475961897787867</c:v>
                </c:pt>
                <c:pt idx="7">
                  <c:v>-6.4743808466178416</c:v>
                </c:pt>
                <c:pt idx="8">
                  <c:v>-6.4737706163416924</c:v>
                </c:pt>
                <c:pt idx="9">
                  <c:v>-6.4737706163416924</c:v>
                </c:pt>
                <c:pt idx="10">
                  <c:v>-6.4715515971556918</c:v>
                </c:pt>
                <c:pt idx="11">
                  <c:v>-6.4671135587836925</c:v>
                </c:pt>
                <c:pt idx="12">
                  <c:v>-6.465144179256118</c:v>
                </c:pt>
                <c:pt idx="13">
                  <c:v>-6.4612886334204429</c:v>
                </c:pt>
                <c:pt idx="14">
                  <c:v>-6.4523570811967934</c:v>
                </c:pt>
                <c:pt idx="15">
                  <c:v>-6.4521074415383683</c:v>
                </c:pt>
                <c:pt idx="16">
                  <c:v>-6.4519687528392433</c:v>
                </c:pt>
                <c:pt idx="17">
                  <c:v>-6.4519687528392433</c:v>
                </c:pt>
                <c:pt idx="18">
                  <c:v>-6.4514694735223932</c:v>
                </c:pt>
                <c:pt idx="19">
                  <c:v>-6.4514694735223932</c:v>
                </c:pt>
                <c:pt idx="20">
                  <c:v>-6.4500548487913187</c:v>
                </c:pt>
                <c:pt idx="21">
                  <c:v>-6.4496665204337686</c:v>
                </c:pt>
                <c:pt idx="22">
                  <c:v>-6.4496665204337686</c:v>
                </c:pt>
                <c:pt idx="23">
                  <c:v>-6.4458109745980936</c:v>
                </c:pt>
                <c:pt idx="24">
                  <c:v>-6.4458109745980936</c:v>
                </c:pt>
                <c:pt idx="25">
                  <c:v>-6.4456445481591436</c:v>
                </c:pt>
                <c:pt idx="26">
                  <c:v>-6.4452562198015935</c:v>
                </c:pt>
                <c:pt idx="27">
                  <c:v>-6.4452562198015935</c:v>
                </c:pt>
                <c:pt idx="28">
                  <c:v>-6.443841595070519</c:v>
                </c:pt>
                <c:pt idx="29">
                  <c:v>-6.4435087421926189</c:v>
                </c:pt>
                <c:pt idx="30">
                  <c:v>-6.4435087421926189</c:v>
                </c:pt>
                <c:pt idx="31">
                  <c:v>-6.4433700534934939</c:v>
                </c:pt>
                <c:pt idx="32">
                  <c:v>-6.4433700534934939</c:v>
                </c:pt>
                <c:pt idx="33">
                  <c:v>-6.4431758893147189</c:v>
                </c:pt>
                <c:pt idx="34">
                  <c:v>-6.4431758893147189</c:v>
                </c:pt>
                <c:pt idx="35">
                  <c:v>-6.4430372006155938</c:v>
                </c:pt>
                <c:pt idx="36">
                  <c:v>-6.4430372006155938</c:v>
                </c:pt>
                <c:pt idx="37">
                  <c:v>-6.4410678210880192</c:v>
                </c:pt>
                <c:pt idx="38">
                  <c:v>-6.4410678210880192</c:v>
                </c:pt>
                <c:pt idx="39">
                  <c:v>-6.4407349682101191</c:v>
                </c:pt>
                <c:pt idx="40">
                  <c:v>-6.4407349682101191</c:v>
                </c:pt>
                <c:pt idx="41">
                  <c:v>-6.4405685417711691</c:v>
                </c:pt>
                <c:pt idx="42">
                  <c:v>-6.4387101132028937</c:v>
                </c:pt>
                <c:pt idx="43">
                  <c:v>-6.4387101132028937</c:v>
                </c:pt>
                <c:pt idx="44">
                  <c:v>-6.4385436867639436</c:v>
                </c:pt>
                <c:pt idx="45">
                  <c:v>-6.4385436867639436</c:v>
                </c:pt>
                <c:pt idx="46">
                  <c:v>-6.4378502432683193</c:v>
                </c:pt>
                <c:pt idx="47">
                  <c:v>-6.4369626355939191</c:v>
                </c:pt>
                <c:pt idx="48">
                  <c:v>-6.4369626355939191</c:v>
                </c:pt>
                <c:pt idx="49">
                  <c:v>-6.4369071601142691</c:v>
                </c:pt>
                <c:pt idx="50">
                  <c:v>-6.4367684714151441</c:v>
                </c:pt>
                <c:pt idx="51">
                  <c:v>-6.4367684714151441</c:v>
                </c:pt>
                <c:pt idx="52">
                  <c:v>-6.436491094016894</c:v>
                </c:pt>
                <c:pt idx="53">
                  <c:v>-6.436491094016894</c:v>
                </c:pt>
                <c:pt idx="54">
                  <c:v>-6.436491094016894</c:v>
                </c:pt>
                <c:pt idx="55">
                  <c:v>-6.436463356277069</c:v>
                </c:pt>
                <c:pt idx="56">
                  <c:v>-6.436463356277069</c:v>
                </c:pt>
                <c:pt idx="57">
                  <c:v>-6.436463356277069</c:v>
                </c:pt>
                <c:pt idx="58">
                  <c:v>-6.436269192098294</c:v>
                </c:pt>
                <c:pt idx="59">
                  <c:v>-6.436269192098294</c:v>
                </c:pt>
                <c:pt idx="60">
                  <c:v>-6.432718761400694</c:v>
                </c:pt>
                <c:pt idx="61">
                  <c:v>-6.432718761400694</c:v>
                </c:pt>
                <c:pt idx="62">
                  <c:v>-6.4325523349617439</c:v>
                </c:pt>
                <c:pt idx="63">
                  <c:v>-6.4306661686536444</c:v>
                </c:pt>
                <c:pt idx="64">
                  <c:v>-6.4306106931739944</c:v>
                </c:pt>
                <c:pt idx="65">
                  <c:v>-6.4301114138571442</c:v>
                </c:pt>
                <c:pt idx="66">
                  <c:v>-6.4283916739879947</c:v>
                </c:pt>
                <c:pt idx="67">
                  <c:v>-6.4283639362481697</c:v>
                </c:pt>
                <c:pt idx="68">
                  <c:v>-6.4280310833702696</c:v>
                </c:pt>
                <c:pt idx="69">
                  <c:v>-6.4278923946711446</c:v>
                </c:pt>
                <c:pt idx="70">
                  <c:v>-6.4278091814516696</c:v>
                </c:pt>
                <c:pt idx="71">
                  <c:v>-6.4275040663135945</c:v>
                </c:pt>
                <c:pt idx="72">
                  <c:v>-6.4263945567205942</c:v>
                </c:pt>
                <c:pt idx="73">
                  <c:v>-6.4263945567205942</c:v>
                </c:pt>
                <c:pt idx="74">
                  <c:v>-6.4235375695186194</c:v>
                </c:pt>
                <c:pt idx="75">
                  <c:v>-6.4219842560884199</c:v>
                </c:pt>
                <c:pt idx="76">
                  <c:v>-6.4217068786901699</c:v>
                </c:pt>
                <c:pt idx="77">
                  <c:v>-6.4216514032105199</c:v>
                </c:pt>
                <c:pt idx="78">
                  <c:v>-6.4214849767715698</c:v>
                </c:pt>
                <c:pt idx="79">
                  <c:v>-6.4213185503326198</c:v>
                </c:pt>
                <c:pt idx="80">
                  <c:v>-6.4211521238936697</c:v>
                </c:pt>
                <c:pt idx="81">
                  <c:v>-6.4158264778472702</c:v>
                </c:pt>
                <c:pt idx="82">
                  <c:v>-6.41499434565252</c:v>
                </c:pt>
                <c:pt idx="83">
                  <c:v>-6.414800181473745</c:v>
                </c:pt>
                <c:pt idx="84">
                  <c:v>-6.41477244373392</c:v>
                </c:pt>
                <c:pt idx="85">
                  <c:v>-6.41477244373392</c:v>
                </c:pt>
                <c:pt idx="86">
                  <c:v>-6.4146060172949699</c:v>
                </c:pt>
                <c:pt idx="87">
                  <c:v>-6.4132191303037205</c:v>
                </c:pt>
                <c:pt idx="88">
                  <c:v>-6.411416177215095</c:v>
                </c:pt>
                <c:pt idx="89">
                  <c:v>-6.4087810919317203</c:v>
                </c:pt>
                <c:pt idx="90">
                  <c:v>-6.4084482390538202</c:v>
                </c:pt>
                <c:pt idx="91">
                  <c:v>-6.4084482390538202</c:v>
                </c:pt>
                <c:pt idx="92">
                  <c:v>-6.4082818126148702</c:v>
                </c:pt>
                <c:pt idx="93">
                  <c:v>-6.4082263371352211</c:v>
                </c:pt>
                <c:pt idx="94">
                  <c:v>-6.4061737443881706</c:v>
                </c:pt>
                <c:pt idx="95">
                  <c:v>-6.4061737443881706</c:v>
                </c:pt>
                <c:pt idx="96">
                  <c:v>-6.4061737443881706</c:v>
                </c:pt>
                <c:pt idx="97">
                  <c:v>-6.4060073179492205</c:v>
                </c:pt>
                <c:pt idx="98">
                  <c:v>-6.4047036441774461</c:v>
                </c:pt>
                <c:pt idx="99">
                  <c:v>-6.4039824629419959</c:v>
                </c:pt>
                <c:pt idx="100">
                  <c:v>-6.4038715119826959</c:v>
                </c:pt>
                <c:pt idx="101">
                  <c:v>-6.4038715119826959</c:v>
                </c:pt>
                <c:pt idx="102">
                  <c:v>-6.4022627230728464</c:v>
                </c:pt>
                <c:pt idx="103">
                  <c:v>-6.4017634437559963</c:v>
                </c:pt>
                <c:pt idx="104">
                  <c:v>-6.3546092860534982</c:v>
                </c:pt>
                <c:pt idx="105">
                  <c:v>-6.3546092860534982</c:v>
                </c:pt>
                <c:pt idx="106">
                  <c:v>-6.3473974736989991</c:v>
                </c:pt>
                <c:pt idx="107">
                  <c:v>-6.3280642690409747</c:v>
                </c:pt>
                <c:pt idx="108">
                  <c:v>-6.3279533180816747</c:v>
                </c:pt>
                <c:pt idx="109">
                  <c:v>-6.3260394140337501</c:v>
                </c:pt>
                <c:pt idx="110">
                  <c:v>-6.3259284630744501</c:v>
                </c:pt>
                <c:pt idx="111">
                  <c:v>-6.3152771709816502</c:v>
                </c:pt>
                <c:pt idx="112">
                  <c:v>-6.3152494332418252</c:v>
                </c:pt>
                <c:pt idx="113">
                  <c:v>-6.3146946784453259</c:v>
                </c:pt>
                <c:pt idx="114">
                  <c:v>-6.3131968404947756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11-4307-BC12-3970F7729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233216"/>
        <c:axId val="1"/>
      </c:scatterChart>
      <c:valAx>
        <c:axId val="739233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531040762761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233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979634688521075"/>
          <c:y val="0.92097264437689974"/>
          <c:w val="0.3306126734158230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0</xdr:row>
      <xdr:rowOff>19050</xdr:rowOff>
    </xdr:from>
    <xdr:to>
      <xdr:col>18</xdr:col>
      <xdr:colOff>485775</xdr:colOff>
      <xdr:row>19</xdr:row>
      <xdr:rowOff>19050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CB937782-2A86-6D0E-4E37-63235C6C2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28575</xdr:rowOff>
    </xdr:from>
    <xdr:to>
      <xdr:col>12</xdr:col>
      <xdr:colOff>123825</xdr:colOff>
      <xdr:row>22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647113-86E8-1533-7CF9-DF94CE6C3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22</xdr:row>
      <xdr:rowOff>123825</xdr:rowOff>
    </xdr:from>
    <xdr:to>
      <xdr:col>12</xdr:col>
      <xdr:colOff>190499</xdr:colOff>
      <xdr:row>43</xdr:row>
      <xdr:rowOff>28575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2BF8D0E-80DD-CA49-36E1-F5906B67F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670" TargetMode="External"/><Relationship Id="rId1" Type="http://schemas.openxmlformats.org/officeDocument/2006/relationships/hyperlink" Target="http://www.konkoly.hu/cgi-bin/IBVS?3903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5764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2"/>
  <sheetViews>
    <sheetView tabSelected="1" workbookViewId="0">
      <pane xSplit="14" ySplit="22" topLeftCell="O114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8554687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36" customFormat="1" ht="20.25" x14ac:dyDescent="0.2">
      <c r="A1" s="67" t="s">
        <v>39</v>
      </c>
    </row>
    <row r="2" spans="1:6" s="36" customFormat="1" ht="12.95" customHeight="1" x14ac:dyDescent="0.2">
      <c r="A2" s="36" t="s">
        <v>17</v>
      </c>
      <c r="B2" s="36" t="s">
        <v>40</v>
      </c>
    </row>
    <row r="3" spans="1:6" s="36" customFormat="1" ht="12.95" customHeight="1" thickBot="1" x14ac:dyDescent="0.25">
      <c r="C3" s="37"/>
    </row>
    <row r="4" spans="1:6" s="36" customFormat="1" ht="12.95" customHeight="1" thickTop="1" thickBot="1" x14ac:dyDescent="0.25">
      <c r="A4" s="38" t="s">
        <v>0</v>
      </c>
      <c r="C4" s="39">
        <v>35344.762999999999</v>
      </c>
      <c r="D4" s="40">
        <v>9.2971640000000004</v>
      </c>
    </row>
    <row r="5" spans="1:6" s="36" customFormat="1" ht="12.95" customHeight="1" thickTop="1" x14ac:dyDescent="0.2">
      <c r="A5" s="41" t="s">
        <v>31</v>
      </c>
      <c r="C5" s="42">
        <v>-9.5</v>
      </c>
      <c r="D5" s="36" t="s">
        <v>32</v>
      </c>
    </row>
    <row r="6" spans="1:6" s="36" customFormat="1" ht="12.95" customHeight="1" x14ac:dyDescent="0.2">
      <c r="A6" s="38" t="s">
        <v>1</v>
      </c>
    </row>
    <row r="7" spans="1:6" s="36" customFormat="1" ht="12.95" customHeight="1" x14ac:dyDescent="0.2">
      <c r="A7" s="36" t="s">
        <v>2</v>
      </c>
      <c r="C7" s="36">
        <f>+C4</f>
        <v>35344.762999999999</v>
      </c>
      <c r="E7" s="36">
        <f>C7+C8/2</f>
        <v>35349.411582000001</v>
      </c>
    </row>
    <row r="8" spans="1:6" s="36" customFormat="1" ht="12.95" customHeight="1" x14ac:dyDescent="0.2">
      <c r="A8" s="36" t="s">
        <v>3</v>
      </c>
      <c r="C8" s="36">
        <f>D4</f>
        <v>9.2971640000000004</v>
      </c>
    </row>
    <row r="9" spans="1:6" s="36" customFormat="1" ht="12.95" customHeight="1" x14ac:dyDescent="0.2">
      <c r="A9" s="43" t="s">
        <v>28</v>
      </c>
      <c r="B9" s="43"/>
      <c r="C9" s="44">
        <v>21</v>
      </c>
      <c r="D9" s="44">
        <v>21</v>
      </c>
    </row>
    <row r="10" spans="1:6" s="36" customFormat="1" ht="12.95" customHeight="1" thickBot="1" x14ac:dyDescent="0.25">
      <c r="C10" s="45" t="s">
        <v>19</v>
      </c>
      <c r="D10" s="45" t="s">
        <v>20</v>
      </c>
    </row>
    <row r="11" spans="1:6" s="36" customFormat="1" ht="12.95" customHeight="1" x14ac:dyDescent="0.2">
      <c r="A11" s="36" t="s">
        <v>14</v>
      </c>
      <c r="C11" s="46">
        <f ca="1">INTERCEPT(INDIRECT(C14):R$934,INDIRECT(C13):$F$934)</f>
        <v>-4.6721587092675101</v>
      </c>
      <c r="D11" s="46">
        <f ca="1">INTERCEPT(INDIRECT(D14):S$934,INDIRECT(D13):$F$934)</f>
        <v>-6.4367962091549691</v>
      </c>
      <c r="E11" s="43" t="s">
        <v>34</v>
      </c>
      <c r="F11" s="36">
        <v>1</v>
      </c>
    </row>
    <row r="12" spans="1:6" s="36" customFormat="1" ht="12.95" customHeight="1" x14ac:dyDescent="0.2">
      <c r="A12" s="36" t="s">
        <v>15</v>
      </c>
      <c r="C12" s="46">
        <f ca="1">SLOPE(INDIRECT(C14):R$934,INDIRECT(C13):$F$934)</f>
        <v>-2.8118666604253009E-5</v>
      </c>
      <c r="D12" s="46">
        <f ca="1">SLOPE(INDIRECT(D14):S$934,INDIRECT(D13):$F$934)</f>
        <v>5.5475479649997014E-5</v>
      </c>
      <c r="E12" s="43" t="s">
        <v>35</v>
      </c>
      <c r="F12" s="47">
        <f ca="1">NOW()+15018.5+$C$5/24</f>
        <v>60379.628802893516</v>
      </c>
    </row>
    <row r="13" spans="1:6" s="36" customFormat="1" ht="12.95" customHeight="1" x14ac:dyDescent="0.2">
      <c r="A13" s="43" t="s">
        <v>29</v>
      </c>
      <c r="B13" s="43"/>
      <c r="C13" s="44" t="str">
        <f>"F"&amp;C9</f>
        <v>F21</v>
      </c>
      <c r="D13" s="44" t="str">
        <f>"F"&amp;D9</f>
        <v>F21</v>
      </c>
      <c r="E13" s="43" t="s">
        <v>36</v>
      </c>
      <c r="F13" s="47">
        <f ca="1">ROUND(2*(F12-$C$7)/$C$8,0)/2+F11</f>
        <v>2693.5</v>
      </c>
    </row>
    <row r="14" spans="1:6" s="36" customFormat="1" ht="12.95" customHeight="1" x14ac:dyDescent="0.2">
      <c r="A14" s="43" t="s">
        <v>30</v>
      </c>
      <c r="B14" s="43"/>
      <c r="C14" s="44" t="str">
        <f>"R"&amp;C9</f>
        <v>R21</v>
      </c>
      <c r="D14" s="44" t="str">
        <f>"S"&amp;D9</f>
        <v>S21</v>
      </c>
      <c r="E14" s="43" t="s">
        <v>37</v>
      </c>
      <c r="F14" s="46">
        <f ca="1">ROUND(2*(F12-$C$15)/$C$16,0)/2+F11</f>
        <v>466.5</v>
      </c>
    </row>
    <row r="15" spans="1:6" s="36" customFormat="1" ht="12.95" customHeight="1" x14ac:dyDescent="0.2">
      <c r="A15" s="48" t="s">
        <v>16</v>
      </c>
      <c r="C15" s="49">
        <f ca="1">($C7+C11)+($C8+C12)*INT(MAX($F21:$F3532))</f>
        <v>56054.10958490154</v>
      </c>
      <c r="D15" s="49">
        <f ca="1">($C7+D11)+($C8+D12)*INT(MAX($F21:$F3532))</f>
        <v>56052.531195159507</v>
      </c>
      <c r="E15" s="43" t="s">
        <v>38</v>
      </c>
      <c r="F15" s="50">
        <f ca="1">+$C$15+$C$16*F14-15018.5-$C$5/24</f>
        <v>45373.119306876906</v>
      </c>
    </row>
    <row r="16" spans="1:6" s="36" customFormat="1" ht="12.95" customHeight="1" x14ac:dyDescent="0.2">
      <c r="A16" s="38" t="s">
        <v>4</v>
      </c>
      <c r="C16" s="51">
        <f ca="1">+$C8+C12</f>
        <v>9.2971358813333964</v>
      </c>
      <c r="D16" s="46">
        <f ca="1">+$C8+D12</f>
        <v>9.2972194754796504</v>
      </c>
      <c r="E16" s="52"/>
      <c r="F16" s="52" t="s">
        <v>33</v>
      </c>
    </row>
    <row r="17" spans="1:22" s="36" customFormat="1" ht="12.95" customHeight="1" thickBot="1" x14ac:dyDescent="0.25">
      <c r="A17" s="43" t="s">
        <v>27</v>
      </c>
      <c r="C17" s="36">
        <f>COUNT(C21:C1246)</f>
        <v>115</v>
      </c>
    </row>
    <row r="18" spans="1:22" s="36" customFormat="1" ht="12.95" customHeight="1" thickTop="1" thickBot="1" x14ac:dyDescent="0.25">
      <c r="A18" s="38" t="s">
        <v>22</v>
      </c>
      <c r="C18" s="53">
        <f ca="1">+C15</f>
        <v>56054.10958490154</v>
      </c>
      <c r="D18" s="40">
        <f ca="1">+C16</f>
        <v>9.2971358813333964</v>
      </c>
      <c r="E18" s="54">
        <f>R19</f>
        <v>56</v>
      </c>
    </row>
    <row r="19" spans="1:22" s="36" customFormat="1" ht="12.95" customHeight="1" thickTop="1" thickBot="1" x14ac:dyDescent="0.25">
      <c r="A19" s="38" t="s">
        <v>23</v>
      </c>
      <c r="C19" s="53">
        <f ca="1">+D15</f>
        <v>56052.531195159507</v>
      </c>
      <c r="D19" s="40">
        <f ca="1">+D16</f>
        <v>9.2972194754796504</v>
      </c>
      <c r="E19" s="54">
        <f>S19</f>
        <v>57</v>
      </c>
      <c r="R19" s="36">
        <f>COUNT(R21:R321)</f>
        <v>56</v>
      </c>
      <c r="S19" s="36">
        <f>COUNT(S21:S321)</f>
        <v>57</v>
      </c>
    </row>
    <row r="20" spans="1:22" s="36" customFormat="1" ht="12.95" customHeight="1" thickTop="1" thickBot="1" x14ac:dyDescent="0.25">
      <c r="A20" s="45" t="s">
        <v>5</v>
      </c>
      <c r="B20" s="45" t="s">
        <v>6</v>
      </c>
      <c r="C20" s="45" t="s">
        <v>7</v>
      </c>
      <c r="D20" s="45" t="s">
        <v>12</v>
      </c>
      <c r="E20" s="45" t="s">
        <v>8</v>
      </c>
      <c r="F20" s="45" t="s">
        <v>9</v>
      </c>
      <c r="G20" s="45" t="s">
        <v>10</v>
      </c>
      <c r="H20" s="55" t="s">
        <v>11</v>
      </c>
      <c r="I20" s="55" t="s">
        <v>59</v>
      </c>
      <c r="J20" s="55" t="s">
        <v>427</v>
      </c>
      <c r="K20" s="55" t="s">
        <v>51</v>
      </c>
      <c r="L20" s="55" t="s">
        <v>26</v>
      </c>
      <c r="M20" s="55" t="s">
        <v>18</v>
      </c>
      <c r="N20" s="55" t="s">
        <v>21</v>
      </c>
      <c r="O20" s="55" t="s">
        <v>24</v>
      </c>
      <c r="P20" s="56" t="s">
        <v>25</v>
      </c>
      <c r="Q20" s="45" t="s">
        <v>13</v>
      </c>
      <c r="R20" s="57" t="s">
        <v>19</v>
      </c>
      <c r="S20" s="57" t="s">
        <v>20</v>
      </c>
      <c r="U20" s="58" t="s">
        <v>425</v>
      </c>
    </row>
    <row r="21" spans="1:22" s="36" customFormat="1" ht="12.95" customHeight="1" x14ac:dyDescent="0.2">
      <c r="A21" s="34" t="s">
        <v>65</v>
      </c>
      <c r="B21" s="59" t="s">
        <v>45</v>
      </c>
      <c r="C21" s="34">
        <v>28074.328000000001</v>
      </c>
      <c r="D21" s="60"/>
      <c r="E21" s="36">
        <f>+(C21-C$7)/C$8</f>
        <v>-782.00567398832561</v>
      </c>
      <c r="F21" s="61">
        <f>ROUND(2*E21,0)/2+0.5</f>
        <v>-781.5</v>
      </c>
      <c r="G21" s="36">
        <f>+C21-(C$7+F21*C$8)</f>
        <v>-4.7013339999975869</v>
      </c>
      <c r="I21" s="36">
        <f>+G21</f>
        <v>-4.7013339999975869</v>
      </c>
      <c r="O21" s="36">
        <f ca="1">+C$11+C$12*$F21</f>
        <v>-4.6501839713162862</v>
      </c>
      <c r="P21" s="36">
        <f ca="1">+D$11+D$12*$F21</f>
        <v>-6.4801502965014421</v>
      </c>
      <c r="Q21" s="62">
        <f>+C21-15018.5</f>
        <v>13055.828000000001</v>
      </c>
      <c r="R21" s="36">
        <f>G21</f>
        <v>-4.7013339999975869</v>
      </c>
      <c r="V21" s="63"/>
    </row>
    <row r="22" spans="1:22" s="36" customFormat="1" ht="12.95" customHeight="1" x14ac:dyDescent="0.2">
      <c r="A22" s="34" t="s">
        <v>65</v>
      </c>
      <c r="B22" s="64" t="s">
        <v>42</v>
      </c>
      <c r="C22" s="34">
        <v>28337.41</v>
      </c>
      <c r="D22" s="65"/>
      <c r="E22" s="36">
        <f>+(C22-C$7)/C$8</f>
        <v>-753.70865782296607</v>
      </c>
      <c r="F22" s="66">
        <f>ROUND(2*E22,0)/2+0.5</f>
        <v>-753</v>
      </c>
      <c r="G22" s="36">
        <f>+C22-(C$7+F22*C$8)</f>
        <v>-6.5885079999970912</v>
      </c>
      <c r="I22" s="36">
        <f>+G22</f>
        <v>-6.5885079999970912</v>
      </c>
      <c r="O22" s="36">
        <f ca="1">+C$11+C$12*$F22</f>
        <v>-4.6509853533145078</v>
      </c>
      <c r="P22" s="36">
        <f ca="1">+D$11+D$12*$F22</f>
        <v>-6.4785692453314168</v>
      </c>
      <c r="Q22" s="62">
        <f>+C22-15018.5</f>
        <v>13318.91</v>
      </c>
      <c r="S22" s="36">
        <f>G22</f>
        <v>-6.5885079999970912</v>
      </c>
      <c r="V22" s="63"/>
    </row>
    <row r="23" spans="1:22" s="36" customFormat="1" ht="12.95" customHeight="1" x14ac:dyDescent="0.2">
      <c r="A23" s="34" t="s">
        <v>73</v>
      </c>
      <c r="B23" s="64" t="s">
        <v>42</v>
      </c>
      <c r="C23" s="34">
        <v>28337.46</v>
      </c>
      <c r="D23" s="65"/>
      <c r="E23" s="36">
        <f>+(C23-C$7)/C$8</f>
        <v>-753.7032798388841</v>
      </c>
      <c r="F23" s="66">
        <f>ROUND(2*E23,0)/2+0.5</f>
        <v>-753</v>
      </c>
      <c r="G23" s="36">
        <f>+C23-(C$7+F23*C$8)</f>
        <v>-6.5385079999978188</v>
      </c>
      <c r="I23" s="36">
        <f>+G23</f>
        <v>-6.5385079999978188</v>
      </c>
      <c r="O23" s="36">
        <f ca="1">+C$11+C$12*$F23</f>
        <v>-4.6509853533145078</v>
      </c>
      <c r="P23" s="36">
        <f ca="1">+D$11+D$12*$F23</f>
        <v>-6.4785692453314168</v>
      </c>
      <c r="Q23" s="62">
        <f>+C23-15018.5</f>
        <v>13318.96</v>
      </c>
      <c r="S23" s="36">
        <f>G23</f>
        <v>-6.5385079999978188</v>
      </c>
      <c r="V23" s="63"/>
    </row>
    <row r="24" spans="1:22" s="36" customFormat="1" ht="12.95" customHeight="1" x14ac:dyDescent="0.2">
      <c r="A24" s="34" t="s">
        <v>65</v>
      </c>
      <c r="B24" s="59" t="s">
        <v>42</v>
      </c>
      <c r="C24" s="34">
        <v>28421.191999999999</v>
      </c>
      <c r="D24" s="60"/>
      <c r="E24" s="36">
        <f>+(C24-C$7)/C$8</f>
        <v>-744.69709257575744</v>
      </c>
      <c r="F24" s="66">
        <f>ROUND(2*E24,0)/2+0.5</f>
        <v>-744</v>
      </c>
      <c r="G24" s="36">
        <f>+C24-(C$7+F24*C$8)</f>
        <v>-6.4809839999979886</v>
      </c>
      <c r="I24" s="36">
        <f>+G24</f>
        <v>-6.4809839999979886</v>
      </c>
      <c r="O24" s="36">
        <f ca="1">+C$11+C$12*$F24</f>
        <v>-4.6512384213139457</v>
      </c>
      <c r="P24" s="36">
        <f ca="1">+D$11+D$12*$F24</f>
        <v>-6.4780699660145666</v>
      </c>
      <c r="Q24" s="62">
        <f>+C24-15018.5</f>
        <v>13402.691999999999</v>
      </c>
      <c r="S24" s="36">
        <f>G24</f>
        <v>-6.4809839999979886</v>
      </c>
      <c r="V24" s="63"/>
    </row>
    <row r="25" spans="1:22" s="36" customFormat="1" ht="12.95" customHeight="1" x14ac:dyDescent="0.2">
      <c r="A25" s="34" t="s">
        <v>65</v>
      </c>
      <c r="B25" s="59" t="s">
        <v>45</v>
      </c>
      <c r="C25" s="34">
        <v>28427.597000000002</v>
      </c>
      <c r="D25" s="60"/>
      <c r="E25" s="36">
        <f>+(C25-C$7)/C$8</f>
        <v>-744.00817281484944</v>
      </c>
      <c r="F25" s="66">
        <f>ROUND(2*E25,0)/2+0.5</f>
        <v>-743.5</v>
      </c>
      <c r="G25" s="36">
        <f>+C25-(C$7+F25*C$8)</f>
        <v>-4.7245659999971394</v>
      </c>
      <c r="I25" s="36">
        <f>+G25</f>
        <v>-4.7245659999971394</v>
      </c>
      <c r="O25" s="36">
        <f ca="1">+C$11+C$12*$F25</f>
        <v>-4.6512524806472477</v>
      </c>
      <c r="P25" s="36">
        <f ca="1">+D$11+D$12*$F25</f>
        <v>-6.4780422282747416</v>
      </c>
      <c r="Q25" s="62">
        <f>+C25-15018.5</f>
        <v>13409.097000000002</v>
      </c>
      <c r="R25" s="36">
        <f>G25</f>
        <v>-4.7245659999971394</v>
      </c>
      <c r="V25" s="63"/>
    </row>
    <row r="26" spans="1:22" s="36" customFormat="1" ht="12.95" customHeight="1" x14ac:dyDescent="0.2">
      <c r="A26" s="34" t="s">
        <v>65</v>
      </c>
      <c r="B26" s="59" t="s">
        <v>42</v>
      </c>
      <c r="C26" s="34">
        <v>28542.076000000001</v>
      </c>
      <c r="D26" s="60"/>
      <c r="E26" s="36">
        <f>+(C26-C$7)/C$8</f>
        <v>-731.69484802032082</v>
      </c>
      <c r="F26" s="66">
        <f>ROUND(2*E26,0)/2+0.5</f>
        <v>-731</v>
      </c>
      <c r="G26" s="36">
        <f>+C26-(C$7+F26*C$8)</f>
        <v>-6.4601159999983793</v>
      </c>
      <c r="I26" s="36">
        <f>+G26</f>
        <v>-6.4601159999983793</v>
      </c>
      <c r="O26" s="36">
        <f ca="1">+C$11+C$12*$F26</f>
        <v>-4.6516039639798015</v>
      </c>
      <c r="P26" s="36">
        <f ca="1">+D$11+D$12*$F26</f>
        <v>-6.4773487847791165</v>
      </c>
      <c r="Q26" s="62">
        <f>+C26-15018.5</f>
        <v>13523.576000000001</v>
      </c>
      <c r="S26" s="36">
        <f>G26</f>
        <v>-6.4601159999983793</v>
      </c>
      <c r="V26" s="63"/>
    </row>
    <row r="27" spans="1:22" s="36" customFormat="1" ht="12.95" customHeight="1" x14ac:dyDescent="0.2">
      <c r="A27" s="34" t="s">
        <v>65</v>
      </c>
      <c r="B27" s="59" t="s">
        <v>42</v>
      </c>
      <c r="C27" s="34">
        <v>28774.544000000002</v>
      </c>
      <c r="D27" s="60"/>
      <c r="E27" s="36">
        <f>+(C27-C$7)/C$8</f>
        <v>-706.69066394870492</v>
      </c>
      <c r="F27" s="66">
        <f>ROUND(2*E27,0)/2+0.5</f>
        <v>-706</v>
      </c>
      <c r="G27" s="36">
        <f>+C27-(C$7+F27*C$8)</f>
        <v>-6.4212159999951837</v>
      </c>
      <c r="I27" s="36">
        <f>+G27</f>
        <v>-6.4212159999951837</v>
      </c>
      <c r="O27" s="36">
        <f ca="1">+C$11+C$12*$F27</f>
        <v>-4.6523069306449072</v>
      </c>
      <c r="P27" s="36">
        <f ca="1">+D$11+D$12*$F27</f>
        <v>-6.475961897787867</v>
      </c>
      <c r="Q27" s="62">
        <f>+C27-15018.5</f>
        <v>13756.044000000002</v>
      </c>
      <c r="S27" s="36">
        <f>G27</f>
        <v>-6.4212159999951837</v>
      </c>
      <c r="V27" s="63"/>
    </row>
    <row r="28" spans="1:22" s="36" customFormat="1" ht="12.95" customHeight="1" x14ac:dyDescent="0.2">
      <c r="A28" s="34" t="s">
        <v>65</v>
      </c>
      <c r="B28" s="59" t="s">
        <v>45</v>
      </c>
      <c r="C28" s="34">
        <v>29041.316999999999</v>
      </c>
      <c r="D28" s="60"/>
      <c r="E28" s="36">
        <f>+(C28-C$7)/C$8</f>
        <v>-677.99664499841026</v>
      </c>
      <c r="F28" s="66">
        <f>ROUND(2*E28,0)/2+0.5</f>
        <v>-677.5</v>
      </c>
      <c r="G28" s="36">
        <f>+C28-(C$7+F28*C$8)</f>
        <v>-4.6173899999994319</v>
      </c>
      <c r="I28" s="36">
        <f>+G28</f>
        <v>-4.6173899999994319</v>
      </c>
      <c r="O28" s="36">
        <f ca="1">+C$11+C$12*$F28</f>
        <v>-4.6531083126431287</v>
      </c>
      <c r="P28" s="36">
        <f ca="1">+D$11+D$12*$F28</f>
        <v>-6.4743808466178416</v>
      </c>
      <c r="Q28" s="62">
        <f>+C28-15018.5</f>
        <v>14022.816999999999</v>
      </c>
      <c r="R28" s="36">
        <f>G28</f>
        <v>-4.6173899999994319</v>
      </c>
      <c r="V28" s="63"/>
    </row>
    <row r="29" spans="1:22" s="36" customFormat="1" ht="12.95" customHeight="1" x14ac:dyDescent="0.2">
      <c r="A29" s="34" t="s">
        <v>65</v>
      </c>
      <c r="B29" s="59" t="s">
        <v>45</v>
      </c>
      <c r="C29" s="34">
        <v>29143.53</v>
      </c>
      <c r="D29" s="60"/>
      <c r="E29" s="36">
        <f>+(C29-C$7)/C$8</f>
        <v>-667.00264725888451</v>
      </c>
      <c r="F29" s="66">
        <f>ROUND(2*E29,0)/2+0.5</f>
        <v>-666.5</v>
      </c>
      <c r="G29" s="36">
        <f>+C29-(C$7+F29*C$8)</f>
        <v>-4.6731939999990573</v>
      </c>
      <c r="I29" s="36">
        <f>+G29</f>
        <v>-4.6731939999990573</v>
      </c>
      <c r="O29" s="36">
        <f ca="1">+C$11+C$12*$F29</f>
        <v>-4.6534176179757756</v>
      </c>
      <c r="P29" s="36">
        <f ca="1">+D$11+D$12*$F29</f>
        <v>-6.4737706163416924</v>
      </c>
      <c r="Q29" s="62">
        <f>+C29-15018.5</f>
        <v>14125.029999999999</v>
      </c>
      <c r="R29" s="36">
        <f>G29</f>
        <v>-4.6731939999990573</v>
      </c>
      <c r="V29" s="63"/>
    </row>
    <row r="30" spans="1:22" s="36" customFormat="1" ht="12.95" customHeight="1" x14ac:dyDescent="0.2">
      <c r="A30" s="34" t="s">
        <v>73</v>
      </c>
      <c r="B30" s="59" t="s">
        <v>45</v>
      </c>
      <c r="C30" s="34">
        <v>29143.55</v>
      </c>
      <c r="D30" s="60"/>
      <c r="E30" s="36">
        <f>+(C30-C$7)/C$8</f>
        <v>-667.0004960652517</v>
      </c>
      <c r="F30" s="66">
        <f>ROUND(2*E30,0)/2+0.5</f>
        <v>-666.5</v>
      </c>
      <c r="G30" s="36">
        <f>+C30-(C$7+F30*C$8)</f>
        <v>-4.6531939999986207</v>
      </c>
      <c r="I30" s="36">
        <f>+G30</f>
        <v>-4.6531939999986207</v>
      </c>
      <c r="O30" s="36">
        <f ca="1">+C$11+C$12*$F30</f>
        <v>-4.6534176179757756</v>
      </c>
      <c r="P30" s="36">
        <f ca="1">+D$11+D$12*$F30</f>
        <v>-6.4737706163416924</v>
      </c>
      <c r="Q30" s="62">
        <f>+C30-15018.5</f>
        <v>14125.05</v>
      </c>
      <c r="R30" s="36">
        <f>G30</f>
        <v>-4.6531939999986207</v>
      </c>
      <c r="V30" s="63"/>
    </row>
    <row r="31" spans="1:22" s="36" customFormat="1" ht="12.95" customHeight="1" x14ac:dyDescent="0.2">
      <c r="A31" s="34" t="s">
        <v>65</v>
      </c>
      <c r="B31" s="59" t="s">
        <v>45</v>
      </c>
      <c r="C31" s="34">
        <v>29515.528999999999</v>
      </c>
      <c r="D31" s="60"/>
      <c r="E31" s="36">
        <f>+(C31-C$7)/C$8</f>
        <v>-626.99055324828089</v>
      </c>
      <c r="F31" s="66">
        <f>ROUND(2*E31,0)/2+0.5</f>
        <v>-626.5</v>
      </c>
      <c r="G31" s="36">
        <f>+C31-(C$7+F31*C$8)</f>
        <v>-4.5607540000019071</v>
      </c>
      <c r="I31" s="36">
        <f>+G31</f>
        <v>-4.5607540000019071</v>
      </c>
      <c r="O31" s="36">
        <f ca="1">+C$11+C$12*$F31</f>
        <v>-4.654542364639946</v>
      </c>
      <c r="P31" s="36">
        <f ca="1">+D$11+D$12*$F31</f>
        <v>-6.4715515971556918</v>
      </c>
      <c r="Q31" s="62">
        <f>+C31-15018.5</f>
        <v>14497.028999999999</v>
      </c>
      <c r="R31" s="36">
        <f>G31</f>
        <v>-4.5607540000019071</v>
      </c>
      <c r="V31" s="63"/>
    </row>
    <row r="32" spans="1:22" x14ac:dyDescent="0.2">
      <c r="A32" s="33" t="s">
        <v>65</v>
      </c>
      <c r="B32" s="35" t="s">
        <v>45</v>
      </c>
      <c r="C32" s="33">
        <v>30259.206999999999</v>
      </c>
      <c r="D32" s="4"/>
      <c r="E32">
        <f>+(C32-C$7)/C$8</f>
        <v>-547.00078432519854</v>
      </c>
      <c r="F32" s="11">
        <f>ROUND(2*E32,0)/2+0.5</f>
        <v>-546.5</v>
      </c>
      <c r="G32">
        <f>+C32-(C$7+F32*C$8)</f>
        <v>-4.6558740000000398</v>
      </c>
      <c r="I32">
        <f>+G32</f>
        <v>-4.6558740000000398</v>
      </c>
      <c r="O32">
        <f ca="1">+C$11+C$12*$F32</f>
        <v>-4.6567918579682859</v>
      </c>
      <c r="P32">
        <f ca="1">+D$11+D$12*$F32</f>
        <v>-6.4671135587836925</v>
      </c>
      <c r="Q32" s="1">
        <f>+C32-15018.5</f>
        <v>15240.706999999999</v>
      </c>
      <c r="R32">
        <f>G32</f>
        <v>-4.6558740000000398</v>
      </c>
      <c r="V32" s="3"/>
    </row>
    <row r="33" spans="1:22" x14ac:dyDescent="0.2">
      <c r="A33" s="33" t="s">
        <v>105</v>
      </c>
      <c r="B33" s="35" t="s">
        <v>42</v>
      </c>
      <c r="C33" s="33">
        <v>30587.465</v>
      </c>
      <c r="D33" s="4"/>
      <c r="E33">
        <f>+(C33-C$7)/C$8</f>
        <v>-511.69345834923411</v>
      </c>
      <c r="F33" s="11">
        <f>ROUND(2*E33,0)/2+0.5</f>
        <v>-511</v>
      </c>
      <c r="G33">
        <f>+C33-(C$7+F33*C$8)</f>
        <v>-6.4471959999973478</v>
      </c>
      <c r="I33">
        <f>+G33</f>
        <v>-6.4471959999973478</v>
      </c>
      <c r="O33">
        <f ca="1">+C$11+C$12*$F33</f>
        <v>-4.6577900706327364</v>
      </c>
      <c r="P33">
        <f ca="1">+D$11+D$12*$F33</f>
        <v>-6.465144179256118</v>
      </c>
      <c r="Q33" s="1">
        <f>+C33-15018.5</f>
        <v>15568.965</v>
      </c>
      <c r="S33">
        <f>G33</f>
        <v>-6.4471959999973478</v>
      </c>
      <c r="V33" s="3"/>
    </row>
    <row r="34" spans="1:22" x14ac:dyDescent="0.2">
      <c r="A34" s="33" t="s">
        <v>105</v>
      </c>
      <c r="B34" s="35" t="s">
        <v>45</v>
      </c>
      <c r="C34" s="33">
        <v>31235.307000000001</v>
      </c>
      <c r="D34" s="4"/>
      <c r="E34">
        <f>+(C34-C$7)/C$8</f>
        <v>-442.0117790758556</v>
      </c>
      <c r="F34" s="11">
        <f>ROUND(2*E34,0)/2+0.5</f>
        <v>-441.5</v>
      </c>
      <c r="G34">
        <f>+C34-(C$7+F34*C$8)</f>
        <v>-4.7580939999970724</v>
      </c>
      <c r="I34">
        <f>+G34</f>
        <v>-4.7580939999970724</v>
      </c>
      <c r="O34">
        <f ca="1">+C$11+C$12*$F34</f>
        <v>-4.6597443179617324</v>
      </c>
      <c r="P34">
        <f ca="1">+D$11+D$12*$F34</f>
        <v>-6.4612886334204429</v>
      </c>
      <c r="Q34" s="1">
        <f>+C34-15018.5</f>
        <v>16216.807000000001</v>
      </c>
      <c r="R34">
        <f>G34</f>
        <v>-4.7580939999970724</v>
      </c>
      <c r="V34" s="3"/>
    </row>
    <row r="35" spans="1:22" x14ac:dyDescent="0.2">
      <c r="A35" s="33" t="s">
        <v>105</v>
      </c>
      <c r="B35" s="35" t="s">
        <v>45</v>
      </c>
      <c r="C35" s="33">
        <v>32732.331999999999</v>
      </c>
      <c r="D35" s="4"/>
      <c r="E35">
        <f>+(C35-C$7)/C$8</f>
        <v>-280.99224666790866</v>
      </c>
      <c r="F35" s="11">
        <f>ROUND(2*E35,0)/2+0.5</f>
        <v>-280.5</v>
      </c>
      <c r="G35">
        <f>+C35-(C$7+F35*C$8)</f>
        <v>-4.5764979999985371</v>
      </c>
      <c r="I35">
        <f>+G35</f>
        <v>-4.5764979999985371</v>
      </c>
      <c r="O35">
        <f ca="1">+C$11+C$12*$F35</f>
        <v>-4.6642714232850171</v>
      </c>
      <c r="P35">
        <f ca="1">+D$11+D$12*$F35</f>
        <v>-6.4523570811967934</v>
      </c>
      <c r="Q35" s="1">
        <f>+C35-15018.5</f>
        <v>17713.831999999999</v>
      </c>
      <c r="R35">
        <f>G35</f>
        <v>-4.5764979999985371</v>
      </c>
      <c r="V35" s="3"/>
    </row>
    <row r="36" spans="1:22" x14ac:dyDescent="0.2">
      <c r="A36" s="33" t="s">
        <v>105</v>
      </c>
      <c r="B36" s="35" t="s">
        <v>42</v>
      </c>
      <c r="C36" s="33">
        <v>32772.258000000002</v>
      </c>
      <c r="D36" s="4"/>
      <c r="E36">
        <f>+(C36-C$7)/C$8</f>
        <v>-276.69781881872763</v>
      </c>
      <c r="F36" s="11">
        <f>ROUND(2*E36,0)/2+0.5</f>
        <v>-276</v>
      </c>
      <c r="G36">
        <f>+C36-(C$7+F36*C$8)</f>
        <v>-6.4877359999954933</v>
      </c>
      <c r="I36">
        <f>+G36</f>
        <v>-6.4877359999954933</v>
      </c>
      <c r="O36">
        <f ca="1">+C$11+C$12*$F36</f>
        <v>-4.6643979572847361</v>
      </c>
      <c r="P36">
        <f ca="1">+D$11+D$12*$F36</f>
        <v>-6.4521074415383683</v>
      </c>
      <c r="Q36" s="1">
        <f>+C36-15018.5</f>
        <v>17753.758000000002</v>
      </c>
      <c r="S36">
        <f>G36</f>
        <v>-6.4877359999954933</v>
      </c>
      <c r="V36" s="3"/>
    </row>
    <row r="37" spans="1:22" x14ac:dyDescent="0.2">
      <c r="A37" s="33" t="s">
        <v>73</v>
      </c>
      <c r="B37" s="35" t="s">
        <v>45</v>
      </c>
      <c r="C37" s="33">
        <v>32797.379999999997</v>
      </c>
      <c r="D37" s="4"/>
      <c r="E37">
        <f>+(C37-C$7)/C$8</f>
        <v>-273.99570449655414</v>
      </c>
      <c r="F37" s="11">
        <f>ROUND(2*E37,0)/2+0.5</f>
        <v>-273.5</v>
      </c>
      <c r="G37">
        <f>+C37-(C$7+F37*C$8)</f>
        <v>-4.60864600000059</v>
      </c>
      <c r="I37">
        <f>+G37</f>
        <v>-4.60864600000059</v>
      </c>
      <c r="O37">
        <f ca="1">+C$11+C$12*$F37</f>
        <v>-4.664468253951247</v>
      </c>
      <c r="P37">
        <f ca="1">+D$11+D$12*$F37</f>
        <v>-6.4519687528392433</v>
      </c>
      <c r="Q37" s="1">
        <f>+C37-15018.5</f>
        <v>17778.879999999997</v>
      </c>
      <c r="R37">
        <f>G37</f>
        <v>-4.60864600000059</v>
      </c>
      <c r="V37" s="3"/>
    </row>
    <row r="38" spans="1:22" x14ac:dyDescent="0.2">
      <c r="A38" s="33" t="s">
        <v>65</v>
      </c>
      <c r="B38" s="35" t="s">
        <v>45</v>
      </c>
      <c r="C38" s="33">
        <v>32797.381000000001</v>
      </c>
      <c r="D38" s="4"/>
      <c r="E38">
        <f>+(C38-C$7)/C$8</f>
        <v>-273.99559693687212</v>
      </c>
      <c r="F38" s="11">
        <f>ROUND(2*E38,0)/2+0.5</f>
        <v>-273.5</v>
      </c>
      <c r="G38">
        <f>+C38-(C$7+F38*C$8)</f>
        <v>-4.6076459999967483</v>
      </c>
      <c r="I38">
        <f>+G38</f>
        <v>-4.6076459999967483</v>
      </c>
      <c r="O38">
        <f ca="1">+C$11+C$12*$F38</f>
        <v>-4.664468253951247</v>
      </c>
      <c r="P38">
        <f ca="1">+D$11+D$12*$F38</f>
        <v>-6.4519687528392433</v>
      </c>
      <c r="Q38" s="1">
        <f>+C38-15018.5</f>
        <v>17778.881000000001</v>
      </c>
      <c r="R38">
        <f>G38</f>
        <v>-4.6076459999967483</v>
      </c>
      <c r="V38" s="3"/>
    </row>
    <row r="39" spans="1:22" x14ac:dyDescent="0.2">
      <c r="A39" s="33" t="s">
        <v>65</v>
      </c>
      <c r="B39" s="35" t="s">
        <v>45</v>
      </c>
      <c r="C39" s="33">
        <v>32881.074999999997</v>
      </c>
      <c r="D39" s="4"/>
      <c r="E39">
        <f>+(C39-C$7)/C$8</f>
        <v>-264.99349694164823</v>
      </c>
      <c r="F39" s="11">
        <f>ROUND(2*E39,0)/2+0.5</f>
        <v>-264.5</v>
      </c>
      <c r="G39">
        <f>+C39-(C$7+F39*C$8)</f>
        <v>-4.5881220000010217</v>
      </c>
      <c r="I39">
        <f>+G39</f>
        <v>-4.5881220000010217</v>
      </c>
      <c r="O39">
        <f ca="1">+C$11+C$12*$F39</f>
        <v>-4.6647213219506849</v>
      </c>
      <c r="P39">
        <f ca="1">+D$11+D$12*$F39</f>
        <v>-6.4514694735223932</v>
      </c>
      <c r="Q39" s="1">
        <f>+C39-15018.5</f>
        <v>17862.574999999997</v>
      </c>
      <c r="R39">
        <f>G39</f>
        <v>-4.5881220000010217</v>
      </c>
      <c r="V39" s="3"/>
    </row>
    <row r="40" spans="1:22" x14ac:dyDescent="0.2">
      <c r="A40" s="33" t="s">
        <v>105</v>
      </c>
      <c r="B40" s="35" t="s">
        <v>45</v>
      </c>
      <c r="C40" s="33">
        <v>32881.118000000002</v>
      </c>
      <c r="D40" s="4"/>
      <c r="E40">
        <f>+(C40-C$7)/C$8</f>
        <v>-264.98887187533711</v>
      </c>
      <c r="F40" s="11">
        <f>ROUND(2*E40,0)/2+0.5</f>
        <v>-264.5</v>
      </c>
      <c r="G40">
        <f>+C40-(C$7+F40*C$8)</f>
        <v>-4.5451219999958994</v>
      </c>
      <c r="I40">
        <f>+G40</f>
        <v>-4.5451219999958994</v>
      </c>
      <c r="O40">
        <f ca="1">+C$11+C$12*$F40</f>
        <v>-4.6647213219506849</v>
      </c>
      <c r="P40">
        <f ca="1">+D$11+D$12*$F40</f>
        <v>-6.4514694735223932</v>
      </c>
      <c r="Q40" s="1">
        <f>+C40-15018.5</f>
        <v>17862.618000000002</v>
      </c>
      <c r="R40">
        <f>G40</f>
        <v>-4.5451219999958994</v>
      </c>
      <c r="V40" s="3"/>
    </row>
    <row r="41" spans="1:22" x14ac:dyDescent="0.2">
      <c r="A41" s="33" t="s">
        <v>105</v>
      </c>
      <c r="B41" s="35" t="s">
        <v>42</v>
      </c>
      <c r="C41" s="33">
        <v>33116.307999999997</v>
      </c>
      <c r="D41" s="4"/>
      <c r="E41">
        <f>+(C41-C$7)/C$8</f>
        <v>-239.69191035029624</v>
      </c>
      <c r="F41" s="11">
        <f>ROUND(2*E41,0)/2+0.5</f>
        <v>-239</v>
      </c>
      <c r="G41">
        <f>+C41-(C$7+F41*C$8)</f>
        <v>-6.4328040000036708</v>
      </c>
      <c r="I41">
        <f>+G41</f>
        <v>-6.4328040000036708</v>
      </c>
      <c r="O41">
        <f ca="1">+C$11+C$12*$F41</f>
        <v>-4.6654383479490935</v>
      </c>
      <c r="P41">
        <f ca="1">+D$11+D$12*$F41</f>
        <v>-6.4500548487913187</v>
      </c>
      <c r="Q41" s="1">
        <f>+C41-15018.5</f>
        <v>18097.807999999997</v>
      </c>
      <c r="S41">
        <f>G41</f>
        <v>-6.4328040000036708</v>
      </c>
      <c r="V41" s="3"/>
    </row>
    <row r="42" spans="1:22" x14ac:dyDescent="0.2">
      <c r="A42" s="33" t="s">
        <v>105</v>
      </c>
      <c r="B42" s="35" t="s">
        <v>42</v>
      </c>
      <c r="C42" s="33">
        <v>33181.269</v>
      </c>
      <c r="D42" s="4"/>
      <c r="E42">
        <f>+(C42-C$7)/C$8</f>
        <v>-232.70472587124402</v>
      </c>
      <c r="F42" s="11">
        <f>ROUND(2*E42,0)/2+0.5</f>
        <v>-232</v>
      </c>
      <c r="G42">
        <f>+C42-(C$7+F42*C$8)</f>
        <v>-6.55195200000162</v>
      </c>
      <c r="I42">
        <f>+G42</f>
        <v>-6.55195200000162</v>
      </c>
      <c r="O42">
        <f ca="1">+C$11+C$12*$F42</f>
        <v>-4.6656351786153234</v>
      </c>
      <c r="P42">
        <f ca="1">+D$11+D$12*$F42</f>
        <v>-6.4496665204337686</v>
      </c>
      <c r="Q42" s="1">
        <f>+C42-15018.5</f>
        <v>18162.769</v>
      </c>
      <c r="S42">
        <f>G42</f>
        <v>-6.55195200000162</v>
      </c>
      <c r="V42" s="3"/>
    </row>
    <row r="43" spans="1:22" x14ac:dyDescent="0.2">
      <c r="A43" s="33" t="s">
        <v>105</v>
      </c>
      <c r="B43" s="35" t="s">
        <v>42</v>
      </c>
      <c r="C43" s="33">
        <v>33181.364999999998</v>
      </c>
      <c r="D43" s="4"/>
      <c r="E43">
        <f>+(C43-C$7)/C$8</f>
        <v>-232.6944001418068</v>
      </c>
      <c r="F43" s="11">
        <f>ROUND(2*E43,0)/2+0.5</f>
        <v>-232</v>
      </c>
      <c r="G43">
        <f>+C43-(C$7+F43*C$8)</f>
        <v>-6.4559520000038901</v>
      </c>
      <c r="I43">
        <f>+G43</f>
        <v>-6.4559520000038901</v>
      </c>
      <c r="O43">
        <f ca="1">+C$11+C$12*$F43</f>
        <v>-4.6656351786153234</v>
      </c>
      <c r="P43">
        <f ca="1">+D$11+D$12*$F43</f>
        <v>-6.4496665204337686</v>
      </c>
      <c r="Q43" s="1">
        <f>+C43-15018.5</f>
        <v>18162.864999999998</v>
      </c>
      <c r="S43">
        <f>G43</f>
        <v>-6.4559520000038901</v>
      </c>
      <c r="V43" s="3"/>
    </row>
    <row r="44" spans="1:22" x14ac:dyDescent="0.2">
      <c r="A44" s="33" t="s">
        <v>105</v>
      </c>
      <c r="B44" s="35" t="s">
        <v>45</v>
      </c>
      <c r="C44" s="33">
        <v>33829.358</v>
      </c>
      <c r="D44" s="4"/>
      <c r="E44">
        <f>+(C44-C$7)/C$8</f>
        <v>-162.9964793565004</v>
      </c>
      <c r="F44" s="11">
        <f>ROUND(2*E44,0)/2+0.5</f>
        <v>-162.5</v>
      </c>
      <c r="G44">
        <f>+C44-(C$7+F44*C$8)</f>
        <v>-4.6158500000019558</v>
      </c>
      <c r="I44">
        <f>+G44</f>
        <v>-4.6158500000019558</v>
      </c>
      <c r="O44">
        <f ca="1">+C$11+C$12*$F44</f>
        <v>-4.6675894259443194</v>
      </c>
      <c r="P44">
        <f ca="1">+D$11+D$12*$F44</f>
        <v>-6.4458109745980936</v>
      </c>
      <c r="Q44" s="1">
        <f>+C44-15018.5</f>
        <v>18810.858</v>
      </c>
      <c r="R44">
        <f>G44</f>
        <v>-4.6158500000019558</v>
      </c>
      <c r="V44" s="3"/>
    </row>
    <row r="45" spans="1:22" x14ac:dyDescent="0.2">
      <c r="A45" s="33" t="s">
        <v>105</v>
      </c>
      <c r="B45" s="35" t="s">
        <v>45</v>
      </c>
      <c r="C45" s="33">
        <v>33829.383000000002</v>
      </c>
      <c r="D45" s="4"/>
      <c r="E45">
        <f>+(C45-C$7)/C$8</f>
        <v>-162.99379036445924</v>
      </c>
      <c r="F45" s="11">
        <f>ROUND(2*E45,0)/2+0.5</f>
        <v>-162.5</v>
      </c>
      <c r="G45">
        <f>+C45-(C$7+F45*C$8)</f>
        <v>-4.5908500000005006</v>
      </c>
      <c r="I45">
        <f>+G45</f>
        <v>-4.5908500000005006</v>
      </c>
      <c r="O45">
        <f ca="1">+C$11+C$12*$F45</f>
        <v>-4.6675894259443194</v>
      </c>
      <c r="P45">
        <f ca="1">+D$11+D$12*$F45</f>
        <v>-6.4458109745980936</v>
      </c>
      <c r="Q45" s="1">
        <f>+C45-15018.5</f>
        <v>18810.883000000002</v>
      </c>
      <c r="R45">
        <f>G45</f>
        <v>-4.5908500000005006</v>
      </c>
      <c r="V45" s="3"/>
    </row>
    <row r="46" spans="1:22" x14ac:dyDescent="0.2">
      <c r="A46" s="33" t="s">
        <v>105</v>
      </c>
      <c r="B46" s="35" t="s">
        <v>45</v>
      </c>
      <c r="C46" s="33">
        <v>33857.233</v>
      </c>
      <c r="D46" s="4"/>
      <c r="E46">
        <f>+(C46-C$7)/C$8</f>
        <v>-159.99825323077002</v>
      </c>
      <c r="F46" s="11">
        <f>ROUND(2*E46,0)/2+0.5</f>
        <v>-159.5</v>
      </c>
      <c r="G46">
        <f>+C46-(C$7+F46*C$8)</f>
        <v>-4.632341999997152</v>
      </c>
      <c r="I46">
        <f>+G46</f>
        <v>-4.632341999997152</v>
      </c>
      <c r="O46">
        <f ca="1">+C$11+C$12*$F46</f>
        <v>-4.6676737819441314</v>
      </c>
      <c r="P46">
        <f ca="1">+D$11+D$12*$F46</f>
        <v>-6.4456445481591436</v>
      </c>
      <c r="Q46" s="1">
        <f>+C46-15018.5</f>
        <v>18838.733</v>
      </c>
      <c r="R46">
        <f>G46</f>
        <v>-4.632341999997152</v>
      </c>
      <c r="V46" s="3"/>
    </row>
    <row r="47" spans="1:22" x14ac:dyDescent="0.2">
      <c r="A47" s="33" t="s">
        <v>65</v>
      </c>
      <c r="B47" s="35" t="s">
        <v>45</v>
      </c>
      <c r="C47" s="33">
        <v>33922.307000000001</v>
      </c>
      <c r="D47" s="4"/>
      <c r="E47">
        <f>+(C47-C$7)/C$8</f>
        <v>-152.99891450769269</v>
      </c>
      <c r="F47" s="11">
        <f>ROUND(2*E47,0)/2+0.5</f>
        <v>-152.5</v>
      </c>
      <c r="G47">
        <f>+C47-(C$7+F47*C$8)</f>
        <v>-4.638489999997546</v>
      </c>
      <c r="I47">
        <f>+G47</f>
        <v>-4.638489999997546</v>
      </c>
      <c r="O47">
        <f ca="1">+C$11+C$12*$F47</f>
        <v>-4.6678706126103613</v>
      </c>
      <c r="P47">
        <f ca="1">+D$11+D$12*$F47</f>
        <v>-6.4452562198015935</v>
      </c>
      <c r="Q47" s="1">
        <f>+C47-15018.5</f>
        <v>18903.807000000001</v>
      </c>
      <c r="R47">
        <f>G47</f>
        <v>-4.638489999997546</v>
      </c>
      <c r="V47" s="3"/>
    </row>
    <row r="48" spans="1:22" x14ac:dyDescent="0.2">
      <c r="A48" s="33" t="s">
        <v>73</v>
      </c>
      <c r="B48" s="35" t="s">
        <v>45</v>
      </c>
      <c r="C48" s="33">
        <v>33922.33</v>
      </c>
      <c r="D48" s="4"/>
      <c r="E48">
        <f>+(C48-C$7)/C$8</f>
        <v>-152.99644063501486</v>
      </c>
      <c r="F48" s="11">
        <f>ROUND(2*E48,0)/2+0.5</f>
        <v>-152.5</v>
      </c>
      <c r="G48">
        <f>+C48-(C$7+F48*C$8)</f>
        <v>-4.6154899999964982</v>
      </c>
      <c r="I48">
        <f>+G48</f>
        <v>-4.6154899999964982</v>
      </c>
      <c r="O48">
        <f ca="1">+C$11+C$12*$F48</f>
        <v>-4.6678706126103613</v>
      </c>
      <c r="P48">
        <f ca="1">+D$11+D$12*$F48</f>
        <v>-6.4452562198015935</v>
      </c>
      <c r="Q48" s="1">
        <f>+C48-15018.5</f>
        <v>18903.830000000002</v>
      </c>
      <c r="R48">
        <f>G48</f>
        <v>-4.6154899999964982</v>
      </c>
      <c r="V48" s="3"/>
    </row>
    <row r="49" spans="1:22" x14ac:dyDescent="0.2">
      <c r="A49" s="33" t="s">
        <v>65</v>
      </c>
      <c r="B49" s="35" t="s">
        <v>42</v>
      </c>
      <c r="C49" s="33">
        <v>34157.49</v>
      </c>
      <c r="D49" s="4"/>
      <c r="E49">
        <f>+(C49-C$7)/C$8</f>
        <v>-127.70270590042307</v>
      </c>
      <c r="F49" s="11">
        <f>ROUND(2*E49,0)/2+0.5</f>
        <v>-127</v>
      </c>
      <c r="G49">
        <f>+C49-(C$7+F49*C$8)</f>
        <v>-6.5331720000031055</v>
      </c>
      <c r="I49">
        <f>+G49</f>
        <v>-6.5331720000031055</v>
      </c>
      <c r="O49">
        <f ca="1">+C$11+C$12*$F49</f>
        <v>-4.6685876386087699</v>
      </c>
      <c r="P49">
        <f ca="1">+D$11+D$12*$F49</f>
        <v>-6.443841595070519</v>
      </c>
      <c r="Q49" s="1">
        <f>+C49-15018.5</f>
        <v>19138.989999999998</v>
      </c>
      <c r="S49">
        <f>G49</f>
        <v>-6.5331720000031055</v>
      </c>
      <c r="V49" s="3"/>
    </row>
    <row r="50" spans="1:22" x14ac:dyDescent="0.2">
      <c r="A50" s="33" t="s">
        <v>105</v>
      </c>
      <c r="B50" s="35" t="s">
        <v>42</v>
      </c>
      <c r="C50" s="33">
        <v>34213.321000000004</v>
      </c>
      <c r="D50" s="4"/>
      <c r="E50">
        <f>+(C50-C$7)/C$8</f>
        <v>-121.69754131474882</v>
      </c>
      <c r="F50" s="11">
        <f>ROUND(2*E50,0)/2+0.5</f>
        <v>-121</v>
      </c>
      <c r="G50">
        <f>+C50-(C$7+F50*C$8)</f>
        <v>-6.485155999995186</v>
      </c>
      <c r="I50">
        <f>+G50</f>
        <v>-6.485155999995186</v>
      </c>
      <c r="O50">
        <f ca="1">+C$11+C$12*$F50</f>
        <v>-4.6687563506083958</v>
      </c>
      <c r="P50">
        <f ca="1">+D$11+D$12*$F50</f>
        <v>-6.4435087421926189</v>
      </c>
      <c r="Q50" s="1">
        <f>+C50-15018.5</f>
        <v>19194.821000000004</v>
      </c>
      <c r="S50">
        <f>G50</f>
        <v>-6.485155999995186</v>
      </c>
      <c r="V50" s="3"/>
    </row>
    <row r="51" spans="1:22" x14ac:dyDescent="0.2">
      <c r="A51" s="33" t="s">
        <v>105</v>
      </c>
      <c r="B51" s="35" t="s">
        <v>42</v>
      </c>
      <c r="C51" s="33">
        <v>34213.343999999997</v>
      </c>
      <c r="D51" s="4"/>
      <c r="E51">
        <f>+(C51-C$7)/C$8</f>
        <v>-121.69506744207176</v>
      </c>
      <c r="F51" s="11">
        <f>ROUND(2*E51,0)/2+0.5</f>
        <v>-121</v>
      </c>
      <c r="G51">
        <f>+C51-(C$7+F51*C$8)</f>
        <v>-6.4621560000014142</v>
      </c>
      <c r="I51">
        <f>+G51</f>
        <v>-6.4621560000014142</v>
      </c>
      <c r="O51">
        <f ca="1">+C$11+C$12*$F51</f>
        <v>-4.6687563506083958</v>
      </c>
      <c r="P51">
        <f ca="1">+D$11+D$12*$F51</f>
        <v>-6.4435087421926189</v>
      </c>
      <c r="Q51" s="1">
        <f>+C51-15018.5</f>
        <v>19194.843999999997</v>
      </c>
      <c r="S51">
        <f>G51</f>
        <v>-6.4621560000014142</v>
      </c>
      <c r="V51" s="3"/>
    </row>
    <row r="52" spans="1:22" x14ac:dyDescent="0.2">
      <c r="A52" s="33" t="s">
        <v>73</v>
      </c>
      <c r="B52" s="35" t="s">
        <v>45</v>
      </c>
      <c r="C52" s="33">
        <v>34238.370000000003</v>
      </c>
      <c r="D52" s="4"/>
      <c r="E52">
        <f>+(C52-C$7)/C$8</f>
        <v>-119.00327884933473</v>
      </c>
      <c r="F52" s="11">
        <f>ROUND(2*E52,0)/2+0.5</f>
        <v>-118.5</v>
      </c>
      <c r="G52">
        <f>+C52-(C$7+F52*C$8)</f>
        <v>-4.6790659999969648</v>
      </c>
      <c r="I52">
        <f>+G52</f>
        <v>-4.6790659999969648</v>
      </c>
      <c r="O52">
        <f ca="1">+C$11+C$12*$F52</f>
        <v>-4.6688266472749058</v>
      </c>
      <c r="P52">
        <f ca="1">+D$11+D$12*$F52</f>
        <v>-6.4433700534934939</v>
      </c>
      <c r="Q52" s="1">
        <f>+C52-15018.5</f>
        <v>19219.870000000003</v>
      </c>
      <c r="R52">
        <f>G52</f>
        <v>-4.6790659999969648</v>
      </c>
      <c r="V52" s="3"/>
    </row>
    <row r="53" spans="1:22" x14ac:dyDescent="0.2">
      <c r="A53" s="33" t="s">
        <v>65</v>
      </c>
      <c r="B53" s="35" t="s">
        <v>45</v>
      </c>
      <c r="C53" s="33">
        <v>34238.375</v>
      </c>
      <c r="D53" s="4"/>
      <c r="E53">
        <f>+(C53-C$7)/C$8</f>
        <v>-119.00274105092682</v>
      </c>
      <c r="F53" s="11">
        <f>ROUND(2*E53,0)/2+0.5</f>
        <v>-118.5</v>
      </c>
      <c r="G53">
        <f>+C53-(C$7+F53*C$8)</f>
        <v>-4.6740659999995842</v>
      </c>
      <c r="I53">
        <f>+G53</f>
        <v>-4.6740659999995842</v>
      </c>
      <c r="O53">
        <f ca="1">+C$11+C$12*$F53</f>
        <v>-4.6688266472749058</v>
      </c>
      <c r="P53">
        <f ca="1">+D$11+D$12*$F53</f>
        <v>-6.4433700534934939</v>
      </c>
      <c r="Q53" s="1">
        <f>+C53-15018.5</f>
        <v>19219.875</v>
      </c>
      <c r="R53">
        <f>G53</f>
        <v>-4.6740659999995842</v>
      </c>
      <c r="V53" s="3"/>
    </row>
    <row r="54" spans="1:22" x14ac:dyDescent="0.2">
      <c r="A54" s="33" t="s">
        <v>105</v>
      </c>
      <c r="B54" s="35" t="s">
        <v>42</v>
      </c>
      <c r="C54" s="33">
        <v>34269.212</v>
      </c>
      <c r="D54" s="4"/>
      <c r="E54">
        <f>+(C54-C$7)/C$8</f>
        <v>-115.68592314817717</v>
      </c>
      <c r="F54" s="11">
        <f>ROUND(2*E54,0)/2+0.5</f>
        <v>-115</v>
      </c>
      <c r="G54">
        <f>+C54-(C$7+F54*C$8)</f>
        <v>-6.3771399999968708</v>
      </c>
      <c r="I54">
        <f>+G54</f>
        <v>-6.3771399999968708</v>
      </c>
      <c r="O54">
        <f ca="1">+C$11+C$12*$F54</f>
        <v>-4.6689250626080208</v>
      </c>
      <c r="P54">
        <f ca="1">+D$11+D$12*$F54</f>
        <v>-6.4431758893147189</v>
      </c>
      <c r="Q54" s="1">
        <f>+C54-15018.5</f>
        <v>19250.712</v>
      </c>
      <c r="S54">
        <f>G54</f>
        <v>-6.3771399999968708</v>
      </c>
      <c r="V54" s="3"/>
    </row>
    <row r="55" spans="1:22" x14ac:dyDescent="0.2">
      <c r="A55" s="33" t="s">
        <v>105</v>
      </c>
      <c r="B55" s="35" t="s">
        <v>42</v>
      </c>
      <c r="C55" s="33">
        <v>34269.26</v>
      </c>
      <c r="D55" s="4"/>
      <c r="E55">
        <f>+(C55-C$7)/C$8</f>
        <v>-115.68076028345816</v>
      </c>
      <c r="F55" s="11">
        <f>ROUND(2*E55,0)/2+0.5</f>
        <v>-115</v>
      </c>
      <c r="G55">
        <f>+C55-(C$7+F55*C$8)</f>
        <v>-6.3291399999943678</v>
      </c>
      <c r="I55">
        <f>+G55</f>
        <v>-6.3291399999943678</v>
      </c>
      <c r="O55">
        <f ca="1">+C$11+C$12*$F55</f>
        <v>-4.6689250626080208</v>
      </c>
      <c r="P55">
        <f ca="1">+D$11+D$12*$F55</f>
        <v>-6.4431758893147189</v>
      </c>
      <c r="Q55" s="1">
        <f>+C55-15018.5</f>
        <v>19250.760000000002</v>
      </c>
      <c r="S55">
        <f>G55</f>
        <v>-6.3291399999943678</v>
      </c>
      <c r="V55" s="3"/>
    </row>
    <row r="56" spans="1:22" x14ac:dyDescent="0.2">
      <c r="A56" s="33" t="s">
        <v>105</v>
      </c>
      <c r="B56" s="35" t="s">
        <v>45</v>
      </c>
      <c r="C56" s="33">
        <v>34294.133000000002</v>
      </c>
      <c r="D56" s="4"/>
      <c r="E56">
        <f>+(C56-C$7)/C$8</f>
        <v>-113.00542832201275</v>
      </c>
      <c r="F56" s="11">
        <f>ROUND(2*E56,0)/2+0.5</f>
        <v>-112.5</v>
      </c>
      <c r="G56">
        <f>+C56-(C$7+F56*C$8)</f>
        <v>-4.6990499999956228</v>
      </c>
      <c r="I56">
        <f>+G56</f>
        <v>-4.6990499999956228</v>
      </c>
      <c r="O56">
        <f ca="1">+C$11+C$12*$F56</f>
        <v>-4.6689953592745317</v>
      </c>
      <c r="P56">
        <f ca="1">+D$11+D$12*$F56</f>
        <v>-6.4430372006155938</v>
      </c>
      <c r="Q56" s="1">
        <f>+C56-15018.5</f>
        <v>19275.633000000002</v>
      </c>
      <c r="R56">
        <f>G56</f>
        <v>-4.6990499999956228</v>
      </c>
      <c r="V56" s="3"/>
    </row>
    <row r="57" spans="1:22" x14ac:dyDescent="0.2">
      <c r="A57" s="33" t="s">
        <v>105</v>
      </c>
      <c r="B57" s="35" t="s">
        <v>45</v>
      </c>
      <c r="C57" s="33">
        <v>34294.182999999997</v>
      </c>
      <c r="D57" s="4"/>
      <c r="E57">
        <f>+(C57-C$7)/C$8</f>
        <v>-113.00005033793119</v>
      </c>
      <c r="F57" s="11">
        <f>ROUND(2*E57,0)/2+0.5</f>
        <v>-112.5</v>
      </c>
      <c r="G57">
        <f>+C57-(C$7+F57*C$8)</f>
        <v>-4.6490499999999884</v>
      </c>
      <c r="I57">
        <f>+G57</f>
        <v>-4.6490499999999884</v>
      </c>
      <c r="O57">
        <f ca="1">+C$11+C$12*$F57</f>
        <v>-4.6689953592745317</v>
      </c>
      <c r="P57">
        <f ca="1">+D$11+D$12*$F57</f>
        <v>-6.4430372006155938</v>
      </c>
      <c r="Q57" s="1">
        <f>+C57-15018.5</f>
        <v>19275.682999999997</v>
      </c>
      <c r="R57">
        <f>G57</f>
        <v>-4.6490499999999884</v>
      </c>
      <c r="V57" s="3"/>
    </row>
    <row r="58" spans="1:22" x14ac:dyDescent="0.2">
      <c r="A58" s="33" t="s">
        <v>65</v>
      </c>
      <c r="B58" s="35" t="s">
        <v>42</v>
      </c>
      <c r="C58" s="33">
        <v>34622.35</v>
      </c>
      <c r="D58" s="4"/>
      <c r="E58">
        <f>+(C58-C$7)/C$8</f>
        <v>-77.702512292996062</v>
      </c>
      <c r="F58" s="11">
        <f>ROUND(2*E58,0)/2+0.5</f>
        <v>-77</v>
      </c>
      <c r="G58">
        <f>+C58-(C$7+F58*C$8)</f>
        <v>-6.5313719999976456</v>
      </c>
      <c r="I58">
        <f>+G58</f>
        <v>-6.5313719999976456</v>
      </c>
      <c r="O58">
        <f ca="1">+C$11+C$12*$F58</f>
        <v>-4.6699935719389822</v>
      </c>
      <c r="P58">
        <f ca="1">+D$11+D$12*$F58</f>
        <v>-6.4410678210880192</v>
      </c>
      <c r="Q58" s="1">
        <f>+C58-15018.5</f>
        <v>19603.849999999999</v>
      </c>
      <c r="S58">
        <f>G58</f>
        <v>-6.5313719999976456</v>
      </c>
      <c r="V58" s="3"/>
    </row>
    <row r="59" spans="1:22" x14ac:dyDescent="0.2">
      <c r="A59" s="33" t="s">
        <v>73</v>
      </c>
      <c r="B59" s="35" t="s">
        <v>42</v>
      </c>
      <c r="C59" s="33">
        <v>34622.400000000001</v>
      </c>
      <c r="D59" s="4"/>
      <c r="E59">
        <f>+(C59-C$7)/C$8</f>
        <v>-77.697134308913718</v>
      </c>
      <c r="F59" s="11">
        <f>ROUND(2*E59,0)/2+0.5</f>
        <v>-77</v>
      </c>
      <c r="G59">
        <f>+C59-(C$7+F59*C$8)</f>
        <v>-6.4813719999947352</v>
      </c>
      <c r="I59">
        <f>+G59</f>
        <v>-6.4813719999947352</v>
      </c>
      <c r="O59">
        <f ca="1">+C$11+C$12*$F59</f>
        <v>-4.6699935719389822</v>
      </c>
      <c r="P59">
        <f ca="1">+D$11+D$12*$F59</f>
        <v>-6.4410678210880192</v>
      </c>
      <c r="Q59" s="1">
        <f>+C59-15018.5</f>
        <v>19603.900000000001</v>
      </c>
      <c r="S59">
        <f>G59</f>
        <v>-6.4813719999947352</v>
      </c>
      <c r="V59" s="3"/>
    </row>
    <row r="60" spans="1:22" x14ac:dyDescent="0.2">
      <c r="A60" s="33" t="s">
        <v>65</v>
      </c>
      <c r="B60" s="35" t="s">
        <v>42</v>
      </c>
      <c r="C60" s="33">
        <v>34678.269999999997</v>
      </c>
      <c r="D60" s="4"/>
      <c r="E60">
        <f>+(C60-C$7)/C$8</f>
        <v>-71.687774895656588</v>
      </c>
      <c r="F60" s="11">
        <f>ROUND(2*E60,0)/2+0.5</f>
        <v>-71</v>
      </c>
      <c r="G60">
        <f>+C60-(C$7+F60*C$8)</f>
        <v>-6.3943560000043362</v>
      </c>
      <c r="I60">
        <f>+G60</f>
        <v>-6.3943560000043362</v>
      </c>
      <c r="O60">
        <f ca="1">+C$11+C$12*$F60</f>
        <v>-4.6701622839386081</v>
      </c>
      <c r="P60">
        <f ca="1">+D$11+D$12*$F60</f>
        <v>-6.4407349682101191</v>
      </c>
      <c r="Q60" s="1">
        <f>+C60-15018.5</f>
        <v>19659.769999999997</v>
      </c>
      <c r="S60">
        <f>G60</f>
        <v>-6.3943560000043362</v>
      </c>
      <c r="V60" s="3"/>
    </row>
    <row r="61" spans="1:22" x14ac:dyDescent="0.2">
      <c r="A61" s="33" t="s">
        <v>73</v>
      </c>
      <c r="B61" s="35" t="s">
        <v>42</v>
      </c>
      <c r="C61" s="33">
        <v>34678.28</v>
      </c>
      <c r="D61" s="4"/>
      <c r="E61">
        <f>+(C61-C$7)/C$8</f>
        <v>-71.686699298839969</v>
      </c>
      <c r="F61" s="11">
        <f>ROUND(2*E61,0)/2+0.5</f>
        <v>-71</v>
      </c>
      <c r="G61">
        <f>+C61-(C$7+F61*C$8)</f>
        <v>-6.384356000002299</v>
      </c>
      <c r="I61">
        <f>+G61</f>
        <v>-6.384356000002299</v>
      </c>
      <c r="O61">
        <f ca="1">+C$11+C$12*$F61</f>
        <v>-4.6701622839386081</v>
      </c>
      <c r="P61">
        <f ca="1">+D$11+D$12*$F61</f>
        <v>-6.4407349682101191</v>
      </c>
      <c r="Q61" s="1">
        <f>+C61-15018.5</f>
        <v>19659.78</v>
      </c>
      <c r="S61">
        <f>G61</f>
        <v>-6.384356000002299</v>
      </c>
      <c r="V61" s="3"/>
    </row>
    <row r="62" spans="1:22" x14ac:dyDescent="0.2">
      <c r="A62" s="33" t="s">
        <v>65</v>
      </c>
      <c r="B62" s="35" t="s">
        <v>42</v>
      </c>
      <c r="C62" s="33">
        <v>34706.093999999997</v>
      </c>
      <c r="D62" s="4"/>
      <c r="E62">
        <f>+(C62-C$7)/C$8</f>
        <v>-68.695034313689817</v>
      </c>
      <c r="F62" s="11">
        <f>ROUND(2*E62,0)/2+0.5</f>
        <v>-68</v>
      </c>
      <c r="G62">
        <f>+C62-(C$7+F62*C$8)</f>
        <v>-6.4618479999990086</v>
      </c>
      <c r="I62">
        <f>+G62</f>
        <v>-6.4618479999990086</v>
      </c>
      <c r="O62">
        <f ca="1">+C$11+C$12*$F62</f>
        <v>-4.670246639938421</v>
      </c>
      <c r="P62">
        <f ca="1">+D$11+D$12*$F62</f>
        <v>-6.4405685417711691</v>
      </c>
      <c r="Q62" s="1">
        <f>+C62-15018.5</f>
        <v>19687.593999999997</v>
      </c>
      <c r="S62">
        <f>G62</f>
        <v>-6.4618479999990086</v>
      </c>
      <c r="V62" s="3"/>
    </row>
    <row r="63" spans="1:22" x14ac:dyDescent="0.2">
      <c r="A63" s="33" t="s">
        <v>73</v>
      </c>
      <c r="B63" s="35" t="s">
        <v>45</v>
      </c>
      <c r="C63" s="33">
        <v>35019.29</v>
      </c>
      <c r="D63" s="4"/>
      <c r="E63">
        <f>+(C63-C$7)/C$8</f>
        <v>-35.007772262595147</v>
      </c>
      <c r="F63" s="11">
        <f>ROUND(2*E63,0)/2+0.5</f>
        <v>-34.5</v>
      </c>
      <c r="G63">
        <f>+C63-(C$7+F63*C$8)</f>
        <v>-4.720841999995173</v>
      </c>
      <c r="I63">
        <f>+G63</f>
        <v>-4.720841999995173</v>
      </c>
      <c r="O63">
        <f ca="1">+C$11+C$12*$F63</f>
        <v>-4.6711886152696636</v>
      </c>
      <c r="P63">
        <f ca="1">+D$11+D$12*$F63</f>
        <v>-6.4387101132028937</v>
      </c>
      <c r="Q63" s="1">
        <f>+C63-15018.5</f>
        <v>20000.79</v>
      </c>
      <c r="R63">
        <f>G63</f>
        <v>-4.720841999995173</v>
      </c>
      <c r="V63" s="3"/>
    </row>
    <row r="64" spans="1:22" x14ac:dyDescent="0.2">
      <c r="A64" s="33" t="s">
        <v>65</v>
      </c>
      <c r="B64" s="35" t="s">
        <v>45</v>
      </c>
      <c r="C64" s="33">
        <v>35019.324000000001</v>
      </c>
      <c r="D64" s="4"/>
      <c r="E64">
        <f>+(C64-C$7)/C$8</f>
        <v>-35.004115233419405</v>
      </c>
      <c r="F64" s="11">
        <f>ROUND(2*E64,0)/2+0.5</f>
        <v>-34.5</v>
      </c>
      <c r="G64">
        <f>+C64-(C$7+F64*C$8)</f>
        <v>-4.6868419999955222</v>
      </c>
      <c r="I64">
        <f>+G64</f>
        <v>-4.6868419999955222</v>
      </c>
      <c r="O64">
        <f ca="1">+C$11+C$12*$F64</f>
        <v>-4.6711886152696636</v>
      </c>
      <c r="P64">
        <f ca="1">+D$11+D$12*$F64</f>
        <v>-6.4387101132028937</v>
      </c>
      <c r="Q64" s="1">
        <f>+C64-15018.5</f>
        <v>20000.824000000001</v>
      </c>
      <c r="R64">
        <f>G64</f>
        <v>-4.6868419999955222</v>
      </c>
      <c r="V64" s="3"/>
    </row>
    <row r="65" spans="1:22" x14ac:dyDescent="0.2">
      <c r="A65" s="33" t="s">
        <v>73</v>
      </c>
      <c r="B65" s="35" t="s">
        <v>45</v>
      </c>
      <c r="C65" s="33">
        <v>35047.269999999997</v>
      </c>
      <c r="D65" s="4"/>
      <c r="E65">
        <f>+(C65-C$7)/C$8</f>
        <v>-31.998252370292942</v>
      </c>
      <c r="F65" s="11">
        <f>ROUND(2*E65,0)/2+0.5</f>
        <v>-31.5</v>
      </c>
      <c r="G65">
        <f>+C65-(C$7+F65*C$8)</f>
        <v>-4.6323340000017197</v>
      </c>
      <c r="I65">
        <f>+G65</f>
        <v>-4.6323340000017197</v>
      </c>
      <c r="O65">
        <f ca="1">+C$11+C$12*$F65</f>
        <v>-4.6712729712694765</v>
      </c>
      <c r="P65">
        <f ca="1">+D$11+D$12*$F65</f>
        <v>-6.4385436867639436</v>
      </c>
      <c r="Q65" s="1">
        <f>+C65-15018.5</f>
        <v>20028.769999999997</v>
      </c>
      <c r="R65">
        <f>G65</f>
        <v>-4.6323340000017197</v>
      </c>
      <c r="V65" s="3"/>
    </row>
    <row r="66" spans="1:22" x14ac:dyDescent="0.2">
      <c r="A66" s="33" t="s">
        <v>65</v>
      </c>
      <c r="B66" s="35" t="s">
        <v>45</v>
      </c>
      <c r="C66" s="33">
        <v>35047.286999999997</v>
      </c>
      <c r="D66" s="4"/>
      <c r="E66">
        <f>+(C66-C$7)/C$8</f>
        <v>-31.996423855705071</v>
      </c>
      <c r="F66" s="11">
        <f>ROUND(2*E66,0)/2+0.5</f>
        <v>-31.5</v>
      </c>
      <c r="G66">
        <f>+C66-(C$7+F66*C$8)</f>
        <v>-4.6153340000018943</v>
      </c>
      <c r="I66">
        <f>+G66</f>
        <v>-4.6153340000018943</v>
      </c>
      <c r="O66">
        <f ca="1">+C$11+C$12*$F66</f>
        <v>-4.6712729712694765</v>
      </c>
      <c r="P66">
        <f ca="1">+D$11+D$12*$F66</f>
        <v>-6.4385436867639436</v>
      </c>
      <c r="Q66" s="1">
        <f>+C66-15018.5</f>
        <v>20028.786999999997</v>
      </c>
      <c r="R66">
        <f>G66</f>
        <v>-4.6153340000018943</v>
      </c>
      <c r="V66" s="3"/>
    </row>
    <row r="67" spans="1:22" x14ac:dyDescent="0.2">
      <c r="A67" s="33" t="s">
        <v>65</v>
      </c>
      <c r="B67" s="35" t="s">
        <v>42</v>
      </c>
      <c r="C67" s="33">
        <v>35161.660000000003</v>
      </c>
      <c r="D67" s="4"/>
      <c r="E67">
        <f>+(C67-C$7)/C$8</f>
        <v>-19.694500387429489</v>
      </c>
      <c r="F67" s="11">
        <f>ROUND(2*E67,0)/2+0.5</f>
        <v>-19</v>
      </c>
      <c r="G67">
        <f>+C67-(C$7+F67*C$8)</f>
        <v>-6.4568839999919874</v>
      </c>
      <c r="I67">
        <f>+G67</f>
        <v>-6.4568839999919874</v>
      </c>
      <c r="O67">
        <f ca="1">+C$11+C$12*$F67</f>
        <v>-4.6716244546020294</v>
      </c>
      <c r="P67">
        <f ca="1">+D$11+D$12*$F67</f>
        <v>-6.4378502432683193</v>
      </c>
      <c r="Q67" s="1">
        <f>+C67-15018.5</f>
        <v>20143.160000000003</v>
      </c>
      <c r="S67">
        <f>G67</f>
        <v>-6.4568839999919874</v>
      </c>
      <c r="V67" s="3"/>
    </row>
    <row r="68" spans="1:22" x14ac:dyDescent="0.2">
      <c r="A68" s="33" t="s">
        <v>65</v>
      </c>
      <c r="B68" s="35" t="s">
        <v>42</v>
      </c>
      <c r="C68" s="33">
        <v>35310.46</v>
      </c>
      <c r="D68" s="4"/>
      <c r="E68">
        <f>+(C68-C$7)/C$8</f>
        <v>-3.6896197593158391</v>
      </c>
      <c r="F68" s="11">
        <f>ROUND(2*E68,0)/2+0.5</f>
        <v>-3</v>
      </c>
      <c r="G68">
        <f>+C68-(C$7+F68*C$8)</f>
        <v>-6.4115079999974114</v>
      </c>
      <c r="I68">
        <f>+G68</f>
        <v>-6.4115079999974114</v>
      </c>
      <c r="O68">
        <f ca="1">+C$11+C$12*$F68</f>
        <v>-4.6720743532676972</v>
      </c>
      <c r="P68">
        <f ca="1">+D$11+D$12*$F68</f>
        <v>-6.4369626355939191</v>
      </c>
      <c r="Q68" s="1">
        <f>+C68-15018.5</f>
        <v>20291.96</v>
      </c>
      <c r="S68">
        <f>G68</f>
        <v>-6.4115079999974114</v>
      </c>
      <c r="V68" s="3"/>
    </row>
    <row r="69" spans="1:22" x14ac:dyDescent="0.2">
      <c r="A69" s="33" t="s">
        <v>73</v>
      </c>
      <c r="B69" s="35" t="s">
        <v>42</v>
      </c>
      <c r="C69" s="33">
        <v>35310.480000000003</v>
      </c>
      <c r="D69" s="4"/>
      <c r="E69">
        <f>+(C69-C$7)/C$8</f>
        <v>-3.6874685656825896</v>
      </c>
      <c r="F69" s="11">
        <f>ROUND(2*E69,0)/2+0.5</f>
        <v>-3</v>
      </c>
      <c r="G69">
        <f>+C69-(C$7+F69*C$8)</f>
        <v>-6.3915079999933369</v>
      </c>
      <c r="I69">
        <f>+G69</f>
        <v>-6.3915079999933369</v>
      </c>
      <c r="O69">
        <f ca="1">+C$11+C$12*$F69</f>
        <v>-4.6720743532676972</v>
      </c>
      <c r="P69">
        <f ca="1">+D$11+D$12*$F69</f>
        <v>-6.4369626355939191</v>
      </c>
      <c r="Q69" s="1">
        <f>+C69-15018.5</f>
        <v>20291.980000000003</v>
      </c>
      <c r="S69">
        <f>G69</f>
        <v>-6.3915079999933369</v>
      </c>
      <c r="V69" s="3"/>
    </row>
    <row r="70" spans="1:22" x14ac:dyDescent="0.2">
      <c r="A70" s="33" t="s">
        <v>65</v>
      </c>
      <c r="B70" s="35" t="s">
        <v>42</v>
      </c>
      <c r="C70" s="33">
        <v>35319.705000000002</v>
      </c>
      <c r="D70" s="4"/>
      <c r="E70">
        <f>+(C70-C$7)/C$8</f>
        <v>-2.6952305025486551</v>
      </c>
      <c r="F70" s="11">
        <f>ROUND(2*E70,0)/2+0.5</f>
        <v>-2</v>
      </c>
      <c r="G70">
        <f>+C70-(C$7+F70*C$8)</f>
        <v>-6.4636719999980414</v>
      </c>
      <c r="I70">
        <f>+G70</f>
        <v>-6.4636719999980414</v>
      </c>
      <c r="O70">
        <f ca="1">+C$11+C$12*$F70</f>
        <v>-4.6721024719343012</v>
      </c>
      <c r="P70">
        <f ca="1">+D$11+D$12*$F70</f>
        <v>-6.4369071601142691</v>
      </c>
      <c r="Q70" s="1">
        <f>+C70-15018.5</f>
        <v>20301.205000000002</v>
      </c>
      <c r="S70">
        <f>G70</f>
        <v>-6.4636719999980414</v>
      </c>
      <c r="V70" s="3"/>
    </row>
    <row r="71" spans="1:22" x14ac:dyDescent="0.2">
      <c r="A71" s="33" t="s">
        <v>65</v>
      </c>
      <c r="B71" s="35" t="s">
        <v>45</v>
      </c>
      <c r="C71" s="33">
        <v>35344.724999999999</v>
      </c>
      <c r="D71" s="4"/>
      <c r="E71">
        <f>+(C71-C$7)/C$8</f>
        <v>-4.087267902391058E-3</v>
      </c>
      <c r="F71" s="11">
        <f>ROUND(2*E71,0)/2+0.5</f>
        <v>0.5</v>
      </c>
      <c r="G71">
        <f>+C71-(C$7+F71*C$8)</f>
        <v>-4.6865820000020904</v>
      </c>
      <c r="I71">
        <f>+G71</f>
        <v>-4.6865820000020904</v>
      </c>
      <c r="O71">
        <f ca="1">+C$11+C$12*$F71</f>
        <v>-4.6721727686008121</v>
      </c>
      <c r="P71">
        <f ca="1">+D$11+D$12*$F71</f>
        <v>-6.4367684714151441</v>
      </c>
      <c r="Q71" s="1">
        <f>+C71-15018.5</f>
        <v>20326.224999999999</v>
      </c>
      <c r="R71">
        <f>G71</f>
        <v>-4.6865820000020904</v>
      </c>
      <c r="V71" s="3"/>
    </row>
    <row r="72" spans="1:22" x14ac:dyDescent="0.2">
      <c r="A72" s="68" t="s">
        <v>426</v>
      </c>
      <c r="B72" s="3"/>
      <c r="C72" s="4">
        <f>$C$7</f>
        <v>35344.762999999999</v>
      </c>
      <c r="D72" s="4"/>
      <c r="E72">
        <f>+(C72-C$7)/C$8</f>
        <v>0</v>
      </c>
      <c r="F72" s="11">
        <f>ROUND(2*E72,0)/2+0.5</f>
        <v>0.5</v>
      </c>
      <c r="G72">
        <f>+C72-(C$7+F72*C$8)</f>
        <v>-4.6485820000016247</v>
      </c>
      <c r="I72">
        <f>+G72</f>
        <v>-4.6485820000016247</v>
      </c>
      <c r="O72">
        <f ca="1">+C$11+C$12*$F72</f>
        <v>-4.6721727686008121</v>
      </c>
      <c r="P72">
        <f ca="1">+D$11+D$12*$F72</f>
        <v>-6.4367684714151441</v>
      </c>
      <c r="Q72" s="1">
        <f>+C72-15018.5</f>
        <v>20326.262999999999</v>
      </c>
      <c r="R72">
        <f>G72</f>
        <v>-4.6485820000016247</v>
      </c>
      <c r="V72" s="3"/>
    </row>
    <row r="73" spans="1:22" x14ac:dyDescent="0.2">
      <c r="A73" s="33" t="s">
        <v>105</v>
      </c>
      <c r="B73" s="35" t="s">
        <v>45</v>
      </c>
      <c r="C73" s="33">
        <v>35391.190999999999</v>
      </c>
      <c r="D73" s="4"/>
      <c r="E73">
        <f>+(C73-C$7)/C$8</f>
        <v>4.9937808992075308</v>
      </c>
      <c r="F73" s="11">
        <f>ROUND(2*E73,0)/2+0.5</f>
        <v>5.5</v>
      </c>
      <c r="G73">
        <f>+C73-(C$7+F73*C$8)</f>
        <v>-4.7064020000034361</v>
      </c>
      <c r="I73">
        <f>+G73</f>
        <v>-4.7064020000034361</v>
      </c>
      <c r="O73">
        <f ca="1">+C$11+C$12*$F73</f>
        <v>-4.6723133619338331</v>
      </c>
      <c r="P73">
        <f ca="1">+D$11+D$12*$F73</f>
        <v>-6.436491094016894</v>
      </c>
      <c r="Q73" s="1">
        <f>+C73-15018.5</f>
        <v>20372.690999999999</v>
      </c>
      <c r="R73">
        <f>G73</f>
        <v>-4.7064020000034361</v>
      </c>
      <c r="V73" s="3"/>
    </row>
    <row r="74" spans="1:22" x14ac:dyDescent="0.2">
      <c r="A74" s="33" t="s">
        <v>65</v>
      </c>
      <c r="B74" s="35" t="s">
        <v>45</v>
      </c>
      <c r="C74" s="33">
        <v>35391.203000000001</v>
      </c>
      <c r="D74" s="4"/>
      <c r="E74">
        <f>+(C74-C$7)/C$8</f>
        <v>4.9950716153874799</v>
      </c>
      <c r="F74" s="11">
        <f>ROUND(2*E74,0)/2+0.5</f>
        <v>5.5</v>
      </c>
      <c r="G74">
        <f>+C74-(C$7+F74*C$8)</f>
        <v>-4.6944020000009914</v>
      </c>
      <c r="I74">
        <f>+G74</f>
        <v>-4.6944020000009914</v>
      </c>
      <c r="O74">
        <f ca="1">+C$11+C$12*$F74</f>
        <v>-4.6723133619338331</v>
      </c>
      <c r="P74">
        <f ca="1">+D$11+D$12*$F74</f>
        <v>-6.436491094016894</v>
      </c>
      <c r="Q74" s="1">
        <f>+C74-15018.5</f>
        <v>20372.703000000001</v>
      </c>
      <c r="R74">
        <f>G74</f>
        <v>-4.6944020000009914</v>
      </c>
      <c r="V74" s="3"/>
    </row>
    <row r="75" spans="1:22" x14ac:dyDescent="0.2">
      <c r="A75" s="33" t="s">
        <v>73</v>
      </c>
      <c r="B75" s="35" t="s">
        <v>45</v>
      </c>
      <c r="C75" s="33">
        <v>35391.300000000003</v>
      </c>
      <c r="D75" s="4"/>
      <c r="E75">
        <f>+(C75-C$7)/C$8</f>
        <v>5.0055049045067825</v>
      </c>
      <c r="F75" s="11">
        <f>ROUND(2*E75,0)/2+0.5</f>
        <v>5.5</v>
      </c>
      <c r="G75">
        <f>+C75-(C$7+F75*C$8)</f>
        <v>-4.5974019999994198</v>
      </c>
      <c r="I75">
        <f>+G75</f>
        <v>-4.5974019999994198</v>
      </c>
      <c r="O75">
        <f ca="1">+C$11+C$12*$F75</f>
        <v>-4.6723133619338331</v>
      </c>
      <c r="P75">
        <f ca="1">+D$11+D$12*$F75</f>
        <v>-6.436491094016894</v>
      </c>
      <c r="Q75" s="1">
        <f>+C75-15018.5</f>
        <v>20372.800000000003</v>
      </c>
      <c r="R75">
        <f>G75</f>
        <v>-4.5974019999994198</v>
      </c>
      <c r="V75" s="3"/>
    </row>
    <row r="76" spans="1:22" x14ac:dyDescent="0.2">
      <c r="A76" s="33" t="s">
        <v>105</v>
      </c>
      <c r="B76" s="35" t="s">
        <v>42</v>
      </c>
      <c r="C76" s="33">
        <v>35394.127</v>
      </c>
      <c r="D76" s="4"/>
      <c r="E76">
        <f>+(C76-C$7)/C$8</f>
        <v>5.3095761245043533</v>
      </c>
      <c r="F76" s="11">
        <f>ROUND(2*E76,0)/2+0.5</f>
        <v>6</v>
      </c>
      <c r="G76">
        <f>+C76-(C$7+F76*C$8)</f>
        <v>-6.4189839999962715</v>
      </c>
      <c r="I76">
        <f>+G76</f>
        <v>-6.4189839999962715</v>
      </c>
      <c r="O76">
        <f ca="1">+C$11+C$12*$F76</f>
        <v>-4.672327421267136</v>
      </c>
      <c r="P76">
        <f ca="1">+D$11+D$12*$F76</f>
        <v>-6.436463356277069</v>
      </c>
      <c r="Q76" s="1">
        <f>+C76-15018.5</f>
        <v>20375.627</v>
      </c>
      <c r="S76">
        <f>G76</f>
        <v>-6.4189839999962715</v>
      </c>
      <c r="V76" s="3"/>
    </row>
    <row r="77" spans="1:22" x14ac:dyDescent="0.2">
      <c r="A77" s="33" t="s">
        <v>105</v>
      </c>
      <c r="B77" s="35" t="s">
        <v>42</v>
      </c>
      <c r="C77" s="33">
        <v>35394.15</v>
      </c>
      <c r="D77" s="4"/>
      <c r="E77">
        <f>+(C77-C$7)/C$8</f>
        <v>5.3120499971821991</v>
      </c>
      <c r="F77" s="11">
        <f>ROUND(2*E77,0)/2+0.5</f>
        <v>6</v>
      </c>
      <c r="G77">
        <f>+C77-(C$7+F77*C$8)</f>
        <v>-6.3959839999952237</v>
      </c>
      <c r="I77">
        <f>+G77</f>
        <v>-6.3959839999952237</v>
      </c>
      <c r="O77">
        <f ca="1">+C$11+C$12*$F77</f>
        <v>-4.672327421267136</v>
      </c>
      <c r="P77">
        <f ca="1">+D$11+D$12*$F77</f>
        <v>-6.436463356277069</v>
      </c>
      <c r="Q77" s="1">
        <f>+C77-15018.5</f>
        <v>20375.650000000001</v>
      </c>
      <c r="S77">
        <f>G77</f>
        <v>-6.3959839999952237</v>
      </c>
      <c r="V77" s="3"/>
    </row>
    <row r="78" spans="1:22" x14ac:dyDescent="0.2">
      <c r="A78" s="33" t="s">
        <v>105</v>
      </c>
      <c r="B78" s="35" t="s">
        <v>42</v>
      </c>
      <c r="C78" s="33">
        <v>35394.173000000003</v>
      </c>
      <c r="D78" s="4"/>
      <c r="E78">
        <f>+(C78-C$7)/C$8</f>
        <v>5.3145238698600448</v>
      </c>
      <c r="F78" s="11">
        <f>ROUND(2*E78,0)/2+0.5</f>
        <v>6</v>
      </c>
      <c r="G78">
        <f>+C78-(C$7+F78*C$8)</f>
        <v>-6.372983999994176</v>
      </c>
      <c r="I78">
        <f>+G78</f>
        <v>-6.372983999994176</v>
      </c>
      <c r="O78">
        <f ca="1">+C$11+C$12*$F78</f>
        <v>-4.672327421267136</v>
      </c>
      <c r="P78">
        <f ca="1">+D$11+D$12*$F78</f>
        <v>-6.436463356277069</v>
      </c>
      <c r="Q78" s="1">
        <f>+C78-15018.5</f>
        <v>20375.673000000003</v>
      </c>
      <c r="S78">
        <f>G78</f>
        <v>-6.372983999994176</v>
      </c>
      <c r="V78" s="3"/>
    </row>
    <row r="79" spans="1:22" x14ac:dyDescent="0.2">
      <c r="A79" s="33" t="s">
        <v>73</v>
      </c>
      <c r="B79" s="35" t="s">
        <v>45</v>
      </c>
      <c r="C79" s="33">
        <v>35428.400000000001</v>
      </c>
      <c r="D79" s="4"/>
      <c r="E79">
        <f>+(C79-C$7)/C$8</f>
        <v>8.9959690933711016</v>
      </c>
      <c r="F79" s="11">
        <f>ROUND(2*E79,0)/2+0.5</f>
        <v>9.5</v>
      </c>
      <c r="G79">
        <f>+C79-(C$7+F79*C$8)</f>
        <v>-4.6860579999993206</v>
      </c>
      <c r="I79">
        <f>+G79</f>
        <v>-4.6860579999993206</v>
      </c>
      <c r="O79">
        <f ca="1">+C$11+C$12*$F79</f>
        <v>-4.6724258366002509</v>
      </c>
      <c r="P79">
        <f ca="1">+D$11+D$12*$F79</f>
        <v>-6.436269192098294</v>
      </c>
      <c r="Q79" s="1">
        <f>+C79-15018.5</f>
        <v>20409.900000000001</v>
      </c>
      <c r="R79">
        <f>G79</f>
        <v>-4.6860579999993206</v>
      </c>
      <c r="V79" s="3"/>
    </row>
    <row r="80" spans="1:22" x14ac:dyDescent="0.2">
      <c r="A80" s="33" t="s">
        <v>65</v>
      </c>
      <c r="B80" s="35" t="s">
        <v>45</v>
      </c>
      <c r="C80" s="33">
        <v>35428.476999999999</v>
      </c>
      <c r="D80" s="4"/>
      <c r="E80">
        <f>+(C80-C$7)/C$8</f>
        <v>9.0042511888571539</v>
      </c>
      <c r="F80" s="11">
        <f>ROUND(2*E80,0)/2+0.5</f>
        <v>9.5</v>
      </c>
      <c r="G80">
        <f>+C80-(C$7+F80*C$8)</f>
        <v>-4.6090580000018235</v>
      </c>
      <c r="I80">
        <f>+G80</f>
        <v>-4.6090580000018235</v>
      </c>
      <c r="O80">
        <f ca="1">+C$11+C$12*$F80</f>
        <v>-4.6724258366002509</v>
      </c>
      <c r="P80">
        <f ca="1">+D$11+D$12*$F80</f>
        <v>-6.436269192098294</v>
      </c>
      <c r="Q80" s="1">
        <f>+C80-15018.5</f>
        <v>20409.976999999999</v>
      </c>
      <c r="R80">
        <f>G80</f>
        <v>-4.6090580000018235</v>
      </c>
      <c r="V80" s="3"/>
    </row>
    <row r="81" spans="1:22" x14ac:dyDescent="0.2">
      <c r="A81" s="33" t="s">
        <v>105</v>
      </c>
      <c r="B81" s="35" t="s">
        <v>45</v>
      </c>
      <c r="C81" s="33">
        <v>36023.305999999997</v>
      </c>
      <c r="D81" s="4"/>
      <c r="E81">
        <f>+(C81-C$7)/C$8</f>
        <v>72.983869059424762</v>
      </c>
      <c r="F81" s="11">
        <f>ROUND(2*E81,0)/2+0.5</f>
        <v>73.5</v>
      </c>
      <c r="G81">
        <f>+C81-(C$7+F81*C$8)</f>
        <v>-4.7985540000008768</v>
      </c>
      <c r="I81">
        <f>+G81</f>
        <v>-4.7985540000008768</v>
      </c>
      <c r="O81">
        <f ca="1">+C$11+C$12*$F81</f>
        <v>-4.674225431262923</v>
      </c>
      <c r="P81">
        <f ca="1">+D$11+D$12*$F81</f>
        <v>-6.432718761400694</v>
      </c>
      <c r="Q81" s="1">
        <f>+C81-15018.5</f>
        <v>21004.805999999997</v>
      </c>
      <c r="R81">
        <f>G81</f>
        <v>-4.7985540000008768</v>
      </c>
      <c r="V81" s="3"/>
    </row>
    <row r="82" spans="1:22" x14ac:dyDescent="0.2">
      <c r="A82" s="33" t="s">
        <v>105</v>
      </c>
      <c r="B82" s="35" t="s">
        <v>45</v>
      </c>
      <c r="C82" s="33">
        <v>36023.356</v>
      </c>
      <c r="D82" s="4"/>
      <c r="E82">
        <f>+(C82-C$7)/C$8</f>
        <v>72.989247043507106</v>
      </c>
      <c r="F82" s="11">
        <f>ROUND(2*E82,0)/2+0.5</f>
        <v>73.5</v>
      </c>
      <c r="G82">
        <f>+C82-(C$7+F82*C$8)</f>
        <v>-4.7485539999979665</v>
      </c>
      <c r="I82">
        <f>+G82</f>
        <v>-4.7485539999979665</v>
      </c>
      <c r="O82">
        <f ca="1">+C$11+C$12*$F82</f>
        <v>-4.674225431262923</v>
      </c>
      <c r="P82">
        <f ca="1">+D$11+D$12*$F82</f>
        <v>-6.432718761400694</v>
      </c>
      <c r="Q82" s="1">
        <f>+C82-15018.5</f>
        <v>21004.856</v>
      </c>
      <c r="R82">
        <f>G82</f>
        <v>-4.7485539999979665</v>
      </c>
      <c r="V82" s="3"/>
    </row>
    <row r="83" spans="1:22" x14ac:dyDescent="0.2">
      <c r="A83" s="33" t="s">
        <v>105</v>
      </c>
      <c r="B83" s="35" t="s">
        <v>45</v>
      </c>
      <c r="C83" s="33">
        <v>36051.307000000001</v>
      </c>
      <c r="D83" s="4"/>
      <c r="E83">
        <f>+(C83-C$7)/C$8</f>
        <v>75.995647705042273</v>
      </c>
      <c r="F83" s="11">
        <f>ROUND(2*E83,0)/2+0.5</f>
        <v>76.5</v>
      </c>
      <c r="G83">
        <f>+C83-(C$7+F83*C$8)</f>
        <v>-4.6890459999995073</v>
      </c>
      <c r="I83">
        <f>+G83</f>
        <v>-4.6890459999995073</v>
      </c>
      <c r="O83">
        <f ca="1">+C$11+C$12*$F83</f>
        <v>-4.674309787262735</v>
      </c>
      <c r="P83">
        <f ca="1">+D$11+D$12*$F83</f>
        <v>-6.4325523349617439</v>
      </c>
      <c r="Q83" s="1">
        <f>+C83-15018.5</f>
        <v>21032.807000000001</v>
      </c>
      <c r="R83">
        <f>G83</f>
        <v>-4.6890459999995073</v>
      </c>
      <c r="V83" s="3"/>
    </row>
    <row r="84" spans="1:22" x14ac:dyDescent="0.2">
      <c r="A84" s="33" t="s">
        <v>105</v>
      </c>
      <c r="B84" s="35" t="s">
        <v>45</v>
      </c>
      <c r="C84" s="33">
        <v>36367.368999999999</v>
      </c>
      <c r="D84" s="4"/>
      <c r="E84">
        <f>+(C84-C$7)/C$8</f>
        <v>109.99117580371818</v>
      </c>
      <c r="F84" s="11">
        <f>ROUND(2*E84,0)/2+0.5</f>
        <v>110.5</v>
      </c>
      <c r="G84">
        <f>+C84-(C$7+F84*C$8)</f>
        <v>-4.7306220000027679</v>
      </c>
      <c r="I84">
        <f>+G84</f>
        <v>-4.7306220000027679</v>
      </c>
      <c r="O84">
        <f ca="1">+C$11+C$12*$F84</f>
        <v>-4.6752658219272805</v>
      </c>
      <c r="P84">
        <f ca="1">+D$11+D$12*$F84</f>
        <v>-6.4306661686536444</v>
      </c>
      <c r="Q84" s="1">
        <f>+C84-15018.5</f>
        <v>21348.868999999999</v>
      </c>
      <c r="R84">
        <f>G84</f>
        <v>-4.7306220000027679</v>
      </c>
      <c r="V84" s="3"/>
    </row>
    <row r="85" spans="1:22" x14ac:dyDescent="0.2">
      <c r="A85" s="33" t="s">
        <v>105</v>
      </c>
      <c r="B85" s="35" t="s">
        <v>45</v>
      </c>
      <c r="C85" s="33">
        <v>36376.409</v>
      </c>
      <c r="D85" s="4"/>
      <c r="E85">
        <f>+(C85-C$7)/C$8</f>
        <v>110.96351532574886</v>
      </c>
      <c r="F85" s="11">
        <f>ROUND(2*E85,0)/2+0.5</f>
        <v>111.5</v>
      </c>
      <c r="G85">
        <f>+C85-(C$7+F85*C$8)</f>
        <v>-4.9877859999978682</v>
      </c>
      <c r="I85">
        <f>+G85</f>
        <v>-4.9877859999978682</v>
      </c>
      <c r="O85">
        <f ca="1">+C$11+C$12*$F85</f>
        <v>-4.6752939405938845</v>
      </c>
      <c r="P85">
        <f ca="1">+D$11+D$12*$F85</f>
        <v>-6.4306106931739944</v>
      </c>
      <c r="Q85" s="1">
        <f>+C85-15018.5</f>
        <v>21357.909</v>
      </c>
      <c r="R85">
        <f>G85</f>
        <v>-4.9877859999978682</v>
      </c>
      <c r="V85" s="3"/>
    </row>
    <row r="86" spans="1:22" x14ac:dyDescent="0.2">
      <c r="A86" s="33" t="s">
        <v>256</v>
      </c>
      <c r="B86" s="35" t="s">
        <v>45</v>
      </c>
      <c r="C86" s="33">
        <v>36460.387000000002</v>
      </c>
      <c r="D86" s="4"/>
      <c r="E86">
        <f>+(C86-C$7)/C$8</f>
        <v>119.99616227055942</v>
      </c>
      <c r="F86" s="11">
        <f>ROUND(2*E86,0)/2+0.5</f>
        <v>120.5</v>
      </c>
      <c r="G86">
        <f>+C86-(C$7+F86*C$8)</f>
        <v>-4.6842619999952149</v>
      </c>
      <c r="I86">
        <f>+G86</f>
        <v>-4.6842619999952149</v>
      </c>
      <c r="O86">
        <f ca="1">+C$11+C$12*$F86</f>
        <v>-4.6755470085933224</v>
      </c>
      <c r="P86">
        <f ca="1">+D$11+D$12*$F86</f>
        <v>-6.4301114138571442</v>
      </c>
      <c r="Q86" s="1">
        <f>+C86-15018.5</f>
        <v>21441.887000000002</v>
      </c>
      <c r="R86">
        <f>G86</f>
        <v>-4.6842619999952149</v>
      </c>
      <c r="V86" s="3"/>
    </row>
    <row r="87" spans="1:22" x14ac:dyDescent="0.2">
      <c r="A87" s="33" t="s">
        <v>105</v>
      </c>
      <c r="B87" s="35" t="s">
        <v>45</v>
      </c>
      <c r="C87" s="33">
        <v>36748.339999999997</v>
      </c>
      <c r="D87" s="4"/>
      <c r="E87">
        <f>+(C87-C$7)/C$8</f>
        <v>150.96829527800062</v>
      </c>
      <c r="F87" s="11">
        <f>ROUND(2*E87,0)/2+0.5</f>
        <v>151.5</v>
      </c>
      <c r="G87">
        <f>+C87-(C$7+F87*C$8)</f>
        <v>-4.9433460000000196</v>
      </c>
      <c r="I87">
        <f>+G87</f>
        <v>-4.9433460000000196</v>
      </c>
      <c r="O87">
        <f ca="1">+C$11+C$12*$F87</f>
        <v>-4.676418687258054</v>
      </c>
      <c r="P87">
        <f ca="1">+D$11+D$12*$F87</f>
        <v>-6.4283916739879947</v>
      </c>
      <c r="Q87" s="1">
        <f>+C87-15018.5</f>
        <v>21729.839999999997</v>
      </c>
      <c r="R87">
        <f>G87</f>
        <v>-4.9433460000000196</v>
      </c>
      <c r="V87" s="3"/>
    </row>
    <row r="88" spans="1:22" x14ac:dyDescent="0.2">
      <c r="A88" s="33" t="s">
        <v>105</v>
      </c>
      <c r="B88" s="35" t="s">
        <v>42</v>
      </c>
      <c r="C88" s="33">
        <v>36751.444000000003</v>
      </c>
      <c r="D88" s="4"/>
      <c r="E88">
        <f>+(C88-C$7)/C$8</f>
        <v>151.30216052981362</v>
      </c>
      <c r="F88" s="11">
        <f>ROUND(2*E88,0)/2+0.5</f>
        <v>152</v>
      </c>
      <c r="G88">
        <f>+C88-(C$7+F88*C$8)</f>
        <v>-6.4879279999950086</v>
      </c>
      <c r="I88">
        <f>+G88</f>
        <v>-6.4879279999950086</v>
      </c>
      <c r="O88">
        <f ca="1">+C$11+C$12*$F88</f>
        <v>-4.6764327465913569</v>
      </c>
      <c r="P88">
        <f ca="1">+D$11+D$12*$F88</f>
        <v>-6.4283639362481697</v>
      </c>
      <c r="Q88" s="1">
        <f>+C88-15018.5</f>
        <v>21732.944000000003</v>
      </c>
      <c r="S88">
        <f>G88</f>
        <v>-6.4879279999950086</v>
      </c>
      <c r="V88" s="3"/>
    </row>
    <row r="89" spans="1:22" x14ac:dyDescent="0.2">
      <c r="A89" s="33" t="s">
        <v>256</v>
      </c>
      <c r="B89" s="35" t="s">
        <v>42</v>
      </c>
      <c r="C89" s="33">
        <v>36807.389000000003</v>
      </c>
      <c r="D89" s="4"/>
      <c r="E89">
        <f>+(C89-C$7)/C$8</f>
        <v>157.31958691919425</v>
      </c>
      <c r="F89" s="11">
        <f>ROUND(2*E89,0)/2+0.5</f>
        <v>158</v>
      </c>
      <c r="G89">
        <f>+C89-(C$7+F89*C$8)</f>
        <v>-6.325911999992968</v>
      </c>
      <c r="I89">
        <f>+G89</f>
        <v>-6.325911999992968</v>
      </c>
      <c r="O89">
        <f ca="1">+C$11+C$12*$F89</f>
        <v>-4.6766014585909819</v>
      </c>
      <c r="P89">
        <f ca="1">+D$11+D$12*$F89</f>
        <v>-6.4280310833702696</v>
      </c>
      <c r="Q89" s="1">
        <f>+C89-15018.5</f>
        <v>21788.889000000003</v>
      </c>
      <c r="S89">
        <f>G89</f>
        <v>-6.325911999992968</v>
      </c>
      <c r="V89" s="3"/>
    </row>
    <row r="90" spans="1:22" x14ac:dyDescent="0.2">
      <c r="A90" s="33" t="s">
        <v>256</v>
      </c>
      <c r="B90" s="35" t="s">
        <v>45</v>
      </c>
      <c r="C90" s="33">
        <v>36832.317000000003</v>
      </c>
      <c r="D90" s="4"/>
      <c r="E90">
        <f>+(C90-C$7)/C$8</f>
        <v>160.00083466312992</v>
      </c>
      <c r="F90" s="11">
        <f>ROUND(2*E90,0)/2+0.5</f>
        <v>160.5</v>
      </c>
      <c r="G90">
        <f>+C90-(C$7+F90*C$8)</f>
        <v>-4.640821999993932</v>
      </c>
      <c r="I90">
        <f>+G90</f>
        <v>-4.640821999993932</v>
      </c>
      <c r="O90">
        <f ca="1">+C$11+C$12*$F90</f>
        <v>-4.6766717552574928</v>
      </c>
      <c r="P90">
        <f ca="1">+D$11+D$12*$F90</f>
        <v>-6.4278923946711446</v>
      </c>
      <c r="Q90" s="1">
        <f>+C90-15018.5</f>
        <v>21813.817000000003</v>
      </c>
      <c r="R90">
        <f>G90</f>
        <v>-4.640821999993932</v>
      </c>
      <c r="V90" s="3"/>
    </row>
    <row r="91" spans="1:22" x14ac:dyDescent="0.2">
      <c r="A91" s="33" t="s">
        <v>256</v>
      </c>
      <c r="B91" s="35" t="s">
        <v>42</v>
      </c>
      <c r="C91" s="33">
        <v>36844.370000000003</v>
      </c>
      <c r="D91" s="4"/>
      <c r="E91">
        <f>+(C91-C$7)/C$8</f>
        <v>161.29725150594348</v>
      </c>
      <c r="F91" s="11">
        <f>ROUND(2*E91,0)/2+0.5</f>
        <v>162</v>
      </c>
      <c r="G91">
        <f>+C91-(C$7+F91*C$8)</f>
        <v>-6.5335679999989225</v>
      </c>
      <c r="I91">
        <f>+G91</f>
        <v>-6.5335679999989225</v>
      </c>
      <c r="O91">
        <f ca="1">+C$11+C$12*$F91</f>
        <v>-4.6767139332573988</v>
      </c>
      <c r="P91">
        <f ca="1">+D$11+D$12*$F91</f>
        <v>-6.4278091814516696</v>
      </c>
      <c r="Q91" s="1">
        <f>+C91-15018.5</f>
        <v>21825.870000000003</v>
      </c>
      <c r="S91">
        <f>G91</f>
        <v>-6.5335679999989225</v>
      </c>
      <c r="V91" s="3"/>
    </row>
    <row r="92" spans="1:22" x14ac:dyDescent="0.2">
      <c r="A92" s="33" t="s">
        <v>256</v>
      </c>
      <c r="B92" s="35" t="s">
        <v>45</v>
      </c>
      <c r="C92" s="33">
        <v>36897.309000000001</v>
      </c>
      <c r="D92" s="4"/>
      <c r="E92">
        <f>+(C92-C$7)/C$8</f>
        <v>166.9913534923125</v>
      </c>
      <c r="F92" s="11">
        <f>ROUND(2*E92,0)/2+0.5</f>
        <v>167.5</v>
      </c>
      <c r="G92">
        <f>+C92-(C$7+F92*C$8)</f>
        <v>-4.7289699999964796</v>
      </c>
      <c r="I92">
        <f>+G92</f>
        <v>-4.7289699999964796</v>
      </c>
      <c r="O92">
        <f ca="1">+C$11+C$12*$F92</f>
        <v>-4.6768685859237227</v>
      </c>
      <c r="P92">
        <f ca="1">+D$11+D$12*$F92</f>
        <v>-6.4275040663135945</v>
      </c>
      <c r="Q92" s="1">
        <f>+C92-15018.5</f>
        <v>21878.809000000001</v>
      </c>
      <c r="R92">
        <f>G92</f>
        <v>-4.7289699999964796</v>
      </c>
      <c r="V92" s="3"/>
    </row>
    <row r="93" spans="1:22" x14ac:dyDescent="0.2">
      <c r="A93" s="33" t="s">
        <v>105</v>
      </c>
      <c r="B93" s="35" t="s">
        <v>45</v>
      </c>
      <c r="C93" s="33">
        <v>37083.286</v>
      </c>
      <c r="D93" s="4"/>
      <c r="E93">
        <f>+(C93-C$7)/C$8</f>
        <v>186.99498040477729</v>
      </c>
      <c r="F93" s="11">
        <f>ROUND(2*E93,0)/2+0.5</f>
        <v>187.5</v>
      </c>
      <c r="G93">
        <f>+C93-(C$7+F93*C$8)</f>
        <v>-4.6952499999970314</v>
      </c>
      <c r="I93">
        <f>+G93</f>
        <v>-4.6952499999970314</v>
      </c>
      <c r="O93">
        <f ca="1">+C$11+C$12*$F93</f>
        <v>-4.6774309592558074</v>
      </c>
      <c r="P93">
        <f ca="1">+D$11+D$12*$F93</f>
        <v>-6.4263945567205942</v>
      </c>
      <c r="Q93" s="1">
        <f>+C93-15018.5</f>
        <v>22064.786</v>
      </c>
      <c r="R93">
        <f>G93</f>
        <v>-4.6952499999970314</v>
      </c>
      <c r="V93" s="3"/>
    </row>
    <row r="94" spans="1:22" x14ac:dyDescent="0.2">
      <c r="A94" s="33" t="s">
        <v>105</v>
      </c>
      <c r="B94" s="35" t="s">
        <v>45</v>
      </c>
      <c r="C94" s="33">
        <v>37083.296000000002</v>
      </c>
      <c r="D94" s="4"/>
      <c r="E94">
        <f>+(C94-C$7)/C$8</f>
        <v>186.99605600159393</v>
      </c>
      <c r="F94" s="11">
        <f>ROUND(2*E94,0)/2+0.5</f>
        <v>187.5</v>
      </c>
      <c r="G94">
        <f>+C94-(C$7+F94*C$8)</f>
        <v>-4.6852499999949941</v>
      </c>
      <c r="I94">
        <f>+G94</f>
        <v>-4.6852499999949941</v>
      </c>
      <c r="O94">
        <f ca="1">+C$11+C$12*$F94</f>
        <v>-4.6774309592558074</v>
      </c>
      <c r="P94">
        <f ca="1">+D$11+D$12*$F94</f>
        <v>-6.4263945567205942</v>
      </c>
      <c r="Q94" s="1">
        <f>+C94-15018.5</f>
        <v>22064.796000000002</v>
      </c>
      <c r="R94">
        <f>G94</f>
        <v>-4.6852499999949941</v>
      </c>
      <c r="V94" s="3"/>
    </row>
    <row r="95" spans="1:22" x14ac:dyDescent="0.2">
      <c r="A95" s="33" t="s">
        <v>256</v>
      </c>
      <c r="B95" s="35" t="s">
        <v>42</v>
      </c>
      <c r="C95" s="33">
        <v>37560.406000000003</v>
      </c>
      <c r="D95" s="4"/>
      <c r="E95">
        <f>+(C95-C$7)/C$8</f>
        <v>238.31385570911769</v>
      </c>
      <c r="F95" s="11">
        <f>ROUND(2*E95,0)/2+0.5</f>
        <v>239</v>
      </c>
      <c r="G95">
        <f>+C95-(C$7+F95*C$8)</f>
        <v>-6.3791959999944083</v>
      </c>
      <c r="I95">
        <f>+G95</f>
        <v>-6.3791959999944083</v>
      </c>
      <c r="O95">
        <f ca="1">+C$11+C$12*$F95</f>
        <v>-4.6788790705859267</v>
      </c>
      <c r="P95">
        <f ca="1">+D$11+D$12*$F95</f>
        <v>-6.4235375695186194</v>
      </c>
      <c r="Q95" s="1">
        <f>+C95-15018.5</f>
        <v>22541.906000000003</v>
      </c>
      <c r="S95">
        <f>G95</f>
        <v>-6.3791959999944083</v>
      </c>
      <c r="V95" s="3"/>
    </row>
    <row r="96" spans="1:22" x14ac:dyDescent="0.2">
      <c r="A96" s="33" t="s">
        <v>256</v>
      </c>
      <c r="B96" s="35" t="s">
        <v>42</v>
      </c>
      <c r="C96" s="33">
        <v>37820.523999999998</v>
      </c>
      <c r="D96" s="4"/>
      <c r="E96">
        <f>+(C96-C$7)/C$8</f>
        <v>266.29206497809423</v>
      </c>
      <c r="F96" s="11">
        <f>ROUND(2*E96,0)/2+0.5</f>
        <v>267</v>
      </c>
      <c r="G96">
        <f>+C96-(C$7+F96*C$8)</f>
        <v>-6.5817880000031437</v>
      </c>
      <c r="I96">
        <f>+G96</f>
        <v>-6.5817880000031437</v>
      </c>
      <c r="O96">
        <f ca="1">+C$11+C$12*$F96</f>
        <v>-4.6796663932508453</v>
      </c>
      <c r="P96">
        <f ca="1">+D$11+D$12*$F96</f>
        <v>-6.4219842560884199</v>
      </c>
      <c r="Q96" s="1">
        <f>+C96-15018.5</f>
        <v>22802.023999999998</v>
      </c>
      <c r="S96">
        <f>G96</f>
        <v>-6.5817880000031437</v>
      </c>
      <c r="V96" s="3"/>
    </row>
    <row r="97" spans="1:22" x14ac:dyDescent="0.2">
      <c r="A97" s="33" t="s">
        <v>105</v>
      </c>
      <c r="B97" s="35" t="s">
        <v>42</v>
      </c>
      <c r="C97" s="33">
        <v>37867.237999999998</v>
      </c>
      <c r="D97" s="4"/>
      <c r="E97">
        <f>+(C97-C$7)/C$8</f>
        <v>271.31660794625094</v>
      </c>
      <c r="F97" s="11">
        <f>ROUND(2*E97,0)/2+0.5</f>
        <v>272</v>
      </c>
      <c r="G97">
        <f>+C97-(C$7+F97*C$8)</f>
        <v>-6.3536080000048969</v>
      </c>
      <c r="I97">
        <f>+G97</f>
        <v>-6.3536080000048969</v>
      </c>
      <c r="O97">
        <f ca="1">+C$11+C$12*$F97</f>
        <v>-4.6798069865838672</v>
      </c>
      <c r="P97">
        <f ca="1">+D$11+D$12*$F97</f>
        <v>-6.4217068786901699</v>
      </c>
      <c r="Q97" s="1">
        <f>+C97-15018.5</f>
        <v>22848.737999999998</v>
      </c>
      <c r="S97">
        <f>G97</f>
        <v>-6.3536080000048969</v>
      </c>
      <c r="V97" s="3"/>
    </row>
    <row r="98" spans="1:22" x14ac:dyDescent="0.2">
      <c r="A98" s="33" t="s">
        <v>256</v>
      </c>
      <c r="B98" s="35" t="s">
        <v>42</v>
      </c>
      <c r="C98" s="33">
        <v>37876.493999999999</v>
      </c>
      <c r="D98" s="4"/>
      <c r="E98">
        <f>+(C98-C$7)/C$8</f>
        <v>272.31218035951605</v>
      </c>
      <c r="F98" s="11">
        <f>ROUND(2*E98,0)/2+0.5</f>
        <v>273</v>
      </c>
      <c r="G98">
        <f>+C98-(C$7+F98*C$8)</f>
        <v>-6.394771999999648</v>
      </c>
      <c r="I98">
        <f>+G98</f>
        <v>-6.394771999999648</v>
      </c>
      <c r="O98">
        <f ca="1">+C$11+C$12*$F98</f>
        <v>-4.6798351052504712</v>
      </c>
      <c r="P98">
        <f ca="1">+D$11+D$12*$F98</f>
        <v>-6.4216514032105199</v>
      </c>
      <c r="Q98" s="1">
        <f>+C98-15018.5</f>
        <v>22857.993999999999</v>
      </c>
      <c r="S98">
        <f>G98</f>
        <v>-6.394771999999648</v>
      </c>
      <c r="V98" s="3"/>
    </row>
    <row r="99" spans="1:22" x14ac:dyDescent="0.2">
      <c r="A99" s="33" t="s">
        <v>256</v>
      </c>
      <c r="B99" s="35" t="s">
        <v>42</v>
      </c>
      <c r="C99" s="33">
        <v>37904.415000000001</v>
      </c>
      <c r="D99" s="4"/>
      <c r="E99">
        <f>+(C99-C$7)/C$8</f>
        <v>275.31535423060211</v>
      </c>
      <c r="F99" s="11">
        <f>ROUND(2*E99,0)/2+0.5</f>
        <v>276</v>
      </c>
      <c r="G99">
        <f>+C99-(C$7+F99*C$8)</f>
        <v>-6.3652640000000247</v>
      </c>
      <c r="I99">
        <f>+G99</f>
        <v>-6.3652640000000247</v>
      </c>
      <c r="O99">
        <f ca="1">+C$11+C$12*$F99</f>
        <v>-4.6799194612502841</v>
      </c>
      <c r="P99">
        <f ca="1">+D$11+D$12*$F99</f>
        <v>-6.4214849767715698</v>
      </c>
      <c r="Q99" s="1">
        <f>+C99-15018.5</f>
        <v>22885.915000000001</v>
      </c>
      <c r="S99">
        <f>G99</f>
        <v>-6.3652640000000247</v>
      </c>
      <c r="V99" s="3"/>
    </row>
    <row r="100" spans="1:22" x14ac:dyDescent="0.2">
      <c r="A100" s="33" t="s">
        <v>256</v>
      </c>
      <c r="B100" s="35" t="s">
        <v>42</v>
      </c>
      <c r="C100" s="33">
        <v>37932.374000000003</v>
      </c>
      <c r="D100" s="4"/>
      <c r="E100">
        <f>+(C100-C$7)/C$8</f>
        <v>278.32261536959061</v>
      </c>
      <c r="F100" s="11">
        <f>ROUND(2*E100,0)/2+0.5</f>
        <v>279</v>
      </c>
      <c r="G100">
        <f>+C100-(C$7+F100*C$8)</f>
        <v>-6.2977559999926598</v>
      </c>
      <c r="I100">
        <f>+G100</f>
        <v>-6.2977559999926598</v>
      </c>
      <c r="O100">
        <f ca="1">+C$11+C$12*$F100</f>
        <v>-4.6800038172500971</v>
      </c>
      <c r="P100">
        <f ca="1">+D$11+D$12*$F100</f>
        <v>-6.4213185503326198</v>
      </c>
      <c r="Q100" s="1">
        <f>+C100-15018.5</f>
        <v>22913.874000000003</v>
      </c>
      <c r="S100">
        <f>G100</f>
        <v>-6.2977559999926598</v>
      </c>
      <c r="V100" s="3"/>
    </row>
    <row r="101" spans="1:22" x14ac:dyDescent="0.2">
      <c r="A101" s="33" t="s">
        <v>256</v>
      </c>
      <c r="B101" s="35" t="s">
        <v>42</v>
      </c>
      <c r="C101" s="33">
        <v>37960.294999999998</v>
      </c>
      <c r="D101" s="4"/>
      <c r="E101">
        <f>+(C101-C$7)/C$8</f>
        <v>281.32578924067587</v>
      </c>
      <c r="F101" s="11">
        <f>ROUND(2*E101,0)/2+0.5</f>
        <v>282</v>
      </c>
      <c r="G101">
        <f>+C101-(C$7+F101*C$8)</f>
        <v>-6.2682480000003125</v>
      </c>
      <c r="I101">
        <f>+G101</f>
        <v>-6.2682480000003125</v>
      </c>
      <c r="O101">
        <f ca="1">+C$11+C$12*$F101</f>
        <v>-4.6800881732499091</v>
      </c>
      <c r="P101">
        <f ca="1">+D$11+D$12*$F101</f>
        <v>-6.4211521238936697</v>
      </c>
      <c r="Q101" s="1">
        <f>+C101-15018.5</f>
        <v>22941.794999999998</v>
      </c>
      <c r="S101">
        <f>G101</f>
        <v>-6.2682480000003125</v>
      </c>
      <c r="V101" s="3"/>
    </row>
    <row r="102" spans="1:22" x14ac:dyDescent="0.2">
      <c r="A102" s="33" t="s">
        <v>256</v>
      </c>
      <c r="B102" s="35" t="s">
        <v>42</v>
      </c>
      <c r="C102" s="33">
        <v>38852.601000000002</v>
      </c>
      <c r="D102" s="4"/>
      <c r="E102">
        <f>+(C102-C$7)/C$8</f>
        <v>377.30193852663064</v>
      </c>
      <c r="F102" s="11">
        <f>ROUND(2*E102,0)/2+0.5</f>
        <v>378</v>
      </c>
      <c r="G102">
        <f>+C102-(C$7+F102*C$8)</f>
        <v>-6.4899919999952544</v>
      </c>
      <c r="I102">
        <f>+G102</f>
        <v>-6.4899919999952544</v>
      </c>
      <c r="O102">
        <f ca="1">+C$11+C$12*$F102</f>
        <v>-4.6827875652439177</v>
      </c>
      <c r="P102">
        <f ca="1">+D$11+D$12*$F102</f>
        <v>-6.4158264778472702</v>
      </c>
      <c r="Q102" s="1">
        <f>+C102-15018.5</f>
        <v>23834.101000000002</v>
      </c>
      <c r="S102">
        <f>G102</f>
        <v>-6.4899919999952544</v>
      </c>
      <c r="V102" s="3"/>
    </row>
    <row r="103" spans="1:22" x14ac:dyDescent="0.2">
      <c r="A103" s="33" t="s">
        <v>105</v>
      </c>
      <c r="B103" s="35" t="s">
        <v>42</v>
      </c>
      <c r="C103" s="33">
        <v>38992.239000000001</v>
      </c>
      <c r="D103" s="4"/>
      <c r="E103">
        <f>+(C103-C$7)/C$8</f>
        <v>392.3213573515539</v>
      </c>
      <c r="F103" s="11">
        <f>ROUND(2*E103,0)/2+0.5</f>
        <v>393</v>
      </c>
      <c r="G103">
        <f>+C103-(C$7+F103*C$8)</f>
        <v>-6.309452000001329</v>
      </c>
      <c r="I103">
        <f>+G103</f>
        <v>-6.309452000001329</v>
      </c>
      <c r="O103">
        <f ca="1">+C$11+C$12*$F103</f>
        <v>-4.6832093452429815</v>
      </c>
      <c r="P103">
        <f ca="1">+D$11+D$12*$F103</f>
        <v>-6.41499434565252</v>
      </c>
      <c r="Q103" s="1">
        <f>+C103-15018.5</f>
        <v>23973.739000000001</v>
      </c>
      <c r="S103">
        <f>G103</f>
        <v>-6.309452000001329</v>
      </c>
      <c r="V103" s="3"/>
    </row>
    <row r="104" spans="1:22" x14ac:dyDescent="0.2">
      <c r="A104" s="33" t="s">
        <v>256</v>
      </c>
      <c r="B104" s="35" t="s">
        <v>45</v>
      </c>
      <c r="C104" s="33">
        <v>39026.319000000003</v>
      </c>
      <c r="D104" s="4"/>
      <c r="E104">
        <f>+(C104-C$7)/C$8</f>
        <v>395.98699130186407</v>
      </c>
      <c r="F104" s="11">
        <f>ROUND(2*E104,0)/2+0.5</f>
        <v>396.5</v>
      </c>
      <c r="G104">
        <f>+C104-(C$7+F104*C$8)</f>
        <v>-4.7695259999964037</v>
      </c>
      <c r="I104">
        <f>+G104</f>
        <v>-4.7695259999964037</v>
      </c>
      <c r="O104">
        <f ca="1">+C$11+C$12*$F104</f>
        <v>-4.6833077605760964</v>
      </c>
      <c r="P104">
        <f ca="1">+D$11+D$12*$F104</f>
        <v>-6.414800181473745</v>
      </c>
      <c r="Q104" s="1">
        <f>+C104-15018.5</f>
        <v>24007.819000000003</v>
      </c>
      <c r="R104">
        <f>G104</f>
        <v>-4.7695259999964037</v>
      </c>
      <c r="V104" s="3"/>
    </row>
    <row r="105" spans="1:22" x14ac:dyDescent="0.2">
      <c r="A105" s="33" t="s">
        <v>256</v>
      </c>
      <c r="B105" s="35" t="s">
        <v>42</v>
      </c>
      <c r="C105" s="33">
        <v>39029.307000000001</v>
      </c>
      <c r="D105" s="4"/>
      <c r="E105">
        <f>+(C105-C$7)/C$8</f>
        <v>396.30837963060577</v>
      </c>
      <c r="F105" s="11">
        <f>ROUND(2*E105,0)/2+0.5</f>
        <v>397</v>
      </c>
      <c r="G105">
        <f>+C105-(C$7+F105*C$8)</f>
        <v>-6.4301080000004731</v>
      </c>
      <c r="I105">
        <f>+G105</f>
        <v>-6.4301080000004731</v>
      </c>
      <c r="O105">
        <f ca="1">+C$11+C$12*$F105</f>
        <v>-4.6833218199093984</v>
      </c>
      <c r="P105">
        <f ca="1">+D$11+D$12*$F105</f>
        <v>-6.41477244373392</v>
      </c>
      <c r="Q105" s="1">
        <f>+C105-15018.5</f>
        <v>24010.807000000001</v>
      </c>
      <c r="S105">
        <f>G105</f>
        <v>-6.4301080000004731</v>
      </c>
      <c r="V105" s="3"/>
    </row>
    <row r="106" spans="1:22" x14ac:dyDescent="0.2">
      <c r="A106" s="33" t="s">
        <v>256</v>
      </c>
      <c r="B106" s="35" t="s">
        <v>42</v>
      </c>
      <c r="C106" s="33">
        <v>39029.370999999999</v>
      </c>
      <c r="D106" s="4"/>
      <c r="E106">
        <f>+(C106-C$7)/C$8</f>
        <v>396.31526345023065</v>
      </c>
      <c r="F106" s="11">
        <f>ROUND(2*E106,0)/2+0.5</f>
        <v>397</v>
      </c>
      <c r="G106">
        <f>+C106-(C$7+F106*C$8)</f>
        <v>-6.3661080000019865</v>
      </c>
      <c r="I106">
        <f>+G106</f>
        <v>-6.3661080000019865</v>
      </c>
      <c r="O106">
        <f ca="1">+C$11+C$12*$F106</f>
        <v>-4.6833218199093984</v>
      </c>
      <c r="P106">
        <f ca="1">+D$11+D$12*$F106</f>
        <v>-6.41477244373392</v>
      </c>
      <c r="Q106" s="1">
        <f>+C106-15018.5</f>
        <v>24010.870999999999</v>
      </c>
      <c r="S106">
        <f>G106</f>
        <v>-6.3661080000019865</v>
      </c>
      <c r="V106" s="3"/>
    </row>
    <row r="107" spans="1:22" x14ac:dyDescent="0.2">
      <c r="A107" s="33" t="s">
        <v>256</v>
      </c>
      <c r="B107" s="35" t="s">
        <v>42</v>
      </c>
      <c r="C107" s="33">
        <v>39057.313000000002</v>
      </c>
      <c r="D107" s="4"/>
      <c r="E107">
        <f>+(C107-C$7)/C$8</f>
        <v>399.3206960746312</v>
      </c>
      <c r="F107" s="11">
        <f>ROUND(2*E107,0)/2+0.5</f>
        <v>400</v>
      </c>
      <c r="G107">
        <f>+C107-(C$7+F107*C$8)</f>
        <v>-6.315599999994447</v>
      </c>
      <c r="I107">
        <f>+G107</f>
        <v>-6.315599999994447</v>
      </c>
      <c r="O107">
        <f ca="1">+C$11+C$12*$F107</f>
        <v>-4.6834061759092114</v>
      </c>
      <c r="P107">
        <f ca="1">+D$11+D$12*$F107</f>
        <v>-6.4146060172949699</v>
      </c>
      <c r="Q107" s="1">
        <f>+C107-15018.5</f>
        <v>24038.813000000002</v>
      </c>
      <c r="S107">
        <f>G107</f>
        <v>-6.315599999994447</v>
      </c>
      <c r="V107" s="3"/>
    </row>
    <row r="108" spans="1:22" x14ac:dyDescent="0.2">
      <c r="A108" s="33" t="s">
        <v>256</v>
      </c>
      <c r="B108" s="35" t="s">
        <v>42</v>
      </c>
      <c r="C108" s="33">
        <v>39289.493000000002</v>
      </c>
      <c r="D108" s="4"/>
      <c r="E108">
        <f>+(C108-C$7)/C$8</f>
        <v>424.29390295793462</v>
      </c>
      <c r="F108" s="11">
        <f>ROUND(2*E108,0)/2+0.5</f>
        <v>425</v>
      </c>
      <c r="G108">
        <f>+C108-(C$7+F108*C$8)</f>
        <v>-6.564699999995355</v>
      </c>
      <c r="I108">
        <f>+G108</f>
        <v>-6.564699999995355</v>
      </c>
      <c r="O108">
        <f ca="1">+C$11+C$12*$F108</f>
        <v>-4.684109142574318</v>
      </c>
      <c r="P108">
        <f ca="1">+D$11+D$12*$F108</f>
        <v>-6.4132191303037205</v>
      </c>
      <c r="Q108" s="1">
        <f>+C108-15018.5</f>
        <v>24270.993000000002</v>
      </c>
      <c r="S108">
        <f>G108</f>
        <v>-6.564699999995355</v>
      </c>
      <c r="V108" s="3"/>
    </row>
    <row r="109" spans="1:22" x14ac:dyDescent="0.2">
      <c r="A109" s="33" t="s">
        <v>256</v>
      </c>
      <c r="B109" s="35" t="s">
        <v>45</v>
      </c>
      <c r="C109" s="33">
        <v>39593.589999999997</v>
      </c>
      <c r="D109" s="4"/>
      <c r="E109">
        <f>+(C109-C$7)/C$8</f>
        <v>457.00247946578088</v>
      </c>
      <c r="F109" s="11">
        <f>ROUND(2*E109,0)/2+0.5</f>
        <v>457.5</v>
      </c>
      <c r="G109">
        <f>+C109-(C$7+F109*C$8)</f>
        <v>-4.625530000004801</v>
      </c>
      <c r="I109">
        <f>+G109</f>
        <v>-4.625530000004801</v>
      </c>
      <c r="O109">
        <f ca="1">+C$11+C$12*$F109</f>
        <v>-4.6850229992389556</v>
      </c>
      <c r="P109">
        <f ca="1">+D$11+D$12*$F109</f>
        <v>-6.411416177215095</v>
      </c>
      <c r="Q109" s="1">
        <f>+C109-15018.5</f>
        <v>24575.089999999997</v>
      </c>
      <c r="R109">
        <f>G109</f>
        <v>-4.625530000004801</v>
      </c>
      <c r="V109" s="3"/>
    </row>
    <row r="110" spans="1:22" x14ac:dyDescent="0.2">
      <c r="A110" s="33" t="s">
        <v>256</v>
      </c>
      <c r="B110" s="35" t="s">
        <v>42</v>
      </c>
      <c r="C110" s="33">
        <v>40033.472000000002</v>
      </c>
      <c r="D110" s="4"/>
      <c r="E110">
        <f>+(C110-C$7)/C$8</f>
        <v>504.31604734519067</v>
      </c>
      <c r="F110" s="11">
        <f>ROUND(2*E110,0)/2+0.5</f>
        <v>505</v>
      </c>
      <c r="G110">
        <f>+C110-(C$7+F110*C$8)</f>
        <v>-6.3588200000012876</v>
      </c>
      <c r="I110">
        <f>+G110</f>
        <v>-6.3588200000012876</v>
      </c>
      <c r="O110">
        <f ca="1">+C$11+C$12*$F110</f>
        <v>-4.6863586359026579</v>
      </c>
      <c r="P110">
        <f ca="1">+D$11+D$12*$F110</f>
        <v>-6.4087810919317203</v>
      </c>
      <c r="Q110" s="1">
        <f>+C110-15018.5</f>
        <v>25014.972000000002</v>
      </c>
      <c r="S110">
        <f>G110</f>
        <v>-6.3588200000012876</v>
      </c>
      <c r="V110" s="3"/>
    </row>
    <row r="111" spans="1:22" x14ac:dyDescent="0.2">
      <c r="A111" s="33" t="s">
        <v>105</v>
      </c>
      <c r="B111" s="35" t="s">
        <v>42</v>
      </c>
      <c r="C111" s="33">
        <v>40089.233</v>
      </c>
      <c r="D111" s="4"/>
      <c r="E111">
        <f>+(C111-C$7)/C$8</f>
        <v>510.31368275314935</v>
      </c>
      <c r="F111" s="11">
        <f>ROUND(2*E111,0)/2+0.5</f>
        <v>511</v>
      </c>
      <c r="G111">
        <f>+C111-(C$7+F111*C$8)</f>
        <v>-6.380804000000353</v>
      </c>
      <c r="I111">
        <f>+G111</f>
        <v>-6.380804000000353</v>
      </c>
      <c r="O111">
        <f ca="1">+C$11+C$12*$F111</f>
        <v>-4.6865273479022838</v>
      </c>
      <c r="P111">
        <f ca="1">+D$11+D$12*$F111</f>
        <v>-6.4084482390538202</v>
      </c>
      <c r="Q111" s="1">
        <f>+C111-15018.5</f>
        <v>25070.733</v>
      </c>
      <c r="S111">
        <f>G111</f>
        <v>-6.380804000000353</v>
      </c>
      <c r="V111" s="3"/>
    </row>
    <row r="112" spans="1:22" x14ac:dyDescent="0.2">
      <c r="A112" s="33" t="s">
        <v>105</v>
      </c>
      <c r="B112" s="35" t="s">
        <v>42</v>
      </c>
      <c r="C112" s="33">
        <v>40089.250999999997</v>
      </c>
      <c r="D112" s="4"/>
      <c r="E112">
        <f>+(C112-C$7)/C$8</f>
        <v>510.31561882741846</v>
      </c>
      <c r="F112" s="11">
        <f>ROUND(2*E112,0)/2+0.5</f>
        <v>511</v>
      </c>
      <c r="G112">
        <f>+C112-(C$7+F112*C$8)</f>
        <v>-6.3628040000039618</v>
      </c>
      <c r="I112">
        <f>+G112</f>
        <v>-6.3628040000039618</v>
      </c>
      <c r="O112">
        <f ca="1">+C$11+C$12*$F112</f>
        <v>-4.6865273479022838</v>
      </c>
      <c r="P112">
        <f ca="1">+D$11+D$12*$F112</f>
        <v>-6.4084482390538202</v>
      </c>
      <c r="Q112" s="1">
        <f>+C112-15018.5</f>
        <v>25070.750999999997</v>
      </c>
      <c r="S112">
        <f>G112</f>
        <v>-6.3628040000039618</v>
      </c>
      <c r="V112" s="3"/>
    </row>
    <row r="113" spans="1:22" x14ac:dyDescent="0.2">
      <c r="A113" s="33" t="s">
        <v>105</v>
      </c>
      <c r="B113" s="35" t="s">
        <v>42</v>
      </c>
      <c r="C113" s="33">
        <v>40117.199999999997</v>
      </c>
      <c r="D113" s="4"/>
      <c r="E113">
        <f>+(C113-C$7)/C$8</f>
        <v>513.32180436959027</v>
      </c>
      <c r="F113" s="11">
        <f>ROUND(2*E113,0)/2+0.5</f>
        <v>514</v>
      </c>
      <c r="G113">
        <f>+C113-(C$7+F113*C$8)</f>
        <v>-6.3052960000059102</v>
      </c>
      <c r="I113">
        <f>+G113</f>
        <v>-6.3052960000059102</v>
      </c>
      <c r="O113">
        <f ca="1">+C$11+C$12*$F113</f>
        <v>-4.6866117039020958</v>
      </c>
      <c r="P113">
        <f ca="1">+D$11+D$12*$F113</f>
        <v>-6.4082818126148702</v>
      </c>
      <c r="Q113" s="1">
        <f>+C113-15018.5</f>
        <v>25098.699999999997</v>
      </c>
      <c r="S113">
        <f>G113</f>
        <v>-6.3052960000059102</v>
      </c>
      <c r="V113" s="3"/>
    </row>
    <row r="114" spans="1:22" x14ac:dyDescent="0.2">
      <c r="A114" s="33" t="s">
        <v>256</v>
      </c>
      <c r="B114" s="35" t="s">
        <v>42</v>
      </c>
      <c r="C114" s="33">
        <v>40126.338000000003</v>
      </c>
      <c r="D114" s="4"/>
      <c r="E114">
        <f>+(C114-C$7)/C$8</f>
        <v>514.30468474042232</v>
      </c>
      <c r="F114" s="11">
        <f>ROUND(2*E114,0)/2+0.5</f>
        <v>515</v>
      </c>
      <c r="G114">
        <f>+C114-(C$7+F114*C$8)</f>
        <v>-6.4644599999955972</v>
      </c>
      <c r="I114">
        <f>+G114</f>
        <v>-6.4644599999955972</v>
      </c>
      <c r="O114">
        <f ca="1">+C$11+C$12*$F114</f>
        <v>-4.6866398225687007</v>
      </c>
      <c r="P114">
        <f ca="1">+D$11+D$12*$F114</f>
        <v>-6.4082263371352211</v>
      </c>
      <c r="Q114" s="1">
        <f>+C114-15018.5</f>
        <v>25107.838000000003</v>
      </c>
      <c r="S114">
        <f>G114</f>
        <v>-6.4644599999955972</v>
      </c>
      <c r="V114" s="3"/>
    </row>
    <row r="115" spans="1:22" x14ac:dyDescent="0.2">
      <c r="A115" s="33" t="s">
        <v>105</v>
      </c>
      <c r="B115" s="35" t="s">
        <v>42</v>
      </c>
      <c r="C115" s="33">
        <v>40470.258000000002</v>
      </c>
      <c r="D115" s="4"/>
      <c r="E115">
        <f>+(C115-C$7)/C$8</f>
        <v>551.29661045024079</v>
      </c>
      <c r="F115" s="11">
        <f>ROUND(2*E115,0)/2+0.5</f>
        <v>552</v>
      </c>
      <c r="G115">
        <f>+C115-(C$7+F115*C$8)</f>
        <v>-6.5395279999938793</v>
      </c>
      <c r="I115">
        <f>+G115</f>
        <v>-6.5395279999938793</v>
      </c>
      <c r="O115">
        <f ca="1">+C$11+C$12*$F115</f>
        <v>-4.6876802132330582</v>
      </c>
      <c r="P115">
        <f ca="1">+D$11+D$12*$F115</f>
        <v>-6.4061737443881706</v>
      </c>
      <c r="Q115" s="1">
        <f>+C115-15018.5</f>
        <v>25451.758000000002</v>
      </c>
      <c r="S115">
        <f>G115</f>
        <v>-6.5395279999938793</v>
      </c>
      <c r="V115" s="3"/>
    </row>
    <row r="116" spans="1:22" x14ac:dyDescent="0.2">
      <c r="A116" s="33" t="s">
        <v>105</v>
      </c>
      <c r="B116" s="35" t="s">
        <v>42</v>
      </c>
      <c r="C116" s="33">
        <v>40470.275999999998</v>
      </c>
      <c r="D116" s="4"/>
      <c r="E116">
        <f>+(C116-C$7)/C$8</f>
        <v>551.2985465245099</v>
      </c>
      <c r="F116" s="11">
        <f>ROUND(2*E116,0)/2+0.5</f>
        <v>552</v>
      </c>
      <c r="G116">
        <f>+C116-(C$7+F116*C$8)</f>
        <v>-6.5215279999974882</v>
      </c>
      <c r="I116">
        <f>+G116</f>
        <v>-6.5215279999974882</v>
      </c>
      <c r="O116">
        <f ca="1">+C$11+C$12*$F116</f>
        <v>-4.6876802132330582</v>
      </c>
      <c r="P116">
        <f ca="1">+D$11+D$12*$F116</f>
        <v>-6.4061737443881706</v>
      </c>
      <c r="Q116" s="1">
        <f>+C116-15018.5</f>
        <v>25451.775999999998</v>
      </c>
      <c r="S116">
        <f>G116</f>
        <v>-6.5215279999974882</v>
      </c>
      <c r="V116" s="3"/>
    </row>
    <row r="117" spans="1:22" x14ac:dyDescent="0.2">
      <c r="A117" s="33" t="s">
        <v>256</v>
      </c>
      <c r="B117" s="35" t="s">
        <v>42</v>
      </c>
      <c r="C117" s="33">
        <v>40470.383999999998</v>
      </c>
      <c r="D117" s="4"/>
      <c r="E117">
        <f>+(C117-C$7)/C$8</f>
        <v>551.31016297012707</v>
      </c>
      <c r="F117" s="11">
        <f>ROUND(2*E117,0)/2+0.5</f>
        <v>552</v>
      </c>
      <c r="G117">
        <f>+C117-(C$7+F117*C$8)</f>
        <v>-6.4135279999973136</v>
      </c>
      <c r="I117">
        <f>+G117</f>
        <v>-6.4135279999973136</v>
      </c>
      <c r="O117">
        <f ca="1">+C$11+C$12*$F117</f>
        <v>-4.6876802132330582</v>
      </c>
      <c r="P117">
        <f ca="1">+D$11+D$12*$F117</f>
        <v>-6.4061737443881706</v>
      </c>
      <c r="Q117" s="1">
        <f>+C117-15018.5</f>
        <v>25451.883999999998</v>
      </c>
      <c r="S117">
        <f>G117</f>
        <v>-6.4135279999973136</v>
      </c>
      <c r="V117" s="3"/>
    </row>
    <row r="118" spans="1:22" x14ac:dyDescent="0.2">
      <c r="A118" s="33" t="s">
        <v>105</v>
      </c>
      <c r="B118" s="35" t="s">
        <v>42</v>
      </c>
      <c r="C118" s="33">
        <v>40498.237000000001</v>
      </c>
      <c r="D118" s="4"/>
      <c r="E118">
        <f>+(C118-C$7)/C$8</f>
        <v>554.30602278286176</v>
      </c>
      <c r="F118" s="11">
        <f>ROUND(2*E118,0)/2+0.5</f>
        <v>555</v>
      </c>
      <c r="G118">
        <f>+C118-(C$7+F118*C$8)</f>
        <v>-6.4520199999969918</v>
      </c>
      <c r="I118">
        <f>+G118</f>
        <v>-6.4520199999969918</v>
      </c>
      <c r="O118">
        <f ca="1">+C$11+C$12*$F118</f>
        <v>-4.6877645692328702</v>
      </c>
      <c r="P118">
        <f ca="1">+D$11+D$12*$F118</f>
        <v>-6.4060073179492205</v>
      </c>
      <c r="Q118" s="1">
        <f>+C118-15018.5</f>
        <v>25479.737000000001</v>
      </c>
      <c r="S118">
        <f>G118</f>
        <v>-6.4520199999969918</v>
      </c>
      <c r="V118" s="3"/>
    </row>
    <row r="119" spans="1:22" x14ac:dyDescent="0.2">
      <c r="A119" s="33" t="s">
        <v>105</v>
      </c>
      <c r="B119" s="35" t="s">
        <v>45</v>
      </c>
      <c r="C119" s="33">
        <v>40718.453999999998</v>
      </c>
      <c r="D119" s="4"/>
      <c r="E119">
        <f>+(C119-C$7)/C$8</f>
        <v>577.9924931946988</v>
      </c>
      <c r="F119" s="11">
        <f>ROUND(2*E119,0)/2+0.5</f>
        <v>578.5</v>
      </c>
      <c r="G119">
        <f>+C119-(C$7+F119*C$8)</f>
        <v>-4.7183740000036778</v>
      </c>
      <c r="I119">
        <f>+G119</f>
        <v>-4.7183740000036778</v>
      </c>
      <c r="O119">
        <f ca="1">+C$11+C$12*$F119</f>
        <v>-4.6884253578980708</v>
      </c>
      <c r="P119">
        <f ca="1">+D$11+D$12*$F119</f>
        <v>-6.4047036441774461</v>
      </c>
      <c r="Q119" s="1">
        <f>+C119-15018.5</f>
        <v>25699.953999999998</v>
      </c>
      <c r="R119">
        <f>G119</f>
        <v>-4.7183740000036778</v>
      </c>
      <c r="V119" s="3"/>
    </row>
    <row r="120" spans="1:22" x14ac:dyDescent="0.2">
      <c r="A120" s="33" t="s">
        <v>105</v>
      </c>
      <c r="B120" s="35" t="s">
        <v>45</v>
      </c>
      <c r="C120" s="33">
        <v>40839.305999999997</v>
      </c>
      <c r="D120" s="4"/>
      <c r="E120">
        <f>+(C120-C$7)/C$8</f>
        <v>590.99129584032266</v>
      </c>
      <c r="F120" s="11">
        <f>ROUND(2*E120,0)/2+0.5</f>
        <v>591.5</v>
      </c>
      <c r="G120">
        <f>+C120-(C$7+F120*C$8)</f>
        <v>-4.7295060000033118</v>
      </c>
      <c r="I120">
        <f>+G120</f>
        <v>-4.7295060000033118</v>
      </c>
      <c r="O120">
        <f ca="1">+C$11+C$12*$F120</f>
        <v>-4.6887909005639257</v>
      </c>
      <c r="P120">
        <f ca="1">+D$11+D$12*$F120</f>
        <v>-6.4039824629419959</v>
      </c>
      <c r="Q120" s="1">
        <f>+C120-15018.5</f>
        <v>25820.805999999997</v>
      </c>
      <c r="R120">
        <f>G120</f>
        <v>-4.7295060000033118</v>
      </c>
      <c r="V120" s="3"/>
    </row>
    <row r="121" spans="1:22" x14ac:dyDescent="0.2">
      <c r="A121" s="33" t="s">
        <v>105</v>
      </c>
      <c r="B121" s="35" t="s">
        <v>45</v>
      </c>
      <c r="C121" s="33">
        <v>40858.173999999999</v>
      </c>
      <c r="D121" s="4"/>
      <c r="E121">
        <f>+(C121-C$7)/C$8</f>
        <v>593.02073191351678</v>
      </c>
      <c r="F121" s="11">
        <f>ROUND(2*E121,0)/2+0.5</f>
        <v>593.5</v>
      </c>
      <c r="G121">
        <f>+C121-(C$7+F121*C$8)</f>
        <v>-4.4558340000003227</v>
      </c>
      <c r="I121">
        <f>+G121</f>
        <v>-4.4558340000003227</v>
      </c>
      <c r="O121">
        <f ca="1">+C$11+C$12*$F121</f>
        <v>-4.6888471378971346</v>
      </c>
      <c r="P121">
        <f ca="1">+D$11+D$12*$F121</f>
        <v>-6.4038715119826959</v>
      </c>
      <c r="Q121" s="1">
        <f>+C121-15018.5</f>
        <v>25839.673999999999</v>
      </c>
      <c r="R121">
        <f>G121</f>
        <v>-4.4558340000003227</v>
      </c>
      <c r="V121" s="3"/>
    </row>
    <row r="122" spans="1:22" x14ac:dyDescent="0.2">
      <c r="A122" s="33" t="s">
        <v>105</v>
      </c>
      <c r="B122" s="35" t="s">
        <v>45</v>
      </c>
      <c r="C122" s="33">
        <v>40858.175999999999</v>
      </c>
      <c r="D122" s="4"/>
      <c r="E122">
        <f>+(C122-C$7)/C$8</f>
        <v>593.02094703288014</v>
      </c>
      <c r="F122" s="11">
        <f>ROUND(2*E122,0)/2+0.5</f>
        <v>593.5</v>
      </c>
      <c r="G122">
        <f>+C122-(C$7+F122*C$8)</f>
        <v>-4.4538339999999152</v>
      </c>
      <c r="I122">
        <f>+G122</f>
        <v>-4.4538339999999152</v>
      </c>
      <c r="O122">
        <f ca="1">+C$11+C$12*$F122</f>
        <v>-4.6888471378971346</v>
      </c>
      <c r="P122">
        <f ca="1">+D$11+D$12*$F122</f>
        <v>-6.4038715119826959</v>
      </c>
      <c r="Q122" s="1">
        <f>+C122-15018.5</f>
        <v>25839.675999999999</v>
      </c>
      <c r="R122">
        <f>G122</f>
        <v>-4.4538339999999152</v>
      </c>
      <c r="V122" s="3"/>
    </row>
    <row r="123" spans="1:22" x14ac:dyDescent="0.2">
      <c r="A123" s="33" t="s">
        <v>256</v>
      </c>
      <c r="B123" s="35" t="s">
        <v>45</v>
      </c>
      <c r="C123" s="33">
        <v>41127.476000000002</v>
      </c>
      <c r="D123" s="4"/>
      <c r="E123">
        <f>+(C123-C$7)/C$8</f>
        <v>621.98676929868111</v>
      </c>
      <c r="F123" s="11">
        <f>ROUND(2*E123,0)/2+0.5</f>
        <v>622.5</v>
      </c>
      <c r="G123">
        <f>+C123-(C$7+F123*C$8)</f>
        <v>-4.7715899999966496</v>
      </c>
      <c r="I123">
        <f>+G123</f>
        <v>-4.7715899999966496</v>
      </c>
      <c r="O123">
        <f ca="1">+C$11+C$12*$F123</f>
        <v>-4.6896625792286573</v>
      </c>
      <c r="P123">
        <f ca="1">+D$11+D$12*$F123</f>
        <v>-6.4022627230728464</v>
      </c>
      <c r="Q123" s="1">
        <f>+C123-15018.5</f>
        <v>26108.976000000002</v>
      </c>
      <c r="R123">
        <f>G123</f>
        <v>-4.7715899999966496</v>
      </c>
      <c r="V123" s="3"/>
    </row>
    <row r="124" spans="1:22" x14ac:dyDescent="0.2">
      <c r="A124" s="33" t="s">
        <v>105</v>
      </c>
      <c r="B124" s="35" t="s">
        <v>45</v>
      </c>
      <c r="C124" s="33">
        <v>41211.216999999997</v>
      </c>
      <c r="D124" s="4"/>
      <c r="E124">
        <f>+(C124-C$7)/C$8</f>
        <v>630.99392459894193</v>
      </c>
      <c r="F124" s="11">
        <f>ROUND(2*E124,0)/2+0.5</f>
        <v>631.5</v>
      </c>
      <c r="G124">
        <f>+C124-(C$7+F124*C$8)</f>
        <v>-4.7050660000022617</v>
      </c>
      <c r="I124">
        <f>+G124</f>
        <v>-4.7050660000022617</v>
      </c>
      <c r="O124">
        <f ca="1">+C$11+C$12*$F124</f>
        <v>-4.6899156472280961</v>
      </c>
      <c r="P124">
        <f ca="1">+D$11+D$12*$F124</f>
        <v>-6.4017634437559963</v>
      </c>
      <c r="Q124" s="1">
        <f>+C124-15018.5</f>
        <v>26192.716999999997</v>
      </c>
      <c r="R124">
        <f>G124</f>
        <v>-4.7050660000022617</v>
      </c>
      <c r="V124" s="3"/>
    </row>
    <row r="125" spans="1:22" x14ac:dyDescent="0.2">
      <c r="A125" s="33" t="s">
        <v>375</v>
      </c>
      <c r="B125" s="35" t="s">
        <v>45</v>
      </c>
      <c r="C125" s="33">
        <v>49113.368000000002</v>
      </c>
      <c r="D125" s="4"/>
      <c r="E125">
        <f>+(C125-C$7)/C$8</f>
        <v>1480.9467704345113</v>
      </c>
      <c r="F125" s="11">
        <f>ROUND(2*E125,0)/2+0.5</f>
        <v>1481.5</v>
      </c>
      <c r="O125">
        <f ca="1">+C$11+C$12*$F125</f>
        <v>-4.713816513841711</v>
      </c>
      <c r="P125">
        <f ca="1">+D$11+D$12*$F125</f>
        <v>-6.3546092860534982</v>
      </c>
      <c r="Q125" s="1">
        <f>+C125-15018.5</f>
        <v>34094.868000000002</v>
      </c>
      <c r="U125">
        <f>+C125-(C$7+F125*C$8)</f>
        <v>-5.1434659999940777</v>
      </c>
      <c r="V125" s="3"/>
    </row>
    <row r="126" spans="1:22" x14ac:dyDescent="0.2">
      <c r="A126" s="7" t="s">
        <v>41</v>
      </c>
      <c r="B126" s="8" t="s">
        <v>42</v>
      </c>
      <c r="C126" s="9">
        <v>49113.82</v>
      </c>
      <c r="D126" s="10">
        <v>0.02</v>
      </c>
      <c r="E126">
        <f>+(C126-C$7)/C$8</f>
        <v>1480.9953874106125</v>
      </c>
      <c r="F126" s="11">
        <f>ROUND(2*E126,0)/2+0.5</f>
        <v>1481.5</v>
      </c>
      <c r="G126">
        <f>+C126-(C$7+F126*C$8)</f>
        <v>-4.6914659999965806</v>
      </c>
      <c r="O126">
        <f ca="1">+C$11+C$12*$F126</f>
        <v>-4.713816513841711</v>
      </c>
      <c r="P126">
        <f ca="1">+D$11+D$12*$F126</f>
        <v>-6.3546092860534982</v>
      </c>
      <c r="Q126" s="1">
        <f>+C126-15018.5</f>
        <v>34095.32</v>
      </c>
      <c r="R126">
        <f>G126</f>
        <v>-4.6914659999965806</v>
      </c>
      <c r="V126" s="3"/>
    </row>
    <row r="127" spans="1:22" x14ac:dyDescent="0.2">
      <c r="A127" s="33" t="s">
        <v>375</v>
      </c>
      <c r="B127" s="35" t="s">
        <v>45</v>
      </c>
      <c r="C127" s="33">
        <v>50323.451000000001</v>
      </c>
      <c r="D127" s="4"/>
      <c r="E127">
        <f>+(C127-C$7)/C$8</f>
        <v>1611.1029126731551</v>
      </c>
      <c r="F127" s="11">
        <f>ROUND(2*E127,0)/2+0.5</f>
        <v>1611.5</v>
      </c>
      <c r="O127">
        <f ca="1">+C$11+C$12*$F127</f>
        <v>-4.7174719405002641</v>
      </c>
      <c r="P127">
        <f ca="1">+D$11+D$12*$F127</f>
        <v>-6.3473974736989991</v>
      </c>
      <c r="Q127" s="1">
        <f>+C127-15018.5</f>
        <v>35304.951000000001</v>
      </c>
      <c r="U127">
        <f>+C127-(C$7+F127*C$8)</f>
        <v>-3.6917859999957727</v>
      </c>
      <c r="V127" s="3"/>
    </row>
    <row r="128" spans="1:22" x14ac:dyDescent="0.2">
      <c r="A128" s="12" t="s">
        <v>43</v>
      </c>
      <c r="B128" s="13" t="s">
        <v>42</v>
      </c>
      <c r="C128" s="9">
        <v>53560.870900000002</v>
      </c>
      <c r="D128" s="9">
        <v>6.9999999999999999E-4</v>
      </c>
      <c r="E128">
        <f>+(C128-C$7)/C$8</f>
        <v>1959.3187664539425</v>
      </c>
      <c r="F128" s="11">
        <f>ROUND(2*E128,0)/2+0.5</f>
        <v>1960</v>
      </c>
      <c r="G128">
        <f>+C128-(C$7+F128*C$8)</f>
        <v>-6.3335399999996298</v>
      </c>
      <c r="J128">
        <f>+G126</f>
        <v>-4.6914659999965806</v>
      </c>
      <c r="O128">
        <f ca="1">+C$11+C$12*$F128</f>
        <v>-4.7272712958118461</v>
      </c>
      <c r="P128">
        <f ca="1">+D$11+D$12*$F128</f>
        <v>-6.3280642690409747</v>
      </c>
      <c r="Q128" s="1">
        <f>+C128-15018.5</f>
        <v>38542.370900000002</v>
      </c>
      <c r="S128">
        <f>G128</f>
        <v>-6.3335399999996298</v>
      </c>
      <c r="V128" s="3"/>
    </row>
    <row r="129" spans="1:22" x14ac:dyDescent="0.2">
      <c r="A129" s="5" t="s">
        <v>44</v>
      </c>
      <c r="B129" s="8" t="s">
        <v>45</v>
      </c>
      <c r="C129" s="5">
        <v>53579.46847</v>
      </c>
      <c r="D129" s="5">
        <v>4.0000000000000002E-4</v>
      </c>
      <c r="E129">
        <f>+(C129-C$7)/C$8</f>
        <v>1961.3191151624301</v>
      </c>
      <c r="F129" s="11">
        <f>ROUND(2*E129,0)/2+0.5</f>
        <v>1962</v>
      </c>
      <c r="G129">
        <f>+C129-(C$7+F129*C$8)</f>
        <v>-6.3302980000007665</v>
      </c>
      <c r="O129">
        <f ca="1">+C$11+C$12*$F129</f>
        <v>-4.7273275331450542</v>
      </c>
      <c r="P129">
        <f ca="1">+D$11+D$12*$F129</f>
        <v>-6.3279533180816747</v>
      </c>
      <c r="Q129" s="1">
        <f>+C129-15018.5</f>
        <v>38560.96847</v>
      </c>
      <c r="S129">
        <f>G129</f>
        <v>-6.3302980000007665</v>
      </c>
      <c r="V129" s="3"/>
    </row>
    <row r="130" spans="1:22" x14ac:dyDescent="0.2">
      <c r="A130" s="9" t="s">
        <v>46</v>
      </c>
      <c r="B130" s="14">
        <v>1</v>
      </c>
      <c r="C130" s="15">
        <v>53901.828999999998</v>
      </c>
      <c r="D130" s="15">
        <v>8.0000000000000004E-4</v>
      </c>
      <c r="E130">
        <f>+(C130-C$7)/C$8</f>
        <v>1995.9921111427095</v>
      </c>
      <c r="F130" s="11">
        <f>ROUND(2*E130,0)/2+0.5</f>
        <v>1996.5</v>
      </c>
      <c r="G130">
        <f>+C130-(C$7+F130*C$8)</f>
        <v>-4.7219259999983478</v>
      </c>
      <c r="K130">
        <f>+G128</f>
        <v>-6.3335399999996298</v>
      </c>
      <c r="O130">
        <f ca="1">+C$11+C$12*$F130</f>
        <v>-4.7282976271429016</v>
      </c>
      <c r="P130">
        <f ca="1">+D$11+D$12*$F130</f>
        <v>-6.3260394140337501</v>
      </c>
      <c r="Q130" s="1">
        <f>+C130-15018.5</f>
        <v>38883.328999999998</v>
      </c>
      <c r="R130">
        <f>G130</f>
        <v>-4.7219259999983478</v>
      </c>
      <c r="V130" s="3"/>
    </row>
    <row r="131" spans="1:22" x14ac:dyDescent="0.2">
      <c r="A131" s="2" t="s">
        <v>47</v>
      </c>
      <c r="B131" s="16"/>
      <c r="C131" s="9">
        <v>53920.411599999999</v>
      </c>
      <c r="D131" s="9">
        <v>1.5E-3</v>
      </c>
      <c r="E131">
        <f>+(C131-C$7)/C$8</f>
        <v>1997.9908496827634</v>
      </c>
      <c r="F131" s="11">
        <f>ROUND(2*E131,0)/2+0.5</f>
        <v>1998.5</v>
      </c>
      <c r="G131">
        <f>+C131-(C$7+F131*C$8)</f>
        <v>-4.7336540000032983</v>
      </c>
      <c r="K131">
        <f>+G131</f>
        <v>-4.7336540000032983</v>
      </c>
      <c r="O131">
        <f ca="1">+C$11+C$12*$F131</f>
        <v>-4.7283538644761096</v>
      </c>
      <c r="P131">
        <f ca="1">+D$11+D$12*$F131</f>
        <v>-6.3259284630744501</v>
      </c>
      <c r="Q131" s="1">
        <f>+C131-15018.5</f>
        <v>38901.911599999999</v>
      </c>
      <c r="R131">
        <f>G131</f>
        <v>-4.7336540000032983</v>
      </c>
      <c r="V131" s="3"/>
    </row>
    <row r="132" spans="1:22" x14ac:dyDescent="0.2">
      <c r="A132" s="17" t="s">
        <v>48</v>
      </c>
      <c r="B132" s="18" t="s">
        <v>45</v>
      </c>
      <c r="C132" s="19">
        <v>55705.456899999997</v>
      </c>
      <c r="D132" s="19">
        <v>4.0000000000000002E-4</v>
      </c>
      <c r="E132">
        <f>+(C132-C$7)/C$8</f>
        <v>2189.9897538647265</v>
      </c>
      <c r="F132" s="11">
        <f>ROUND(2*E132,0)/2+0.5</f>
        <v>2190.5</v>
      </c>
      <c r="G132">
        <f>+C132-(C$7+F132*C$8)</f>
        <v>-4.7438420000034967</v>
      </c>
      <c r="K132">
        <f>+G132</f>
        <v>-4.7438420000034967</v>
      </c>
      <c r="O132">
        <f ca="1">+C$11+C$12*$F132</f>
        <v>-4.7337526484641259</v>
      </c>
      <c r="P132">
        <f ca="1">+D$11+D$12*$F132</f>
        <v>-6.3152771709816502</v>
      </c>
      <c r="Q132" s="1">
        <f>+C132-15018.5</f>
        <v>40686.956899999997</v>
      </c>
      <c r="R132">
        <f>G132</f>
        <v>-4.7438420000034967</v>
      </c>
      <c r="V132" s="3"/>
    </row>
    <row r="133" spans="1:22" x14ac:dyDescent="0.2">
      <c r="A133" s="17" t="s">
        <v>48</v>
      </c>
      <c r="B133" s="18" t="s">
        <v>42</v>
      </c>
      <c r="C133" s="19">
        <v>55708.516640000002</v>
      </c>
      <c r="D133" s="19">
        <v>5.9999999999999995E-4</v>
      </c>
      <c r="E133">
        <f>+(C133-C$7)/C$8</f>
        <v>2190.31885852503</v>
      </c>
      <c r="F133" s="11">
        <f>ROUND(2*E133,0)/2+0.5</f>
        <v>2191</v>
      </c>
      <c r="G133">
        <f>+C133-(C$7+F133*C$8)</f>
        <v>-6.3326839999936055</v>
      </c>
      <c r="K133">
        <f>+G133</f>
        <v>-6.3326839999936055</v>
      </c>
      <c r="O133">
        <f ca="1">+C$11+C$12*$F133</f>
        <v>-4.7337667077974288</v>
      </c>
      <c r="P133">
        <f ca="1">+D$11+D$12*$F133</f>
        <v>-6.3152494332418252</v>
      </c>
      <c r="Q133" s="1">
        <f>+C133-15018.5</f>
        <v>40690.016640000002</v>
      </c>
      <c r="S133">
        <f>G133</f>
        <v>-6.3326839999936055</v>
      </c>
      <c r="V133" s="3"/>
    </row>
    <row r="134" spans="1:22" x14ac:dyDescent="0.2">
      <c r="A134" s="33" t="s">
        <v>419</v>
      </c>
      <c r="B134" s="35" t="s">
        <v>42</v>
      </c>
      <c r="C134" s="33">
        <v>55801.495499999997</v>
      </c>
      <c r="D134" s="4"/>
      <c r="E134">
        <f>+(C134-C$7)/C$8</f>
        <v>2200.319635105931</v>
      </c>
      <c r="F134" s="11">
        <f>ROUND(2*E134,0)/2+0.5</f>
        <v>2201</v>
      </c>
      <c r="G134">
        <f>+C134-(C$7+F134*C$8)</f>
        <v>-6.3254640000013751</v>
      </c>
      <c r="K134">
        <f>+G134</f>
        <v>-6.3254640000013751</v>
      </c>
      <c r="O134">
        <f ca="1">+C$11+C$12*$F134</f>
        <v>-4.7340478944634707</v>
      </c>
      <c r="P134">
        <f ca="1">+D$11+D$12*$F134</f>
        <v>-6.3146946784453259</v>
      </c>
      <c r="Q134" s="1">
        <f>+C134-15018.5</f>
        <v>40782.995499999997</v>
      </c>
      <c r="S134">
        <f>G134</f>
        <v>-6.3254640000013751</v>
      </c>
      <c r="V134" s="3"/>
    </row>
    <row r="135" spans="1:22" x14ac:dyDescent="0.2">
      <c r="A135" s="17" t="s">
        <v>48</v>
      </c>
      <c r="B135" s="18" t="s">
        <v>42</v>
      </c>
      <c r="C135" s="19">
        <v>56052.52001</v>
      </c>
      <c r="D135" s="19">
        <v>2.0000000000000001E-4</v>
      </c>
      <c r="E135">
        <f>+(C135-C$7)/C$8</f>
        <v>2227.3197514855069</v>
      </c>
      <c r="F135" s="11">
        <f>ROUND(2*E135,0)/2+0.5</f>
        <v>2228</v>
      </c>
      <c r="G135">
        <f>+C135-(C$7+F135*C$8)</f>
        <v>-6.3243819999988773</v>
      </c>
      <c r="K135">
        <f>+G135</f>
        <v>-6.3243819999988773</v>
      </c>
      <c r="O135">
        <f ca="1">+C$11+C$12*$F135</f>
        <v>-4.7348070984617854</v>
      </c>
      <c r="P135">
        <f ca="1">+D$11+D$12*$F135</f>
        <v>-6.3131968404947756</v>
      </c>
      <c r="Q135" s="1">
        <f>+C135-15018.5</f>
        <v>41034.02001</v>
      </c>
      <c r="S135">
        <f>G135</f>
        <v>-6.3243819999988773</v>
      </c>
      <c r="V135" s="3"/>
    </row>
    <row r="136" spans="1:22" x14ac:dyDescent="0.2">
      <c r="B136" s="3"/>
      <c r="V136" s="3"/>
    </row>
    <row r="137" spans="1:22" x14ac:dyDescent="0.2">
      <c r="B137" s="3"/>
      <c r="V137" s="3"/>
    </row>
    <row r="138" spans="1:22" x14ac:dyDescent="0.2">
      <c r="B138" s="3"/>
      <c r="V138" s="3"/>
    </row>
    <row r="139" spans="1:22" x14ac:dyDescent="0.2">
      <c r="B139" s="3"/>
    </row>
    <row r="140" spans="1:22" x14ac:dyDescent="0.2">
      <c r="B140" s="3"/>
    </row>
    <row r="141" spans="1:22" x14ac:dyDescent="0.2">
      <c r="B141" s="3"/>
    </row>
    <row r="142" spans="1:22" x14ac:dyDescent="0.2">
      <c r="B142" s="3"/>
    </row>
    <row r="143" spans="1:22" x14ac:dyDescent="0.2">
      <c r="B143" s="3"/>
    </row>
    <row r="144" spans="1:22" x14ac:dyDescent="0.2">
      <c r="B144" s="3"/>
    </row>
    <row r="145" spans="2:2" x14ac:dyDescent="0.2">
      <c r="B145" s="3"/>
    </row>
    <row r="146" spans="2:2" x14ac:dyDescent="0.2">
      <c r="B146" s="3"/>
    </row>
    <row r="147" spans="2:2" x14ac:dyDescent="0.2">
      <c r="B147" s="3"/>
    </row>
    <row r="148" spans="2:2" x14ac:dyDescent="0.2">
      <c r="B148" s="3"/>
    </row>
    <row r="149" spans="2:2" x14ac:dyDescent="0.2">
      <c r="B149" s="3"/>
    </row>
    <row r="150" spans="2:2" x14ac:dyDescent="0.2">
      <c r="B150" s="3"/>
    </row>
    <row r="151" spans="2:2" x14ac:dyDescent="0.2">
      <c r="B151" s="3"/>
    </row>
    <row r="152" spans="2:2" x14ac:dyDescent="0.2">
      <c r="B152" s="3"/>
    </row>
    <row r="153" spans="2:2" x14ac:dyDescent="0.2">
      <c r="B153" s="3"/>
    </row>
    <row r="154" spans="2:2" x14ac:dyDescent="0.2">
      <c r="B154" s="3"/>
    </row>
    <row r="155" spans="2:2" x14ac:dyDescent="0.2">
      <c r="B155" s="3"/>
    </row>
    <row r="156" spans="2:2" x14ac:dyDescent="0.2">
      <c r="B156" s="3"/>
    </row>
    <row r="157" spans="2:2" x14ac:dyDescent="0.2">
      <c r="B157" s="3"/>
    </row>
    <row r="158" spans="2:2" x14ac:dyDescent="0.2">
      <c r="B158" s="3"/>
    </row>
    <row r="159" spans="2:2" x14ac:dyDescent="0.2">
      <c r="B159" s="3"/>
    </row>
    <row r="160" spans="2:2" x14ac:dyDescent="0.2">
      <c r="B160" s="3"/>
    </row>
    <row r="161" spans="2:2" x14ac:dyDescent="0.2">
      <c r="B161" s="3"/>
    </row>
    <row r="162" spans="2:2" x14ac:dyDescent="0.2">
      <c r="B162" s="3"/>
    </row>
    <row r="163" spans="2:2" x14ac:dyDescent="0.2">
      <c r="B163" s="3"/>
    </row>
    <row r="164" spans="2:2" x14ac:dyDescent="0.2">
      <c r="B164" s="3"/>
    </row>
    <row r="165" spans="2:2" x14ac:dyDescent="0.2">
      <c r="B165" s="3"/>
    </row>
    <row r="166" spans="2:2" x14ac:dyDescent="0.2">
      <c r="B166" s="3"/>
    </row>
    <row r="167" spans="2:2" x14ac:dyDescent="0.2">
      <c r="B167" s="3"/>
    </row>
    <row r="168" spans="2:2" x14ac:dyDescent="0.2">
      <c r="B168" s="3"/>
    </row>
    <row r="169" spans="2:2" x14ac:dyDescent="0.2">
      <c r="B169" s="3"/>
    </row>
    <row r="170" spans="2:2" x14ac:dyDescent="0.2">
      <c r="B170" s="3"/>
    </row>
    <row r="171" spans="2:2" x14ac:dyDescent="0.2">
      <c r="B171" s="3"/>
    </row>
    <row r="172" spans="2:2" x14ac:dyDescent="0.2">
      <c r="B172" s="3"/>
    </row>
    <row r="173" spans="2:2" x14ac:dyDescent="0.2">
      <c r="B173" s="3"/>
    </row>
    <row r="174" spans="2:2" x14ac:dyDescent="0.2">
      <c r="B174" s="3"/>
    </row>
    <row r="175" spans="2:2" x14ac:dyDescent="0.2">
      <c r="B175" s="3"/>
    </row>
    <row r="176" spans="2:2" x14ac:dyDescent="0.2">
      <c r="B176" s="3"/>
    </row>
    <row r="177" spans="2:2" x14ac:dyDescent="0.2">
      <c r="B177" s="3"/>
    </row>
    <row r="178" spans="2:2" x14ac:dyDescent="0.2">
      <c r="B178" s="3"/>
    </row>
    <row r="179" spans="2:2" x14ac:dyDescent="0.2">
      <c r="B179" s="3"/>
    </row>
    <row r="180" spans="2:2" x14ac:dyDescent="0.2">
      <c r="B180" s="3"/>
    </row>
    <row r="181" spans="2:2" x14ac:dyDescent="0.2">
      <c r="B181" s="3"/>
    </row>
    <row r="182" spans="2:2" x14ac:dyDescent="0.2">
      <c r="B182" s="3"/>
    </row>
    <row r="183" spans="2:2" x14ac:dyDescent="0.2">
      <c r="B183" s="3"/>
    </row>
    <row r="184" spans="2:2" x14ac:dyDescent="0.2">
      <c r="B184" s="3"/>
    </row>
    <row r="185" spans="2:2" x14ac:dyDescent="0.2">
      <c r="B185" s="3"/>
    </row>
    <row r="186" spans="2:2" x14ac:dyDescent="0.2">
      <c r="B186" s="3"/>
    </row>
    <row r="187" spans="2:2" x14ac:dyDescent="0.2">
      <c r="B187" s="3"/>
    </row>
    <row r="188" spans="2:2" x14ac:dyDescent="0.2">
      <c r="B188" s="3"/>
    </row>
    <row r="189" spans="2:2" x14ac:dyDescent="0.2">
      <c r="B189" s="3"/>
    </row>
    <row r="190" spans="2:2" x14ac:dyDescent="0.2">
      <c r="B190" s="3"/>
    </row>
    <row r="191" spans="2:2" x14ac:dyDescent="0.2">
      <c r="B191" s="3"/>
    </row>
    <row r="192" spans="2:2" x14ac:dyDescent="0.2">
      <c r="B192" s="3"/>
    </row>
    <row r="193" spans="2:2" x14ac:dyDescent="0.2">
      <c r="B193" s="3"/>
    </row>
    <row r="194" spans="2:2" x14ac:dyDescent="0.2">
      <c r="B194" s="3"/>
    </row>
    <row r="195" spans="2:2" x14ac:dyDescent="0.2">
      <c r="B195" s="3"/>
    </row>
    <row r="196" spans="2:2" x14ac:dyDescent="0.2">
      <c r="B196" s="3"/>
    </row>
    <row r="197" spans="2:2" x14ac:dyDescent="0.2">
      <c r="B197" s="3"/>
    </row>
    <row r="198" spans="2:2" x14ac:dyDescent="0.2">
      <c r="B198" s="3"/>
    </row>
    <row r="199" spans="2:2" x14ac:dyDescent="0.2">
      <c r="B199" s="3"/>
    </row>
    <row r="200" spans="2:2" x14ac:dyDescent="0.2">
      <c r="B200" s="3"/>
    </row>
    <row r="201" spans="2:2" x14ac:dyDescent="0.2">
      <c r="B201" s="3"/>
    </row>
    <row r="202" spans="2:2" x14ac:dyDescent="0.2">
      <c r="B202" s="3"/>
    </row>
    <row r="203" spans="2:2" x14ac:dyDescent="0.2">
      <c r="B203" s="3"/>
    </row>
    <row r="204" spans="2:2" x14ac:dyDescent="0.2">
      <c r="B204" s="3"/>
    </row>
    <row r="205" spans="2:2" x14ac:dyDescent="0.2">
      <c r="B205" s="3"/>
    </row>
    <row r="206" spans="2:2" x14ac:dyDescent="0.2">
      <c r="B206" s="3"/>
    </row>
    <row r="207" spans="2:2" x14ac:dyDescent="0.2">
      <c r="B207" s="3"/>
    </row>
    <row r="208" spans="2:2" x14ac:dyDescent="0.2">
      <c r="B208" s="3"/>
    </row>
    <row r="209" spans="2:2" x14ac:dyDescent="0.2">
      <c r="B209" s="3"/>
    </row>
    <row r="210" spans="2:2" x14ac:dyDescent="0.2">
      <c r="B210" s="3"/>
    </row>
    <row r="211" spans="2:2" x14ac:dyDescent="0.2">
      <c r="B211" s="3"/>
    </row>
    <row r="212" spans="2:2" x14ac:dyDescent="0.2">
      <c r="B212" s="3"/>
    </row>
    <row r="213" spans="2:2" x14ac:dyDescent="0.2">
      <c r="B213" s="3"/>
    </row>
    <row r="214" spans="2:2" x14ac:dyDescent="0.2">
      <c r="B214" s="3"/>
    </row>
    <row r="215" spans="2:2" x14ac:dyDescent="0.2">
      <c r="B215" s="3"/>
    </row>
    <row r="216" spans="2:2" x14ac:dyDescent="0.2">
      <c r="B216" s="3"/>
    </row>
    <row r="217" spans="2:2" x14ac:dyDescent="0.2">
      <c r="B217" s="3"/>
    </row>
    <row r="218" spans="2:2" x14ac:dyDescent="0.2">
      <c r="B218" s="3"/>
    </row>
    <row r="219" spans="2:2" x14ac:dyDescent="0.2">
      <c r="B219" s="3"/>
    </row>
    <row r="220" spans="2:2" x14ac:dyDescent="0.2">
      <c r="B220" s="3"/>
    </row>
    <row r="221" spans="2:2" x14ac:dyDescent="0.2">
      <c r="B221" s="3"/>
    </row>
    <row r="222" spans="2:2" x14ac:dyDescent="0.2">
      <c r="B222" s="3"/>
    </row>
    <row r="223" spans="2:2" x14ac:dyDescent="0.2">
      <c r="B223" s="3"/>
    </row>
    <row r="224" spans="2:2" x14ac:dyDescent="0.2">
      <c r="B224" s="3"/>
    </row>
    <row r="225" spans="2:2" x14ac:dyDescent="0.2">
      <c r="B225" s="3"/>
    </row>
    <row r="226" spans="2:2" x14ac:dyDescent="0.2">
      <c r="B226" s="3"/>
    </row>
    <row r="227" spans="2:2" x14ac:dyDescent="0.2">
      <c r="B227" s="3"/>
    </row>
    <row r="228" spans="2:2" x14ac:dyDescent="0.2">
      <c r="B228" s="3"/>
    </row>
    <row r="229" spans="2:2" x14ac:dyDescent="0.2">
      <c r="B229" s="3"/>
    </row>
    <row r="230" spans="2:2" x14ac:dyDescent="0.2">
      <c r="B230" s="3"/>
    </row>
    <row r="231" spans="2:2" x14ac:dyDescent="0.2">
      <c r="B231" s="3"/>
    </row>
    <row r="232" spans="2:2" x14ac:dyDescent="0.2">
      <c r="B232" s="3"/>
    </row>
    <row r="233" spans="2:2" x14ac:dyDescent="0.2">
      <c r="B233" s="3"/>
    </row>
    <row r="234" spans="2:2" x14ac:dyDescent="0.2">
      <c r="B234" s="3"/>
    </row>
    <row r="235" spans="2:2" x14ac:dyDescent="0.2">
      <c r="B235" s="3"/>
    </row>
    <row r="236" spans="2:2" x14ac:dyDescent="0.2">
      <c r="B236" s="3"/>
    </row>
    <row r="237" spans="2:2" x14ac:dyDescent="0.2">
      <c r="B237" s="3"/>
    </row>
    <row r="238" spans="2:2" x14ac:dyDescent="0.2">
      <c r="B238" s="3"/>
    </row>
    <row r="239" spans="2:2" x14ac:dyDescent="0.2">
      <c r="B239" s="3"/>
    </row>
    <row r="240" spans="2:2" x14ac:dyDescent="0.2">
      <c r="B240" s="3"/>
    </row>
    <row r="241" spans="2:2" x14ac:dyDescent="0.2">
      <c r="B241" s="3"/>
    </row>
    <row r="242" spans="2:2" x14ac:dyDescent="0.2">
      <c r="B242" s="3"/>
    </row>
    <row r="243" spans="2:2" x14ac:dyDescent="0.2">
      <c r="B243" s="3"/>
    </row>
    <row r="244" spans="2:2" x14ac:dyDescent="0.2">
      <c r="B244" s="3"/>
    </row>
    <row r="245" spans="2:2" x14ac:dyDescent="0.2">
      <c r="B245" s="3"/>
    </row>
    <row r="246" spans="2:2" x14ac:dyDescent="0.2">
      <c r="B246" s="3"/>
    </row>
    <row r="247" spans="2:2" x14ac:dyDescent="0.2">
      <c r="B247" s="3"/>
    </row>
    <row r="248" spans="2:2" x14ac:dyDescent="0.2">
      <c r="B248" s="3"/>
    </row>
    <row r="249" spans="2:2" x14ac:dyDescent="0.2">
      <c r="B249" s="3"/>
    </row>
    <row r="250" spans="2:2" x14ac:dyDescent="0.2">
      <c r="B250" s="3"/>
    </row>
    <row r="251" spans="2:2" x14ac:dyDescent="0.2">
      <c r="B251" s="3"/>
    </row>
    <row r="252" spans="2:2" x14ac:dyDescent="0.2">
      <c r="B252" s="3"/>
    </row>
    <row r="253" spans="2:2" x14ac:dyDescent="0.2">
      <c r="B253" s="3"/>
    </row>
    <row r="254" spans="2:2" x14ac:dyDescent="0.2">
      <c r="B254" s="3"/>
    </row>
    <row r="255" spans="2:2" x14ac:dyDescent="0.2">
      <c r="B255" s="3"/>
    </row>
    <row r="256" spans="2:2" x14ac:dyDescent="0.2">
      <c r="B256" s="3"/>
    </row>
    <row r="257" spans="2:2" x14ac:dyDescent="0.2">
      <c r="B257" s="3"/>
    </row>
    <row r="258" spans="2:2" x14ac:dyDescent="0.2">
      <c r="B258" s="3"/>
    </row>
    <row r="259" spans="2:2" x14ac:dyDescent="0.2">
      <c r="B259" s="3"/>
    </row>
    <row r="260" spans="2:2" x14ac:dyDescent="0.2">
      <c r="B260" s="3"/>
    </row>
    <row r="261" spans="2:2" x14ac:dyDescent="0.2">
      <c r="B261" s="3"/>
    </row>
    <row r="262" spans="2:2" x14ac:dyDescent="0.2">
      <c r="B262" s="3"/>
    </row>
    <row r="263" spans="2:2" x14ac:dyDescent="0.2">
      <c r="B263" s="3"/>
    </row>
    <row r="264" spans="2:2" x14ac:dyDescent="0.2">
      <c r="B264" s="3"/>
    </row>
    <row r="265" spans="2:2" x14ac:dyDescent="0.2">
      <c r="B265" s="3"/>
    </row>
    <row r="266" spans="2:2" x14ac:dyDescent="0.2">
      <c r="B266" s="3"/>
    </row>
    <row r="267" spans="2:2" x14ac:dyDescent="0.2">
      <c r="B267" s="3"/>
    </row>
    <row r="268" spans="2:2" x14ac:dyDescent="0.2">
      <c r="B268" s="3"/>
    </row>
    <row r="269" spans="2:2" x14ac:dyDescent="0.2">
      <c r="B269" s="3"/>
    </row>
    <row r="270" spans="2:2" x14ac:dyDescent="0.2">
      <c r="B270" s="3"/>
    </row>
    <row r="271" spans="2:2" x14ac:dyDescent="0.2">
      <c r="B271" s="3"/>
    </row>
    <row r="272" spans="2:2" x14ac:dyDescent="0.2">
      <c r="B272" s="3"/>
    </row>
    <row r="273" spans="2:2" x14ac:dyDescent="0.2">
      <c r="B273" s="3"/>
    </row>
    <row r="274" spans="2:2" x14ac:dyDescent="0.2">
      <c r="B274" s="3"/>
    </row>
    <row r="275" spans="2:2" x14ac:dyDescent="0.2">
      <c r="B275" s="3"/>
    </row>
    <row r="276" spans="2:2" x14ac:dyDescent="0.2">
      <c r="B276" s="3"/>
    </row>
    <row r="277" spans="2:2" x14ac:dyDescent="0.2">
      <c r="B277" s="3"/>
    </row>
    <row r="278" spans="2:2" x14ac:dyDescent="0.2">
      <c r="B278" s="3"/>
    </row>
    <row r="279" spans="2:2" x14ac:dyDescent="0.2">
      <c r="B279" s="3"/>
    </row>
    <row r="280" spans="2:2" x14ac:dyDescent="0.2">
      <c r="B280" s="3"/>
    </row>
    <row r="281" spans="2:2" x14ac:dyDescent="0.2">
      <c r="B281" s="3"/>
    </row>
    <row r="282" spans="2:2" x14ac:dyDescent="0.2">
      <c r="B282" s="3"/>
    </row>
    <row r="283" spans="2:2" x14ac:dyDescent="0.2">
      <c r="B283" s="3"/>
    </row>
    <row r="284" spans="2:2" x14ac:dyDescent="0.2">
      <c r="B284" s="3"/>
    </row>
    <row r="285" spans="2:2" x14ac:dyDescent="0.2">
      <c r="B285" s="3"/>
    </row>
    <row r="286" spans="2:2" x14ac:dyDescent="0.2">
      <c r="B286" s="3"/>
    </row>
    <row r="287" spans="2:2" x14ac:dyDescent="0.2">
      <c r="B287" s="3"/>
    </row>
    <row r="288" spans="2:2" x14ac:dyDescent="0.2">
      <c r="B288" s="3"/>
    </row>
    <row r="289" spans="2:2" x14ac:dyDescent="0.2">
      <c r="B289" s="3"/>
    </row>
    <row r="290" spans="2:2" x14ac:dyDescent="0.2">
      <c r="B290" s="3"/>
    </row>
    <row r="291" spans="2:2" x14ac:dyDescent="0.2">
      <c r="B291" s="3"/>
    </row>
    <row r="292" spans="2:2" x14ac:dyDescent="0.2">
      <c r="B292" s="3"/>
    </row>
  </sheetData>
  <sortState xmlns:xlrd2="http://schemas.microsoft.com/office/spreadsheetml/2017/richdata2" ref="A21:X138">
    <sortCondition ref="C21:C138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2"/>
  <sheetViews>
    <sheetView topLeftCell="A76" workbookViewId="0">
      <selection activeCell="A19" sqref="A19:C124"/>
    </sheetView>
  </sheetViews>
  <sheetFormatPr defaultRowHeight="12.75" x14ac:dyDescent="0.2"/>
  <cols>
    <col min="1" max="1" width="19.7109375" style="4" customWidth="1"/>
    <col min="2" max="2" width="4.42578125" style="6" customWidth="1"/>
    <col min="3" max="3" width="12.7109375" style="4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4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 x14ac:dyDescent="0.25">
      <c r="A1" s="20" t="s">
        <v>49</v>
      </c>
      <c r="I1" s="21" t="s">
        <v>50</v>
      </c>
      <c r="J1" s="22" t="s">
        <v>51</v>
      </c>
    </row>
    <row r="2" spans="1:16" x14ac:dyDescent="0.2">
      <c r="I2" s="23" t="s">
        <v>52</v>
      </c>
      <c r="J2" s="24" t="s">
        <v>53</v>
      </c>
    </row>
    <row r="3" spans="1:16" x14ac:dyDescent="0.2">
      <c r="A3" s="25" t="s">
        <v>54</v>
      </c>
      <c r="I3" s="23" t="s">
        <v>55</v>
      </c>
      <c r="J3" s="24" t="s">
        <v>56</v>
      </c>
    </row>
    <row r="4" spans="1:16" x14ac:dyDescent="0.2">
      <c r="I4" s="23" t="s">
        <v>57</v>
      </c>
      <c r="J4" s="24" t="s">
        <v>56</v>
      </c>
    </row>
    <row r="5" spans="1:16" ht="13.5" thickBot="1" x14ac:dyDescent="0.25">
      <c r="I5" s="26" t="s">
        <v>58</v>
      </c>
      <c r="J5" s="27" t="s">
        <v>59</v>
      </c>
    </row>
    <row r="10" spans="1:16" ht="13.5" thickBot="1" x14ac:dyDescent="0.25"/>
    <row r="11" spans="1:16" ht="12.75" customHeight="1" thickBot="1" x14ac:dyDescent="0.25">
      <c r="A11" s="4" t="str">
        <f t="shared" ref="A11:A42" si="0">P11</f>
        <v>IBVS 3903 </v>
      </c>
      <c r="B11" s="3" t="str">
        <f t="shared" ref="B11:B42" si="1">IF(H11=INT(H11),"I","II")</f>
        <v>I</v>
      </c>
      <c r="C11" s="4">
        <f t="shared" ref="C11:C42" si="2">1*G11</f>
        <v>49113.82</v>
      </c>
      <c r="D11" s="6" t="str">
        <f t="shared" ref="D11:D42" si="3">VLOOKUP(F11,I$1:J$5,2,FALSE)</f>
        <v>vis</v>
      </c>
      <c r="E11" s="28">
        <f>VLOOKUP(C11,'Active 1'!C$21:E$972,3,FALSE)</f>
        <v>1480.9953874106125</v>
      </c>
      <c r="F11" s="3" t="s">
        <v>58</v>
      </c>
      <c r="G11" s="6" t="str">
        <f t="shared" ref="G11:G42" si="4">MID(I11,3,LEN(I11)-3)</f>
        <v>49113.82</v>
      </c>
      <c r="H11" s="4">
        <f t="shared" ref="H11:H42" si="5">1*K11</f>
        <v>1481</v>
      </c>
      <c r="I11" s="29" t="s">
        <v>376</v>
      </c>
      <c r="J11" s="30" t="s">
        <v>377</v>
      </c>
      <c r="K11" s="29">
        <v>1481</v>
      </c>
      <c r="L11" s="29" t="s">
        <v>233</v>
      </c>
      <c r="M11" s="30" t="s">
        <v>372</v>
      </c>
      <c r="N11" s="30" t="s">
        <v>378</v>
      </c>
      <c r="O11" s="31" t="s">
        <v>379</v>
      </c>
      <c r="P11" s="32" t="s">
        <v>380</v>
      </c>
    </row>
    <row r="12" spans="1:16" ht="12.75" customHeight="1" thickBot="1" x14ac:dyDescent="0.25">
      <c r="A12" s="4" t="str">
        <f t="shared" si="0"/>
        <v>IBVS 5670 </v>
      </c>
      <c r="B12" s="3" t="str">
        <f t="shared" si="1"/>
        <v>II</v>
      </c>
      <c r="C12" s="4">
        <f t="shared" si="2"/>
        <v>53560.870900000002</v>
      </c>
      <c r="D12" s="6" t="str">
        <f t="shared" si="3"/>
        <v>vis</v>
      </c>
      <c r="E12" s="28">
        <f>VLOOKUP(C12,'Active 1'!C$21:E$972,3,FALSE)</f>
        <v>1959.3187664539425</v>
      </c>
      <c r="F12" s="3" t="s">
        <v>58</v>
      </c>
      <c r="G12" s="6" t="str">
        <f t="shared" si="4"/>
        <v>53560.8709</v>
      </c>
      <c r="H12" s="4">
        <f t="shared" si="5"/>
        <v>1959.5</v>
      </c>
      <c r="I12" s="29" t="s">
        <v>384</v>
      </c>
      <c r="J12" s="30" t="s">
        <v>385</v>
      </c>
      <c r="K12" s="29">
        <v>1959.5</v>
      </c>
      <c r="L12" s="29" t="s">
        <v>386</v>
      </c>
      <c r="M12" s="30" t="s">
        <v>372</v>
      </c>
      <c r="N12" s="30" t="s">
        <v>378</v>
      </c>
      <c r="O12" s="31" t="s">
        <v>387</v>
      </c>
      <c r="P12" s="32" t="s">
        <v>388</v>
      </c>
    </row>
    <row r="13" spans="1:16" ht="12.75" customHeight="1" thickBot="1" x14ac:dyDescent="0.25">
      <c r="A13" s="4" t="str">
        <f t="shared" si="0"/>
        <v>OEJV 0074 </v>
      </c>
      <c r="B13" s="3" t="str">
        <f t="shared" si="1"/>
        <v>II</v>
      </c>
      <c r="C13" s="4">
        <f t="shared" si="2"/>
        <v>53579.46847</v>
      </c>
      <c r="D13" s="6" t="str">
        <f t="shared" si="3"/>
        <v>vis</v>
      </c>
      <c r="E13" s="28">
        <f>VLOOKUP(C13,'Active 1'!C$21:E$972,3,FALSE)</f>
        <v>1961.3191151624301</v>
      </c>
      <c r="F13" s="3" t="s">
        <v>58</v>
      </c>
      <c r="G13" s="6" t="str">
        <f t="shared" si="4"/>
        <v>53579.46847</v>
      </c>
      <c r="H13" s="4">
        <f t="shared" si="5"/>
        <v>1961.5</v>
      </c>
      <c r="I13" s="29" t="s">
        <v>389</v>
      </c>
      <c r="J13" s="30" t="s">
        <v>390</v>
      </c>
      <c r="K13" s="29">
        <v>1961.5</v>
      </c>
      <c r="L13" s="29" t="s">
        <v>391</v>
      </c>
      <c r="M13" s="30" t="s">
        <v>392</v>
      </c>
      <c r="N13" s="30" t="s">
        <v>373</v>
      </c>
      <c r="O13" s="31" t="s">
        <v>393</v>
      </c>
      <c r="P13" s="32" t="s">
        <v>394</v>
      </c>
    </row>
    <row r="14" spans="1:16" ht="12.75" customHeight="1" thickBot="1" x14ac:dyDescent="0.25">
      <c r="A14" s="4" t="str">
        <f t="shared" si="0"/>
        <v>IBVS 5764 </v>
      </c>
      <c r="B14" s="3" t="str">
        <f t="shared" si="1"/>
        <v>I</v>
      </c>
      <c r="C14" s="4">
        <f t="shared" si="2"/>
        <v>53901.828999999998</v>
      </c>
      <c r="D14" s="6" t="str">
        <f t="shared" si="3"/>
        <v>vis</v>
      </c>
      <c r="E14" s="28">
        <f>VLOOKUP(C14,'Active 1'!C$21:E$972,3,FALSE)</f>
        <v>1995.9921111427095</v>
      </c>
      <c r="F14" s="3" t="s">
        <v>58</v>
      </c>
      <c r="G14" s="6" t="str">
        <f t="shared" si="4"/>
        <v>53901.8290</v>
      </c>
      <c r="H14" s="4">
        <f t="shared" si="5"/>
        <v>1996</v>
      </c>
      <c r="I14" s="29" t="s">
        <v>395</v>
      </c>
      <c r="J14" s="30" t="s">
        <v>396</v>
      </c>
      <c r="K14" s="29">
        <v>1996</v>
      </c>
      <c r="L14" s="29" t="s">
        <v>397</v>
      </c>
      <c r="M14" s="30" t="s">
        <v>392</v>
      </c>
      <c r="N14" s="30" t="s">
        <v>58</v>
      </c>
      <c r="O14" s="31" t="s">
        <v>387</v>
      </c>
      <c r="P14" s="32" t="s">
        <v>398</v>
      </c>
    </row>
    <row r="15" spans="1:16" ht="12.75" customHeight="1" thickBot="1" x14ac:dyDescent="0.25">
      <c r="A15" s="4" t="str">
        <f t="shared" si="0"/>
        <v>BAVM 178 </v>
      </c>
      <c r="B15" s="3" t="str">
        <f t="shared" si="1"/>
        <v>I</v>
      </c>
      <c r="C15" s="4">
        <f t="shared" si="2"/>
        <v>53920.411599999999</v>
      </c>
      <c r="D15" s="6" t="str">
        <f t="shared" si="3"/>
        <v>vis</v>
      </c>
      <c r="E15" s="28">
        <f>VLOOKUP(C15,'Active 1'!C$21:E$972,3,FALSE)</f>
        <v>1997.9908496827634</v>
      </c>
      <c r="F15" s="3" t="s">
        <v>58</v>
      </c>
      <c r="G15" s="6" t="str">
        <f t="shared" si="4"/>
        <v>53920.4116</v>
      </c>
      <c r="H15" s="4">
        <f t="shared" si="5"/>
        <v>1998</v>
      </c>
      <c r="I15" s="29" t="s">
        <v>399</v>
      </c>
      <c r="J15" s="30" t="s">
        <v>400</v>
      </c>
      <c r="K15" s="29">
        <v>1998</v>
      </c>
      <c r="L15" s="29" t="s">
        <v>401</v>
      </c>
      <c r="M15" s="30" t="s">
        <v>392</v>
      </c>
      <c r="N15" s="30" t="s">
        <v>402</v>
      </c>
      <c r="O15" s="31" t="s">
        <v>403</v>
      </c>
      <c r="P15" s="32" t="s">
        <v>404</v>
      </c>
    </row>
    <row r="16" spans="1:16" ht="12.75" customHeight="1" thickBot="1" x14ac:dyDescent="0.25">
      <c r="A16" s="4" t="str">
        <f t="shared" si="0"/>
        <v>OEJV 0160 </v>
      </c>
      <c r="B16" s="3" t="str">
        <f t="shared" si="1"/>
        <v>I</v>
      </c>
      <c r="C16" s="4">
        <f t="shared" si="2"/>
        <v>55705.456899999997</v>
      </c>
      <c r="D16" s="6" t="str">
        <f t="shared" si="3"/>
        <v>vis</v>
      </c>
      <c r="E16" s="28">
        <f>VLOOKUP(C16,'Active 1'!C$21:E$972,3,FALSE)</f>
        <v>2189.9897538647265</v>
      </c>
      <c r="F16" s="3" t="s">
        <v>58</v>
      </c>
      <c r="G16" s="6" t="str">
        <f t="shared" si="4"/>
        <v>55705.4569</v>
      </c>
      <c r="H16" s="4">
        <f t="shared" si="5"/>
        <v>2190</v>
      </c>
      <c r="I16" s="29" t="s">
        <v>405</v>
      </c>
      <c r="J16" s="30" t="s">
        <v>406</v>
      </c>
      <c r="K16" s="29" t="s">
        <v>407</v>
      </c>
      <c r="L16" s="29" t="s">
        <v>408</v>
      </c>
      <c r="M16" s="30" t="s">
        <v>392</v>
      </c>
      <c r="N16" s="30" t="s">
        <v>373</v>
      </c>
      <c r="O16" s="31" t="s">
        <v>409</v>
      </c>
      <c r="P16" s="32" t="s">
        <v>410</v>
      </c>
    </row>
    <row r="17" spans="1:16" ht="12.75" customHeight="1" thickBot="1" x14ac:dyDescent="0.25">
      <c r="A17" s="4" t="str">
        <f t="shared" si="0"/>
        <v>OEJV 0160 </v>
      </c>
      <c r="B17" s="3" t="str">
        <f t="shared" si="1"/>
        <v>II</v>
      </c>
      <c r="C17" s="4">
        <f t="shared" si="2"/>
        <v>55708.516640000002</v>
      </c>
      <c r="D17" s="6" t="str">
        <f t="shared" si="3"/>
        <v>vis</v>
      </c>
      <c r="E17" s="28">
        <f>VLOOKUP(C17,'Active 1'!C$21:E$972,3,FALSE)</f>
        <v>2190.31885852503</v>
      </c>
      <c r="F17" s="3" t="s">
        <v>58</v>
      </c>
      <c r="G17" s="6" t="str">
        <f t="shared" si="4"/>
        <v>55708.51664</v>
      </c>
      <c r="H17" s="4">
        <f t="shared" si="5"/>
        <v>2190.5</v>
      </c>
      <c r="I17" s="29" t="s">
        <v>411</v>
      </c>
      <c r="J17" s="30" t="s">
        <v>412</v>
      </c>
      <c r="K17" s="29" t="s">
        <v>413</v>
      </c>
      <c r="L17" s="29" t="s">
        <v>414</v>
      </c>
      <c r="M17" s="30" t="s">
        <v>392</v>
      </c>
      <c r="N17" s="30" t="s">
        <v>373</v>
      </c>
      <c r="O17" s="31" t="s">
        <v>409</v>
      </c>
      <c r="P17" s="32" t="s">
        <v>410</v>
      </c>
    </row>
    <row r="18" spans="1:16" ht="12.75" customHeight="1" thickBot="1" x14ac:dyDescent="0.25">
      <c r="A18" s="4" t="str">
        <f t="shared" si="0"/>
        <v>OEJV 0160 </v>
      </c>
      <c r="B18" s="3" t="str">
        <f t="shared" si="1"/>
        <v>II</v>
      </c>
      <c r="C18" s="4">
        <f t="shared" si="2"/>
        <v>56052.52001</v>
      </c>
      <c r="D18" s="6" t="str">
        <f t="shared" si="3"/>
        <v>vis</v>
      </c>
      <c r="E18" s="28">
        <f>VLOOKUP(C18,'Active 1'!C$21:E$972,3,FALSE)</f>
        <v>2227.3197514855069</v>
      </c>
      <c r="F18" s="3" t="s">
        <v>58</v>
      </c>
      <c r="G18" s="6" t="str">
        <f t="shared" si="4"/>
        <v>56052.52001</v>
      </c>
      <c r="H18" s="4">
        <f t="shared" si="5"/>
        <v>2227.5</v>
      </c>
      <c r="I18" s="29" t="s">
        <v>420</v>
      </c>
      <c r="J18" s="30" t="s">
        <v>421</v>
      </c>
      <c r="K18" s="29" t="s">
        <v>422</v>
      </c>
      <c r="L18" s="29" t="s">
        <v>423</v>
      </c>
      <c r="M18" s="30" t="s">
        <v>392</v>
      </c>
      <c r="N18" s="30" t="s">
        <v>50</v>
      </c>
      <c r="O18" s="31" t="s">
        <v>424</v>
      </c>
      <c r="P18" s="32" t="s">
        <v>410</v>
      </c>
    </row>
    <row r="19" spans="1:16" ht="12.75" customHeight="1" thickBot="1" x14ac:dyDescent="0.25">
      <c r="A19" s="4" t="str">
        <f t="shared" si="0"/>
        <v> AA 22.416 </v>
      </c>
      <c r="B19" s="3" t="str">
        <f t="shared" si="1"/>
        <v>I</v>
      </c>
      <c r="C19" s="4">
        <f t="shared" si="2"/>
        <v>28074.328000000001</v>
      </c>
      <c r="D19" s="6" t="str">
        <f t="shared" si="3"/>
        <v>vis</v>
      </c>
      <c r="E19" s="28">
        <f>VLOOKUP(C19,'Active 1'!C$21:E$972,3,FALSE)</f>
        <v>-782.00567398832561</v>
      </c>
      <c r="F19" s="3" t="s">
        <v>58</v>
      </c>
      <c r="G19" s="6" t="str">
        <f t="shared" si="4"/>
        <v>28074.328</v>
      </c>
      <c r="H19" s="4">
        <f t="shared" si="5"/>
        <v>-782</v>
      </c>
      <c r="I19" s="29" t="s">
        <v>60</v>
      </c>
      <c r="J19" s="30" t="s">
        <v>61</v>
      </c>
      <c r="K19" s="29">
        <v>-782</v>
      </c>
      <c r="L19" s="29" t="s">
        <v>62</v>
      </c>
      <c r="M19" s="30" t="s">
        <v>63</v>
      </c>
      <c r="N19" s="30"/>
      <c r="O19" s="31" t="s">
        <v>64</v>
      </c>
      <c r="P19" s="31" t="s">
        <v>65</v>
      </c>
    </row>
    <row r="20" spans="1:16" ht="12.75" customHeight="1" thickBot="1" x14ac:dyDescent="0.25">
      <c r="A20" s="4" t="str">
        <f t="shared" si="0"/>
        <v> AA 22.416 </v>
      </c>
      <c r="B20" s="3" t="str">
        <f t="shared" si="1"/>
        <v>II</v>
      </c>
      <c r="C20" s="4">
        <f t="shared" si="2"/>
        <v>28337.41</v>
      </c>
      <c r="D20" s="6" t="str">
        <f t="shared" si="3"/>
        <v>vis</v>
      </c>
      <c r="E20" s="28">
        <f>VLOOKUP(C20,'Active 1'!C$21:E$972,3,FALSE)</f>
        <v>-753.70865782296607</v>
      </c>
      <c r="F20" s="3" t="s">
        <v>58</v>
      </c>
      <c r="G20" s="6" t="str">
        <f t="shared" si="4"/>
        <v>28337.41</v>
      </c>
      <c r="H20" s="4">
        <f t="shared" si="5"/>
        <v>-753.5</v>
      </c>
      <c r="I20" s="29" t="s">
        <v>66</v>
      </c>
      <c r="J20" s="30" t="s">
        <v>67</v>
      </c>
      <c r="K20" s="29">
        <v>-753.5</v>
      </c>
      <c r="L20" s="29" t="s">
        <v>68</v>
      </c>
      <c r="M20" s="30" t="s">
        <v>63</v>
      </c>
      <c r="N20" s="30"/>
      <c r="O20" s="31" t="s">
        <v>64</v>
      </c>
      <c r="P20" s="31" t="s">
        <v>65</v>
      </c>
    </row>
    <row r="21" spans="1:16" ht="12.75" customHeight="1" thickBot="1" x14ac:dyDescent="0.25">
      <c r="A21" s="4" t="str">
        <f t="shared" si="0"/>
        <v> AHSB 6.4.379 </v>
      </c>
      <c r="B21" s="3" t="str">
        <f t="shared" si="1"/>
        <v>II</v>
      </c>
      <c r="C21" s="4">
        <f t="shared" si="2"/>
        <v>28337.46</v>
      </c>
      <c r="D21" s="6" t="str">
        <f t="shared" si="3"/>
        <v>vis</v>
      </c>
      <c r="E21" s="28">
        <f>VLOOKUP(C21,'Active 1'!C$21:E$972,3,FALSE)</f>
        <v>-753.7032798388841</v>
      </c>
      <c r="F21" s="3" t="s">
        <v>58</v>
      </c>
      <c r="G21" s="6" t="str">
        <f t="shared" si="4"/>
        <v>28337.46</v>
      </c>
      <c r="H21" s="4">
        <f t="shared" si="5"/>
        <v>-753.5</v>
      </c>
      <c r="I21" s="29" t="s">
        <v>69</v>
      </c>
      <c r="J21" s="30" t="s">
        <v>70</v>
      </c>
      <c r="K21" s="29">
        <v>-753.5</v>
      </c>
      <c r="L21" s="29" t="s">
        <v>71</v>
      </c>
      <c r="M21" s="30" t="s">
        <v>63</v>
      </c>
      <c r="N21" s="30"/>
      <c r="O21" s="31" t="s">
        <v>72</v>
      </c>
      <c r="P21" s="31" t="s">
        <v>73</v>
      </c>
    </row>
    <row r="22" spans="1:16" ht="12.75" customHeight="1" thickBot="1" x14ac:dyDescent="0.25">
      <c r="A22" s="4" t="str">
        <f t="shared" si="0"/>
        <v> AA 22.416 </v>
      </c>
      <c r="B22" s="3" t="str">
        <f t="shared" si="1"/>
        <v>II</v>
      </c>
      <c r="C22" s="4">
        <f t="shared" si="2"/>
        <v>28421.191999999999</v>
      </c>
      <c r="D22" s="6" t="str">
        <f t="shared" si="3"/>
        <v>vis</v>
      </c>
      <c r="E22" s="28">
        <f>VLOOKUP(C22,'Active 1'!C$21:E$972,3,FALSE)</f>
        <v>-744.69709257575744</v>
      </c>
      <c r="F22" s="3" t="s">
        <v>58</v>
      </c>
      <c r="G22" s="6" t="str">
        <f t="shared" si="4"/>
        <v>28421.192</v>
      </c>
      <c r="H22" s="4">
        <f t="shared" si="5"/>
        <v>-744.5</v>
      </c>
      <c r="I22" s="29" t="s">
        <v>74</v>
      </c>
      <c r="J22" s="30" t="s">
        <v>75</v>
      </c>
      <c r="K22" s="29">
        <v>-744.5</v>
      </c>
      <c r="L22" s="29" t="s">
        <v>76</v>
      </c>
      <c r="M22" s="30" t="s">
        <v>63</v>
      </c>
      <c r="N22" s="30"/>
      <c r="O22" s="31" t="s">
        <v>64</v>
      </c>
      <c r="P22" s="31" t="s">
        <v>65</v>
      </c>
    </row>
    <row r="23" spans="1:16" ht="12.75" customHeight="1" thickBot="1" x14ac:dyDescent="0.25">
      <c r="A23" s="4" t="str">
        <f t="shared" si="0"/>
        <v> AA 22.416 </v>
      </c>
      <c r="B23" s="3" t="str">
        <f t="shared" si="1"/>
        <v>I</v>
      </c>
      <c r="C23" s="4">
        <f t="shared" si="2"/>
        <v>28427.597000000002</v>
      </c>
      <c r="D23" s="6" t="str">
        <f t="shared" si="3"/>
        <v>vis</v>
      </c>
      <c r="E23" s="28">
        <f>VLOOKUP(C23,'Active 1'!C$21:E$972,3,FALSE)</f>
        <v>-744.00817281484944</v>
      </c>
      <c r="F23" s="3" t="s">
        <v>58</v>
      </c>
      <c r="G23" s="6" t="str">
        <f t="shared" si="4"/>
        <v>28427.597</v>
      </c>
      <c r="H23" s="4">
        <f t="shared" si="5"/>
        <v>-744</v>
      </c>
      <c r="I23" s="29" t="s">
        <v>77</v>
      </c>
      <c r="J23" s="30" t="s">
        <v>78</v>
      </c>
      <c r="K23" s="29">
        <v>-744</v>
      </c>
      <c r="L23" s="29" t="s">
        <v>79</v>
      </c>
      <c r="M23" s="30" t="s">
        <v>63</v>
      </c>
      <c r="N23" s="30"/>
      <c r="O23" s="31" t="s">
        <v>64</v>
      </c>
      <c r="P23" s="31" t="s">
        <v>65</v>
      </c>
    </row>
    <row r="24" spans="1:16" ht="12.75" customHeight="1" thickBot="1" x14ac:dyDescent="0.25">
      <c r="A24" s="4" t="str">
        <f t="shared" si="0"/>
        <v> AA 22.416 </v>
      </c>
      <c r="B24" s="3" t="str">
        <f t="shared" si="1"/>
        <v>II</v>
      </c>
      <c r="C24" s="4">
        <f t="shared" si="2"/>
        <v>28542.076000000001</v>
      </c>
      <c r="D24" s="6" t="str">
        <f t="shared" si="3"/>
        <v>vis</v>
      </c>
      <c r="E24" s="28">
        <f>VLOOKUP(C24,'Active 1'!C$21:E$972,3,FALSE)</f>
        <v>-731.69484802032082</v>
      </c>
      <c r="F24" s="3" t="s">
        <v>58</v>
      </c>
      <c r="G24" s="6" t="str">
        <f t="shared" si="4"/>
        <v>28542.076</v>
      </c>
      <c r="H24" s="4">
        <f t="shared" si="5"/>
        <v>-731.5</v>
      </c>
      <c r="I24" s="29" t="s">
        <v>80</v>
      </c>
      <c r="J24" s="30" t="s">
        <v>81</v>
      </c>
      <c r="K24" s="29">
        <v>-731.5</v>
      </c>
      <c r="L24" s="29" t="s">
        <v>82</v>
      </c>
      <c r="M24" s="30" t="s">
        <v>63</v>
      </c>
      <c r="N24" s="30"/>
      <c r="O24" s="31" t="s">
        <v>64</v>
      </c>
      <c r="P24" s="31" t="s">
        <v>65</v>
      </c>
    </row>
    <row r="25" spans="1:16" ht="12.75" customHeight="1" thickBot="1" x14ac:dyDescent="0.25">
      <c r="A25" s="4" t="str">
        <f t="shared" si="0"/>
        <v> AA 22.416 </v>
      </c>
      <c r="B25" s="3" t="str">
        <f t="shared" si="1"/>
        <v>II</v>
      </c>
      <c r="C25" s="4">
        <f t="shared" si="2"/>
        <v>28774.544000000002</v>
      </c>
      <c r="D25" s="6" t="str">
        <f t="shared" si="3"/>
        <v>vis</v>
      </c>
      <c r="E25" s="28">
        <f>VLOOKUP(C25,'Active 1'!C$21:E$972,3,FALSE)</f>
        <v>-706.69066394870492</v>
      </c>
      <c r="F25" s="3" t="s">
        <v>58</v>
      </c>
      <c r="G25" s="6" t="str">
        <f t="shared" si="4"/>
        <v>28774.544</v>
      </c>
      <c r="H25" s="4">
        <f t="shared" si="5"/>
        <v>-706.5</v>
      </c>
      <c r="I25" s="29" t="s">
        <v>83</v>
      </c>
      <c r="J25" s="30" t="s">
        <v>84</v>
      </c>
      <c r="K25" s="29">
        <v>-706.5</v>
      </c>
      <c r="L25" s="29" t="s">
        <v>85</v>
      </c>
      <c r="M25" s="30" t="s">
        <v>63</v>
      </c>
      <c r="N25" s="30"/>
      <c r="O25" s="31" t="s">
        <v>64</v>
      </c>
      <c r="P25" s="31" t="s">
        <v>65</v>
      </c>
    </row>
    <row r="26" spans="1:16" ht="12.75" customHeight="1" thickBot="1" x14ac:dyDescent="0.25">
      <c r="A26" s="4" t="str">
        <f t="shared" si="0"/>
        <v> AA 22.416 </v>
      </c>
      <c r="B26" s="3" t="str">
        <f t="shared" si="1"/>
        <v>I</v>
      </c>
      <c r="C26" s="4">
        <f t="shared" si="2"/>
        <v>29041.316999999999</v>
      </c>
      <c r="D26" s="6" t="str">
        <f t="shared" si="3"/>
        <v>vis</v>
      </c>
      <c r="E26" s="28">
        <f>VLOOKUP(C26,'Active 1'!C$21:E$972,3,FALSE)</f>
        <v>-677.99664499841026</v>
      </c>
      <c r="F26" s="3" t="s">
        <v>58</v>
      </c>
      <c r="G26" s="6" t="str">
        <f t="shared" si="4"/>
        <v>29041.317</v>
      </c>
      <c r="H26" s="4">
        <f t="shared" si="5"/>
        <v>-678</v>
      </c>
      <c r="I26" s="29" t="s">
        <v>86</v>
      </c>
      <c r="J26" s="30" t="s">
        <v>87</v>
      </c>
      <c r="K26" s="29">
        <v>-678</v>
      </c>
      <c r="L26" s="29" t="s">
        <v>88</v>
      </c>
      <c r="M26" s="30" t="s">
        <v>63</v>
      </c>
      <c r="N26" s="30"/>
      <c r="O26" s="31" t="s">
        <v>64</v>
      </c>
      <c r="P26" s="31" t="s">
        <v>65</v>
      </c>
    </row>
    <row r="27" spans="1:16" ht="12.75" customHeight="1" thickBot="1" x14ac:dyDescent="0.25">
      <c r="A27" s="4" t="str">
        <f t="shared" si="0"/>
        <v> AA 22.416 </v>
      </c>
      <c r="B27" s="3" t="str">
        <f t="shared" si="1"/>
        <v>I</v>
      </c>
      <c r="C27" s="4">
        <f t="shared" si="2"/>
        <v>29143.53</v>
      </c>
      <c r="D27" s="6" t="str">
        <f t="shared" si="3"/>
        <v>vis</v>
      </c>
      <c r="E27" s="28">
        <f>VLOOKUP(C27,'Active 1'!C$21:E$972,3,FALSE)</f>
        <v>-667.00264725888451</v>
      </c>
      <c r="F27" s="3" t="s">
        <v>58</v>
      </c>
      <c r="G27" s="6" t="str">
        <f t="shared" si="4"/>
        <v>29143.530</v>
      </c>
      <c r="H27" s="4">
        <f t="shared" si="5"/>
        <v>-667</v>
      </c>
      <c r="I27" s="29" t="s">
        <v>89</v>
      </c>
      <c r="J27" s="30" t="s">
        <v>90</v>
      </c>
      <c r="K27" s="29">
        <v>-667</v>
      </c>
      <c r="L27" s="29" t="s">
        <v>91</v>
      </c>
      <c r="M27" s="30" t="s">
        <v>63</v>
      </c>
      <c r="N27" s="30"/>
      <c r="O27" s="31" t="s">
        <v>64</v>
      </c>
      <c r="P27" s="31" t="s">
        <v>65</v>
      </c>
    </row>
    <row r="28" spans="1:16" ht="12.75" customHeight="1" thickBot="1" x14ac:dyDescent="0.25">
      <c r="A28" s="4" t="str">
        <f t="shared" si="0"/>
        <v> AHSB 6.4.379 </v>
      </c>
      <c r="B28" s="3" t="str">
        <f t="shared" si="1"/>
        <v>I</v>
      </c>
      <c r="C28" s="4">
        <f t="shared" si="2"/>
        <v>29143.55</v>
      </c>
      <c r="D28" s="6" t="str">
        <f t="shared" si="3"/>
        <v>vis</v>
      </c>
      <c r="E28" s="28">
        <f>VLOOKUP(C28,'Active 1'!C$21:E$972,3,FALSE)</f>
        <v>-667.0004960652517</v>
      </c>
      <c r="F28" s="3" t="s">
        <v>58</v>
      </c>
      <c r="G28" s="6" t="str">
        <f t="shared" si="4"/>
        <v>29143.55</v>
      </c>
      <c r="H28" s="4">
        <f t="shared" si="5"/>
        <v>-667</v>
      </c>
      <c r="I28" s="29" t="s">
        <v>92</v>
      </c>
      <c r="J28" s="30" t="s">
        <v>93</v>
      </c>
      <c r="K28" s="29">
        <v>-667</v>
      </c>
      <c r="L28" s="29" t="s">
        <v>94</v>
      </c>
      <c r="M28" s="30" t="s">
        <v>63</v>
      </c>
      <c r="N28" s="30"/>
      <c r="O28" s="31" t="s">
        <v>72</v>
      </c>
      <c r="P28" s="31" t="s">
        <v>73</v>
      </c>
    </row>
    <row r="29" spans="1:16" ht="12.75" customHeight="1" thickBot="1" x14ac:dyDescent="0.25">
      <c r="A29" s="4" t="str">
        <f t="shared" si="0"/>
        <v> AA 22.416 </v>
      </c>
      <c r="B29" s="3" t="str">
        <f t="shared" si="1"/>
        <v>I</v>
      </c>
      <c r="C29" s="4">
        <f t="shared" si="2"/>
        <v>29515.528999999999</v>
      </c>
      <c r="D29" s="6" t="str">
        <f t="shared" si="3"/>
        <v>vis</v>
      </c>
      <c r="E29" s="28">
        <f>VLOOKUP(C29,'Active 1'!C$21:E$972,3,FALSE)</f>
        <v>-626.99055324828089</v>
      </c>
      <c r="F29" s="3" t="s">
        <v>58</v>
      </c>
      <c r="G29" s="6" t="str">
        <f t="shared" si="4"/>
        <v>29515.529</v>
      </c>
      <c r="H29" s="4">
        <f t="shared" si="5"/>
        <v>-627</v>
      </c>
      <c r="I29" s="29" t="s">
        <v>95</v>
      </c>
      <c r="J29" s="30" t="s">
        <v>96</v>
      </c>
      <c r="K29" s="29">
        <v>-627</v>
      </c>
      <c r="L29" s="29" t="s">
        <v>97</v>
      </c>
      <c r="M29" s="30" t="s">
        <v>63</v>
      </c>
      <c r="N29" s="30"/>
      <c r="O29" s="31" t="s">
        <v>64</v>
      </c>
      <c r="P29" s="31" t="s">
        <v>65</v>
      </c>
    </row>
    <row r="30" spans="1:16" ht="12.75" customHeight="1" thickBot="1" x14ac:dyDescent="0.25">
      <c r="A30" s="4" t="str">
        <f t="shared" si="0"/>
        <v> AA 22.416 </v>
      </c>
      <c r="B30" s="3" t="str">
        <f t="shared" si="1"/>
        <v>I</v>
      </c>
      <c r="C30" s="4">
        <f t="shared" si="2"/>
        <v>30259.206999999999</v>
      </c>
      <c r="D30" s="6" t="str">
        <f t="shared" si="3"/>
        <v>vis</v>
      </c>
      <c r="E30" s="28">
        <f>VLOOKUP(C30,'Active 1'!C$21:E$972,3,FALSE)</f>
        <v>-547.00078432519854</v>
      </c>
      <c r="F30" s="3" t="s">
        <v>58</v>
      </c>
      <c r="G30" s="6" t="str">
        <f t="shared" si="4"/>
        <v>30259.207</v>
      </c>
      <c r="H30" s="4">
        <f t="shared" si="5"/>
        <v>-547</v>
      </c>
      <c r="I30" s="29" t="s">
        <v>98</v>
      </c>
      <c r="J30" s="30" t="s">
        <v>99</v>
      </c>
      <c r="K30" s="29">
        <v>-547</v>
      </c>
      <c r="L30" s="29" t="s">
        <v>100</v>
      </c>
      <c r="M30" s="30" t="s">
        <v>63</v>
      </c>
      <c r="N30" s="30"/>
      <c r="O30" s="31" t="s">
        <v>64</v>
      </c>
      <c r="P30" s="31" t="s">
        <v>65</v>
      </c>
    </row>
    <row r="31" spans="1:16" ht="12.75" customHeight="1" thickBot="1" x14ac:dyDescent="0.25">
      <c r="A31" s="4" t="str">
        <f t="shared" si="0"/>
        <v> PZP 2.259 </v>
      </c>
      <c r="B31" s="3" t="str">
        <f t="shared" si="1"/>
        <v>II</v>
      </c>
      <c r="C31" s="4">
        <f t="shared" si="2"/>
        <v>30587.465</v>
      </c>
      <c r="D31" s="6" t="str">
        <f t="shared" si="3"/>
        <v>vis</v>
      </c>
      <c r="E31" s="28">
        <f>VLOOKUP(C31,'Active 1'!C$21:E$972,3,FALSE)</f>
        <v>-511.69345834923411</v>
      </c>
      <c r="F31" s="3" t="s">
        <v>58</v>
      </c>
      <c r="G31" s="6" t="str">
        <f t="shared" si="4"/>
        <v>30587.465</v>
      </c>
      <c r="H31" s="4">
        <f t="shared" si="5"/>
        <v>-511.5</v>
      </c>
      <c r="I31" s="29" t="s">
        <v>101</v>
      </c>
      <c r="J31" s="30" t="s">
        <v>102</v>
      </c>
      <c r="K31" s="29">
        <v>-511.5</v>
      </c>
      <c r="L31" s="29" t="s">
        <v>103</v>
      </c>
      <c r="M31" s="30" t="s">
        <v>63</v>
      </c>
      <c r="N31" s="30"/>
      <c r="O31" s="31" t="s">
        <v>104</v>
      </c>
      <c r="P31" s="31" t="s">
        <v>105</v>
      </c>
    </row>
    <row r="32" spans="1:16" ht="12.75" customHeight="1" thickBot="1" x14ac:dyDescent="0.25">
      <c r="A32" s="4" t="str">
        <f t="shared" si="0"/>
        <v> PZP 2.259 </v>
      </c>
      <c r="B32" s="3" t="str">
        <f t="shared" si="1"/>
        <v>I</v>
      </c>
      <c r="C32" s="4">
        <f t="shared" si="2"/>
        <v>31235.307000000001</v>
      </c>
      <c r="D32" s="6" t="str">
        <f t="shared" si="3"/>
        <v>vis</v>
      </c>
      <c r="E32" s="28">
        <f>VLOOKUP(C32,'Active 1'!C$21:E$972,3,FALSE)</f>
        <v>-442.0117790758556</v>
      </c>
      <c r="F32" s="3" t="s">
        <v>58</v>
      </c>
      <c r="G32" s="6" t="str">
        <f t="shared" si="4"/>
        <v>31235.307</v>
      </c>
      <c r="H32" s="4">
        <f t="shared" si="5"/>
        <v>-442</v>
      </c>
      <c r="I32" s="29" t="s">
        <v>106</v>
      </c>
      <c r="J32" s="30" t="s">
        <v>107</v>
      </c>
      <c r="K32" s="29">
        <v>-442</v>
      </c>
      <c r="L32" s="29" t="s">
        <v>108</v>
      </c>
      <c r="M32" s="30" t="s">
        <v>63</v>
      </c>
      <c r="N32" s="30"/>
      <c r="O32" s="31" t="s">
        <v>104</v>
      </c>
      <c r="P32" s="31" t="s">
        <v>105</v>
      </c>
    </row>
    <row r="33" spans="1:16" ht="12.75" customHeight="1" thickBot="1" x14ac:dyDescent="0.25">
      <c r="A33" s="4" t="str">
        <f t="shared" si="0"/>
        <v> PZP 2.259 </v>
      </c>
      <c r="B33" s="3" t="str">
        <f t="shared" si="1"/>
        <v>I</v>
      </c>
      <c r="C33" s="4">
        <f t="shared" si="2"/>
        <v>32732.331999999999</v>
      </c>
      <c r="D33" s="6" t="str">
        <f t="shared" si="3"/>
        <v>vis</v>
      </c>
      <c r="E33" s="28">
        <f>VLOOKUP(C33,'Active 1'!C$21:E$972,3,FALSE)</f>
        <v>-280.99224666790866</v>
      </c>
      <c r="F33" s="3" t="s">
        <v>58</v>
      </c>
      <c r="G33" s="6" t="str">
        <f t="shared" si="4"/>
        <v>32732.332</v>
      </c>
      <c r="H33" s="4">
        <f t="shared" si="5"/>
        <v>-281</v>
      </c>
      <c r="I33" s="29" t="s">
        <v>109</v>
      </c>
      <c r="J33" s="30" t="s">
        <v>110</v>
      </c>
      <c r="K33" s="29">
        <v>-281</v>
      </c>
      <c r="L33" s="29" t="s">
        <v>111</v>
      </c>
      <c r="M33" s="30" t="s">
        <v>63</v>
      </c>
      <c r="N33" s="30"/>
      <c r="O33" s="31" t="s">
        <v>104</v>
      </c>
      <c r="P33" s="31" t="s">
        <v>105</v>
      </c>
    </row>
    <row r="34" spans="1:16" ht="12.75" customHeight="1" thickBot="1" x14ac:dyDescent="0.25">
      <c r="A34" s="4" t="str">
        <f t="shared" si="0"/>
        <v> PZP 2.259 </v>
      </c>
      <c r="B34" s="3" t="str">
        <f t="shared" si="1"/>
        <v>II</v>
      </c>
      <c r="C34" s="4">
        <f t="shared" si="2"/>
        <v>32772.258000000002</v>
      </c>
      <c r="D34" s="6" t="str">
        <f t="shared" si="3"/>
        <v>vis</v>
      </c>
      <c r="E34" s="28">
        <f>VLOOKUP(C34,'Active 1'!C$21:E$972,3,FALSE)</f>
        <v>-276.69781881872763</v>
      </c>
      <c r="F34" s="3" t="s">
        <v>58</v>
      </c>
      <c r="G34" s="6" t="str">
        <f t="shared" si="4"/>
        <v>32772.258</v>
      </c>
      <c r="H34" s="4">
        <f t="shared" si="5"/>
        <v>-276.5</v>
      </c>
      <c r="I34" s="29" t="s">
        <v>112</v>
      </c>
      <c r="J34" s="30" t="s">
        <v>113</v>
      </c>
      <c r="K34" s="29">
        <v>-276.5</v>
      </c>
      <c r="L34" s="29" t="s">
        <v>114</v>
      </c>
      <c r="M34" s="30" t="s">
        <v>63</v>
      </c>
      <c r="N34" s="30"/>
      <c r="O34" s="31" t="s">
        <v>104</v>
      </c>
      <c r="P34" s="31" t="s">
        <v>105</v>
      </c>
    </row>
    <row r="35" spans="1:16" ht="12.75" customHeight="1" thickBot="1" x14ac:dyDescent="0.25">
      <c r="A35" s="4" t="str">
        <f t="shared" si="0"/>
        <v> AHSB 6.4.379 </v>
      </c>
      <c r="B35" s="3" t="str">
        <f t="shared" si="1"/>
        <v>I</v>
      </c>
      <c r="C35" s="4">
        <f t="shared" si="2"/>
        <v>32797.379999999997</v>
      </c>
      <c r="D35" s="6" t="str">
        <f t="shared" si="3"/>
        <v>vis</v>
      </c>
      <c r="E35" s="28">
        <f>VLOOKUP(C35,'Active 1'!C$21:E$972,3,FALSE)</f>
        <v>-273.99570449655414</v>
      </c>
      <c r="F35" s="3" t="s">
        <v>58</v>
      </c>
      <c r="G35" s="6" t="str">
        <f t="shared" si="4"/>
        <v>32797.38</v>
      </c>
      <c r="H35" s="4">
        <f t="shared" si="5"/>
        <v>-274</v>
      </c>
      <c r="I35" s="29" t="s">
        <v>115</v>
      </c>
      <c r="J35" s="30" t="s">
        <v>116</v>
      </c>
      <c r="K35" s="29">
        <v>-274</v>
      </c>
      <c r="L35" s="29" t="s">
        <v>117</v>
      </c>
      <c r="M35" s="30" t="s">
        <v>63</v>
      </c>
      <c r="N35" s="30"/>
      <c r="O35" s="31" t="s">
        <v>72</v>
      </c>
      <c r="P35" s="31" t="s">
        <v>73</v>
      </c>
    </row>
    <row r="36" spans="1:16" ht="12.75" customHeight="1" thickBot="1" x14ac:dyDescent="0.25">
      <c r="A36" s="4" t="str">
        <f t="shared" si="0"/>
        <v> AA 22.416 </v>
      </c>
      <c r="B36" s="3" t="str">
        <f t="shared" si="1"/>
        <v>I</v>
      </c>
      <c r="C36" s="4">
        <f t="shared" si="2"/>
        <v>32797.381000000001</v>
      </c>
      <c r="D36" s="6" t="str">
        <f t="shared" si="3"/>
        <v>vis</v>
      </c>
      <c r="E36" s="28">
        <f>VLOOKUP(C36,'Active 1'!C$21:E$972,3,FALSE)</f>
        <v>-273.99559693687212</v>
      </c>
      <c r="F36" s="3" t="s">
        <v>58</v>
      </c>
      <c r="G36" s="6" t="str">
        <f t="shared" si="4"/>
        <v>32797.381</v>
      </c>
      <c r="H36" s="4">
        <f t="shared" si="5"/>
        <v>-274</v>
      </c>
      <c r="I36" s="29" t="s">
        <v>118</v>
      </c>
      <c r="J36" s="30" t="s">
        <v>119</v>
      </c>
      <c r="K36" s="29">
        <v>-274</v>
      </c>
      <c r="L36" s="29" t="s">
        <v>120</v>
      </c>
      <c r="M36" s="30" t="s">
        <v>63</v>
      </c>
      <c r="N36" s="30"/>
      <c r="O36" s="31" t="s">
        <v>64</v>
      </c>
      <c r="P36" s="31" t="s">
        <v>65</v>
      </c>
    </row>
    <row r="37" spans="1:16" ht="12.75" customHeight="1" thickBot="1" x14ac:dyDescent="0.25">
      <c r="A37" s="4" t="str">
        <f t="shared" si="0"/>
        <v> AA 22.416 </v>
      </c>
      <c r="B37" s="3" t="str">
        <f t="shared" si="1"/>
        <v>I</v>
      </c>
      <c r="C37" s="4">
        <f t="shared" si="2"/>
        <v>32881.074999999997</v>
      </c>
      <c r="D37" s="6" t="str">
        <f t="shared" si="3"/>
        <v>vis</v>
      </c>
      <c r="E37" s="28">
        <f>VLOOKUP(C37,'Active 1'!C$21:E$972,3,FALSE)</f>
        <v>-264.99349694164823</v>
      </c>
      <c r="F37" s="3" t="s">
        <v>58</v>
      </c>
      <c r="G37" s="6" t="str">
        <f t="shared" si="4"/>
        <v>32881.075</v>
      </c>
      <c r="H37" s="4">
        <f t="shared" si="5"/>
        <v>-265</v>
      </c>
      <c r="I37" s="29" t="s">
        <v>121</v>
      </c>
      <c r="J37" s="30" t="s">
        <v>122</v>
      </c>
      <c r="K37" s="29">
        <v>-265</v>
      </c>
      <c r="L37" s="29" t="s">
        <v>123</v>
      </c>
      <c r="M37" s="30" t="s">
        <v>63</v>
      </c>
      <c r="N37" s="30"/>
      <c r="O37" s="31" t="s">
        <v>64</v>
      </c>
      <c r="P37" s="31" t="s">
        <v>65</v>
      </c>
    </row>
    <row r="38" spans="1:16" ht="12.75" customHeight="1" thickBot="1" x14ac:dyDescent="0.25">
      <c r="A38" s="4" t="str">
        <f t="shared" si="0"/>
        <v> PZP 2.259 </v>
      </c>
      <c r="B38" s="3" t="str">
        <f t="shared" si="1"/>
        <v>I</v>
      </c>
      <c r="C38" s="4">
        <f t="shared" si="2"/>
        <v>32881.118000000002</v>
      </c>
      <c r="D38" s="6" t="str">
        <f t="shared" si="3"/>
        <v>vis</v>
      </c>
      <c r="E38" s="28">
        <f>VLOOKUP(C38,'Active 1'!C$21:E$972,3,FALSE)</f>
        <v>-264.98887187533711</v>
      </c>
      <c r="F38" s="3" t="s">
        <v>58</v>
      </c>
      <c r="G38" s="6" t="str">
        <f t="shared" si="4"/>
        <v>32881.118</v>
      </c>
      <c r="H38" s="4">
        <f t="shared" si="5"/>
        <v>-265</v>
      </c>
      <c r="I38" s="29" t="s">
        <v>124</v>
      </c>
      <c r="J38" s="30" t="s">
        <v>125</v>
      </c>
      <c r="K38" s="29">
        <v>-265</v>
      </c>
      <c r="L38" s="29" t="s">
        <v>126</v>
      </c>
      <c r="M38" s="30" t="s">
        <v>63</v>
      </c>
      <c r="N38" s="30"/>
      <c r="O38" s="31" t="s">
        <v>104</v>
      </c>
      <c r="P38" s="31" t="s">
        <v>105</v>
      </c>
    </row>
    <row r="39" spans="1:16" ht="12.75" customHeight="1" thickBot="1" x14ac:dyDescent="0.25">
      <c r="A39" s="4" t="str">
        <f t="shared" si="0"/>
        <v> PZP 2.259 </v>
      </c>
      <c r="B39" s="3" t="str">
        <f t="shared" si="1"/>
        <v>II</v>
      </c>
      <c r="C39" s="4">
        <f t="shared" si="2"/>
        <v>33116.307999999997</v>
      </c>
      <c r="D39" s="6" t="str">
        <f t="shared" si="3"/>
        <v>vis</v>
      </c>
      <c r="E39" s="28">
        <f>VLOOKUP(C39,'Active 1'!C$21:E$972,3,FALSE)</f>
        <v>-239.69191035029624</v>
      </c>
      <c r="F39" s="3" t="s">
        <v>58</v>
      </c>
      <c r="G39" s="6" t="str">
        <f t="shared" si="4"/>
        <v>33116.308</v>
      </c>
      <c r="H39" s="4">
        <f t="shared" si="5"/>
        <v>-239.5</v>
      </c>
      <c r="I39" s="29" t="s">
        <v>127</v>
      </c>
      <c r="J39" s="30" t="s">
        <v>128</v>
      </c>
      <c r="K39" s="29">
        <v>-239.5</v>
      </c>
      <c r="L39" s="29" t="s">
        <v>129</v>
      </c>
      <c r="M39" s="30" t="s">
        <v>63</v>
      </c>
      <c r="N39" s="30"/>
      <c r="O39" s="31" t="s">
        <v>104</v>
      </c>
      <c r="P39" s="31" t="s">
        <v>105</v>
      </c>
    </row>
    <row r="40" spans="1:16" ht="12.75" customHeight="1" thickBot="1" x14ac:dyDescent="0.25">
      <c r="A40" s="4" t="str">
        <f t="shared" si="0"/>
        <v> PZP 2.259 </v>
      </c>
      <c r="B40" s="3" t="str">
        <f t="shared" si="1"/>
        <v>II</v>
      </c>
      <c r="C40" s="4">
        <f t="shared" si="2"/>
        <v>33181.269</v>
      </c>
      <c r="D40" s="6" t="str">
        <f t="shared" si="3"/>
        <v>vis</v>
      </c>
      <c r="E40" s="28">
        <f>VLOOKUP(C40,'Active 1'!C$21:E$972,3,FALSE)</f>
        <v>-232.70472587124402</v>
      </c>
      <c r="F40" s="3" t="s">
        <v>58</v>
      </c>
      <c r="G40" s="6" t="str">
        <f t="shared" si="4"/>
        <v>33181.269</v>
      </c>
      <c r="H40" s="4">
        <f t="shared" si="5"/>
        <v>-232.5</v>
      </c>
      <c r="I40" s="29" t="s">
        <v>130</v>
      </c>
      <c r="J40" s="30" t="s">
        <v>131</v>
      </c>
      <c r="K40" s="29">
        <v>-232.5</v>
      </c>
      <c r="L40" s="29" t="s">
        <v>132</v>
      </c>
      <c r="M40" s="30" t="s">
        <v>63</v>
      </c>
      <c r="N40" s="30"/>
      <c r="O40" s="31" t="s">
        <v>104</v>
      </c>
      <c r="P40" s="31" t="s">
        <v>105</v>
      </c>
    </row>
    <row r="41" spans="1:16" ht="12.75" customHeight="1" thickBot="1" x14ac:dyDescent="0.25">
      <c r="A41" s="4" t="str">
        <f t="shared" si="0"/>
        <v> PZP 2.259 </v>
      </c>
      <c r="B41" s="3" t="str">
        <f t="shared" si="1"/>
        <v>II</v>
      </c>
      <c r="C41" s="4">
        <f t="shared" si="2"/>
        <v>33181.364999999998</v>
      </c>
      <c r="D41" s="6" t="str">
        <f t="shared" si="3"/>
        <v>vis</v>
      </c>
      <c r="E41" s="28">
        <f>VLOOKUP(C41,'Active 1'!C$21:E$972,3,FALSE)</f>
        <v>-232.6944001418068</v>
      </c>
      <c r="F41" s="3" t="s">
        <v>58</v>
      </c>
      <c r="G41" s="6" t="str">
        <f t="shared" si="4"/>
        <v>33181.365</v>
      </c>
      <c r="H41" s="4">
        <f t="shared" si="5"/>
        <v>-232.5</v>
      </c>
      <c r="I41" s="29" t="s">
        <v>133</v>
      </c>
      <c r="J41" s="30" t="s">
        <v>134</v>
      </c>
      <c r="K41" s="29">
        <v>-232.5</v>
      </c>
      <c r="L41" s="29" t="s">
        <v>135</v>
      </c>
      <c r="M41" s="30" t="s">
        <v>63</v>
      </c>
      <c r="N41" s="30"/>
      <c r="O41" s="31" t="s">
        <v>104</v>
      </c>
      <c r="P41" s="31" t="s">
        <v>105</v>
      </c>
    </row>
    <row r="42" spans="1:16" ht="12.75" customHeight="1" thickBot="1" x14ac:dyDescent="0.25">
      <c r="A42" s="4" t="str">
        <f t="shared" si="0"/>
        <v> PZP 2.259 </v>
      </c>
      <c r="B42" s="3" t="str">
        <f t="shared" si="1"/>
        <v>I</v>
      </c>
      <c r="C42" s="4">
        <f t="shared" si="2"/>
        <v>33829.358</v>
      </c>
      <c r="D42" s="6" t="str">
        <f t="shared" si="3"/>
        <v>vis</v>
      </c>
      <c r="E42" s="28">
        <f>VLOOKUP(C42,'Active 1'!C$21:E$972,3,FALSE)</f>
        <v>-162.9964793565004</v>
      </c>
      <c r="F42" s="3" t="s">
        <v>58</v>
      </c>
      <c r="G42" s="6" t="str">
        <f t="shared" si="4"/>
        <v>33829.358</v>
      </c>
      <c r="H42" s="4">
        <f t="shared" si="5"/>
        <v>-163</v>
      </c>
      <c r="I42" s="29" t="s">
        <v>136</v>
      </c>
      <c r="J42" s="30" t="s">
        <v>137</v>
      </c>
      <c r="K42" s="29">
        <v>-163</v>
      </c>
      <c r="L42" s="29" t="s">
        <v>138</v>
      </c>
      <c r="M42" s="30" t="s">
        <v>63</v>
      </c>
      <c r="N42" s="30"/>
      <c r="O42" s="31" t="s">
        <v>104</v>
      </c>
      <c r="P42" s="31" t="s">
        <v>105</v>
      </c>
    </row>
    <row r="43" spans="1:16" ht="12.75" customHeight="1" thickBot="1" x14ac:dyDescent="0.25">
      <c r="A43" s="4" t="str">
        <f t="shared" ref="A43:A74" si="6">P43</f>
        <v> PZP 2.259 </v>
      </c>
      <c r="B43" s="3" t="str">
        <f t="shared" ref="B43:B74" si="7">IF(H43=INT(H43),"I","II")</f>
        <v>I</v>
      </c>
      <c r="C43" s="4">
        <f t="shared" ref="C43:C74" si="8">1*G43</f>
        <v>33829.383000000002</v>
      </c>
      <c r="D43" s="6" t="str">
        <f t="shared" ref="D43:D74" si="9">VLOOKUP(F43,I$1:J$5,2,FALSE)</f>
        <v>vis</v>
      </c>
      <c r="E43" s="28">
        <f>VLOOKUP(C43,'Active 1'!C$21:E$972,3,FALSE)</f>
        <v>-162.99379036445924</v>
      </c>
      <c r="F43" s="3" t="s">
        <v>58</v>
      </c>
      <c r="G43" s="6" t="str">
        <f t="shared" ref="G43:G74" si="10">MID(I43,3,LEN(I43)-3)</f>
        <v>33829.383</v>
      </c>
      <c r="H43" s="4">
        <f t="shared" ref="H43:H74" si="11">1*K43</f>
        <v>-163</v>
      </c>
      <c r="I43" s="29" t="s">
        <v>139</v>
      </c>
      <c r="J43" s="30" t="s">
        <v>140</v>
      </c>
      <c r="K43" s="29">
        <v>-163</v>
      </c>
      <c r="L43" s="29" t="s">
        <v>141</v>
      </c>
      <c r="M43" s="30" t="s">
        <v>63</v>
      </c>
      <c r="N43" s="30"/>
      <c r="O43" s="31" t="s">
        <v>104</v>
      </c>
      <c r="P43" s="31" t="s">
        <v>105</v>
      </c>
    </row>
    <row r="44" spans="1:16" ht="12.75" customHeight="1" thickBot="1" x14ac:dyDescent="0.25">
      <c r="A44" s="4" t="str">
        <f t="shared" si="6"/>
        <v> PZP 2.259 </v>
      </c>
      <c r="B44" s="3" t="str">
        <f t="shared" si="7"/>
        <v>I</v>
      </c>
      <c r="C44" s="4">
        <f t="shared" si="8"/>
        <v>33857.233</v>
      </c>
      <c r="D44" s="6" t="str">
        <f t="shared" si="9"/>
        <v>vis</v>
      </c>
      <c r="E44" s="28">
        <f>VLOOKUP(C44,'Active 1'!C$21:E$972,3,FALSE)</f>
        <v>-159.99825323077002</v>
      </c>
      <c r="F44" s="3" t="s">
        <v>58</v>
      </c>
      <c r="G44" s="6" t="str">
        <f t="shared" si="10"/>
        <v>33857.233</v>
      </c>
      <c r="H44" s="4">
        <f t="shared" si="11"/>
        <v>-160</v>
      </c>
      <c r="I44" s="29" t="s">
        <v>142</v>
      </c>
      <c r="J44" s="30" t="s">
        <v>143</v>
      </c>
      <c r="K44" s="29">
        <v>-160</v>
      </c>
      <c r="L44" s="29" t="s">
        <v>144</v>
      </c>
      <c r="M44" s="30" t="s">
        <v>63</v>
      </c>
      <c r="N44" s="30"/>
      <c r="O44" s="31" t="s">
        <v>104</v>
      </c>
      <c r="P44" s="31" t="s">
        <v>105</v>
      </c>
    </row>
    <row r="45" spans="1:16" ht="12.75" customHeight="1" thickBot="1" x14ac:dyDescent="0.25">
      <c r="A45" s="4" t="str">
        <f t="shared" si="6"/>
        <v> AA 22.416 </v>
      </c>
      <c r="B45" s="3" t="str">
        <f t="shared" si="7"/>
        <v>I</v>
      </c>
      <c r="C45" s="4">
        <f t="shared" si="8"/>
        <v>33922.307000000001</v>
      </c>
      <c r="D45" s="6" t="str">
        <f t="shared" si="9"/>
        <v>vis</v>
      </c>
      <c r="E45" s="28">
        <f>VLOOKUP(C45,'Active 1'!C$21:E$972,3,FALSE)</f>
        <v>-152.99891450769269</v>
      </c>
      <c r="F45" s="3" t="s">
        <v>58</v>
      </c>
      <c r="G45" s="6" t="str">
        <f t="shared" si="10"/>
        <v>33922.307</v>
      </c>
      <c r="H45" s="4">
        <f t="shared" si="11"/>
        <v>-153</v>
      </c>
      <c r="I45" s="29" t="s">
        <v>145</v>
      </c>
      <c r="J45" s="30" t="s">
        <v>146</v>
      </c>
      <c r="K45" s="29">
        <v>-153</v>
      </c>
      <c r="L45" s="29" t="s">
        <v>147</v>
      </c>
      <c r="M45" s="30" t="s">
        <v>63</v>
      </c>
      <c r="N45" s="30"/>
      <c r="O45" s="31" t="s">
        <v>64</v>
      </c>
      <c r="P45" s="31" t="s">
        <v>65</v>
      </c>
    </row>
    <row r="46" spans="1:16" ht="12.75" customHeight="1" thickBot="1" x14ac:dyDescent="0.25">
      <c r="A46" s="4" t="str">
        <f t="shared" si="6"/>
        <v> AHSB 6.4.379 </v>
      </c>
      <c r="B46" s="3" t="str">
        <f t="shared" si="7"/>
        <v>I</v>
      </c>
      <c r="C46" s="4">
        <f t="shared" si="8"/>
        <v>33922.33</v>
      </c>
      <c r="D46" s="6" t="str">
        <f t="shared" si="9"/>
        <v>vis</v>
      </c>
      <c r="E46" s="28">
        <f>VLOOKUP(C46,'Active 1'!C$21:E$972,3,FALSE)</f>
        <v>-152.99644063501486</v>
      </c>
      <c r="F46" s="3" t="s">
        <v>58</v>
      </c>
      <c r="G46" s="6" t="str">
        <f t="shared" si="10"/>
        <v>33922.33</v>
      </c>
      <c r="H46" s="4">
        <f t="shared" si="11"/>
        <v>-153</v>
      </c>
      <c r="I46" s="29" t="s">
        <v>148</v>
      </c>
      <c r="J46" s="30" t="s">
        <v>149</v>
      </c>
      <c r="K46" s="29">
        <v>-153</v>
      </c>
      <c r="L46" s="29" t="s">
        <v>150</v>
      </c>
      <c r="M46" s="30" t="s">
        <v>63</v>
      </c>
      <c r="N46" s="30"/>
      <c r="O46" s="31" t="s">
        <v>72</v>
      </c>
      <c r="P46" s="31" t="s">
        <v>73</v>
      </c>
    </row>
    <row r="47" spans="1:16" ht="12.75" customHeight="1" thickBot="1" x14ac:dyDescent="0.25">
      <c r="A47" s="4" t="str">
        <f t="shared" si="6"/>
        <v> AA 22.416 </v>
      </c>
      <c r="B47" s="3" t="str">
        <f t="shared" si="7"/>
        <v>II</v>
      </c>
      <c r="C47" s="4">
        <f t="shared" si="8"/>
        <v>34157.49</v>
      </c>
      <c r="D47" s="6" t="str">
        <f t="shared" si="9"/>
        <v>vis</v>
      </c>
      <c r="E47" s="28">
        <f>VLOOKUP(C47,'Active 1'!C$21:E$972,3,FALSE)</f>
        <v>-127.70270590042307</v>
      </c>
      <c r="F47" s="3" t="s">
        <v>58</v>
      </c>
      <c r="G47" s="6" t="str">
        <f t="shared" si="10"/>
        <v>34157.49</v>
      </c>
      <c r="H47" s="4">
        <f t="shared" si="11"/>
        <v>-127.5</v>
      </c>
      <c r="I47" s="29" t="s">
        <v>151</v>
      </c>
      <c r="J47" s="30" t="s">
        <v>152</v>
      </c>
      <c r="K47" s="29">
        <v>-127.5</v>
      </c>
      <c r="L47" s="29" t="s">
        <v>71</v>
      </c>
      <c r="M47" s="30" t="s">
        <v>63</v>
      </c>
      <c r="N47" s="30"/>
      <c r="O47" s="31" t="s">
        <v>64</v>
      </c>
      <c r="P47" s="31" t="s">
        <v>65</v>
      </c>
    </row>
    <row r="48" spans="1:16" ht="12.75" customHeight="1" thickBot="1" x14ac:dyDescent="0.25">
      <c r="A48" s="4" t="str">
        <f t="shared" si="6"/>
        <v> PZP 2.259 </v>
      </c>
      <c r="B48" s="3" t="str">
        <f t="shared" si="7"/>
        <v>II</v>
      </c>
      <c r="C48" s="4">
        <f t="shared" si="8"/>
        <v>34213.321000000004</v>
      </c>
      <c r="D48" s="6" t="str">
        <f t="shared" si="9"/>
        <v>vis</v>
      </c>
      <c r="E48" s="28">
        <f>VLOOKUP(C48,'Active 1'!C$21:E$972,3,FALSE)</f>
        <v>-121.69754131474882</v>
      </c>
      <c r="F48" s="3" t="s">
        <v>58</v>
      </c>
      <c r="G48" s="6" t="str">
        <f t="shared" si="10"/>
        <v>34213.321</v>
      </c>
      <c r="H48" s="4">
        <f t="shared" si="11"/>
        <v>-121.5</v>
      </c>
      <c r="I48" s="29" t="s">
        <v>153</v>
      </c>
      <c r="J48" s="30" t="s">
        <v>154</v>
      </c>
      <c r="K48" s="29">
        <v>-121.5</v>
      </c>
      <c r="L48" s="29" t="s">
        <v>155</v>
      </c>
      <c r="M48" s="30" t="s">
        <v>63</v>
      </c>
      <c r="N48" s="30"/>
      <c r="O48" s="31" t="s">
        <v>104</v>
      </c>
      <c r="P48" s="31" t="s">
        <v>105</v>
      </c>
    </row>
    <row r="49" spans="1:16" ht="12.75" customHeight="1" thickBot="1" x14ac:dyDescent="0.25">
      <c r="A49" s="4" t="str">
        <f t="shared" si="6"/>
        <v> PZP 2.259 </v>
      </c>
      <c r="B49" s="3" t="str">
        <f t="shared" si="7"/>
        <v>II</v>
      </c>
      <c r="C49" s="4">
        <f t="shared" si="8"/>
        <v>34213.343999999997</v>
      </c>
      <c r="D49" s="6" t="str">
        <f t="shared" si="9"/>
        <v>vis</v>
      </c>
      <c r="E49" s="28">
        <f>VLOOKUP(C49,'Active 1'!C$21:E$972,3,FALSE)</f>
        <v>-121.69506744207176</v>
      </c>
      <c r="F49" s="3" t="s">
        <v>58</v>
      </c>
      <c r="G49" s="6" t="str">
        <f t="shared" si="10"/>
        <v>34213.344</v>
      </c>
      <c r="H49" s="4">
        <f t="shared" si="11"/>
        <v>-121.5</v>
      </c>
      <c r="I49" s="29" t="s">
        <v>156</v>
      </c>
      <c r="J49" s="30" t="s">
        <v>157</v>
      </c>
      <c r="K49" s="29">
        <v>-121.5</v>
      </c>
      <c r="L49" s="29" t="s">
        <v>158</v>
      </c>
      <c r="M49" s="30" t="s">
        <v>63</v>
      </c>
      <c r="N49" s="30"/>
      <c r="O49" s="31" t="s">
        <v>104</v>
      </c>
      <c r="P49" s="31" t="s">
        <v>105</v>
      </c>
    </row>
    <row r="50" spans="1:16" ht="12.75" customHeight="1" thickBot="1" x14ac:dyDescent="0.25">
      <c r="A50" s="4" t="str">
        <f t="shared" si="6"/>
        <v> AHSB 6.4.379 </v>
      </c>
      <c r="B50" s="3" t="str">
        <f t="shared" si="7"/>
        <v>I</v>
      </c>
      <c r="C50" s="4">
        <f t="shared" si="8"/>
        <v>34238.370000000003</v>
      </c>
      <c r="D50" s="6" t="str">
        <f t="shared" si="9"/>
        <v>vis</v>
      </c>
      <c r="E50" s="28">
        <f>VLOOKUP(C50,'Active 1'!C$21:E$972,3,FALSE)</f>
        <v>-119.00327884933473</v>
      </c>
      <c r="F50" s="3" t="s">
        <v>58</v>
      </c>
      <c r="G50" s="6" t="str">
        <f t="shared" si="10"/>
        <v>34238.37</v>
      </c>
      <c r="H50" s="4">
        <f t="shared" si="11"/>
        <v>-119</v>
      </c>
      <c r="I50" s="29" t="s">
        <v>159</v>
      </c>
      <c r="J50" s="30" t="s">
        <v>160</v>
      </c>
      <c r="K50" s="29">
        <v>-119</v>
      </c>
      <c r="L50" s="29" t="s">
        <v>161</v>
      </c>
      <c r="M50" s="30" t="s">
        <v>63</v>
      </c>
      <c r="N50" s="30"/>
      <c r="O50" s="31" t="s">
        <v>72</v>
      </c>
      <c r="P50" s="31" t="s">
        <v>73</v>
      </c>
    </row>
    <row r="51" spans="1:16" ht="12.75" customHeight="1" thickBot="1" x14ac:dyDescent="0.25">
      <c r="A51" s="4" t="str">
        <f t="shared" si="6"/>
        <v> AA 22.416 </v>
      </c>
      <c r="B51" s="3" t="str">
        <f t="shared" si="7"/>
        <v>I</v>
      </c>
      <c r="C51" s="4">
        <f t="shared" si="8"/>
        <v>34238.375</v>
      </c>
      <c r="D51" s="6" t="str">
        <f t="shared" si="9"/>
        <v>vis</v>
      </c>
      <c r="E51" s="28">
        <f>VLOOKUP(C51,'Active 1'!C$21:E$972,3,FALSE)</f>
        <v>-119.00274105092682</v>
      </c>
      <c r="F51" s="3" t="s">
        <v>58</v>
      </c>
      <c r="G51" s="6" t="str">
        <f t="shared" si="10"/>
        <v>34238.375</v>
      </c>
      <c r="H51" s="4">
        <f t="shared" si="11"/>
        <v>-119</v>
      </c>
      <c r="I51" s="29" t="s">
        <v>162</v>
      </c>
      <c r="J51" s="30" t="s">
        <v>163</v>
      </c>
      <c r="K51" s="29">
        <v>-119</v>
      </c>
      <c r="L51" s="29" t="s">
        <v>91</v>
      </c>
      <c r="M51" s="30" t="s">
        <v>63</v>
      </c>
      <c r="N51" s="30"/>
      <c r="O51" s="31" t="s">
        <v>64</v>
      </c>
      <c r="P51" s="31" t="s">
        <v>65</v>
      </c>
    </row>
    <row r="52" spans="1:16" ht="12.75" customHeight="1" thickBot="1" x14ac:dyDescent="0.25">
      <c r="A52" s="4" t="str">
        <f t="shared" si="6"/>
        <v> PZP 2.259 </v>
      </c>
      <c r="B52" s="3" t="str">
        <f t="shared" si="7"/>
        <v>II</v>
      </c>
      <c r="C52" s="4">
        <f t="shared" si="8"/>
        <v>34269.212</v>
      </c>
      <c r="D52" s="6" t="str">
        <f t="shared" si="9"/>
        <v>vis</v>
      </c>
      <c r="E52" s="28">
        <f>VLOOKUP(C52,'Active 1'!C$21:E$972,3,FALSE)</f>
        <v>-115.68592314817717</v>
      </c>
      <c r="F52" s="3" t="s">
        <v>58</v>
      </c>
      <c r="G52" s="6" t="str">
        <f t="shared" si="10"/>
        <v>34269.212</v>
      </c>
      <c r="H52" s="4">
        <f t="shared" si="11"/>
        <v>-115.5</v>
      </c>
      <c r="I52" s="29" t="s">
        <v>164</v>
      </c>
      <c r="J52" s="30" t="s">
        <v>165</v>
      </c>
      <c r="K52" s="29">
        <v>-115.5</v>
      </c>
      <c r="L52" s="29" t="s">
        <v>108</v>
      </c>
      <c r="M52" s="30" t="s">
        <v>63</v>
      </c>
      <c r="N52" s="30"/>
      <c r="O52" s="31" t="s">
        <v>104</v>
      </c>
      <c r="P52" s="31" t="s">
        <v>105</v>
      </c>
    </row>
    <row r="53" spans="1:16" ht="12.75" customHeight="1" thickBot="1" x14ac:dyDescent="0.25">
      <c r="A53" s="4" t="str">
        <f t="shared" si="6"/>
        <v> PZP 2.259 </v>
      </c>
      <c r="B53" s="3" t="str">
        <f t="shared" si="7"/>
        <v>II</v>
      </c>
      <c r="C53" s="4">
        <f t="shared" si="8"/>
        <v>34269.26</v>
      </c>
      <c r="D53" s="6" t="str">
        <f t="shared" si="9"/>
        <v>vis</v>
      </c>
      <c r="E53" s="28">
        <f>VLOOKUP(C53,'Active 1'!C$21:E$972,3,FALSE)</f>
        <v>-115.68076028345816</v>
      </c>
      <c r="F53" s="3" t="s">
        <v>58</v>
      </c>
      <c r="G53" s="6" t="str">
        <f t="shared" si="10"/>
        <v>34269.260</v>
      </c>
      <c r="H53" s="4">
        <f t="shared" si="11"/>
        <v>-115.5</v>
      </c>
      <c r="I53" s="29" t="s">
        <v>166</v>
      </c>
      <c r="J53" s="30" t="s">
        <v>167</v>
      </c>
      <c r="K53" s="29">
        <v>-115.5</v>
      </c>
      <c r="L53" s="29" t="s">
        <v>168</v>
      </c>
      <c r="M53" s="30" t="s">
        <v>63</v>
      </c>
      <c r="N53" s="30"/>
      <c r="O53" s="31" t="s">
        <v>104</v>
      </c>
      <c r="P53" s="31" t="s">
        <v>105</v>
      </c>
    </row>
    <row r="54" spans="1:16" ht="12.75" customHeight="1" thickBot="1" x14ac:dyDescent="0.25">
      <c r="A54" s="4" t="str">
        <f t="shared" si="6"/>
        <v> PZP 2.259 </v>
      </c>
      <c r="B54" s="3" t="str">
        <f t="shared" si="7"/>
        <v>I</v>
      </c>
      <c r="C54" s="4">
        <f t="shared" si="8"/>
        <v>34294.133000000002</v>
      </c>
      <c r="D54" s="6" t="str">
        <f t="shared" si="9"/>
        <v>vis</v>
      </c>
      <c r="E54" s="28">
        <f>VLOOKUP(C54,'Active 1'!C$21:E$972,3,FALSE)</f>
        <v>-113.00542832201275</v>
      </c>
      <c r="F54" s="3" t="s">
        <v>58</v>
      </c>
      <c r="G54" s="6" t="str">
        <f t="shared" si="10"/>
        <v>34294.133</v>
      </c>
      <c r="H54" s="4">
        <f t="shared" si="11"/>
        <v>-113</v>
      </c>
      <c r="I54" s="29" t="s">
        <v>169</v>
      </c>
      <c r="J54" s="30" t="s">
        <v>170</v>
      </c>
      <c r="K54" s="29">
        <v>-113</v>
      </c>
      <c r="L54" s="29" t="s">
        <v>171</v>
      </c>
      <c r="M54" s="30" t="s">
        <v>63</v>
      </c>
      <c r="N54" s="30"/>
      <c r="O54" s="31" t="s">
        <v>104</v>
      </c>
      <c r="P54" s="31" t="s">
        <v>105</v>
      </c>
    </row>
    <row r="55" spans="1:16" ht="12.75" customHeight="1" thickBot="1" x14ac:dyDescent="0.25">
      <c r="A55" s="4" t="str">
        <f t="shared" si="6"/>
        <v> PZP 2.259 </v>
      </c>
      <c r="B55" s="3" t="str">
        <f t="shared" si="7"/>
        <v>I</v>
      </c>
      <c r="C55" s="4">
        <f t="shared" si="8"/>
        <v>34294.182999999997</v>
      </c>
      <c r="D55" s="6" t="str">
        <f t="shared" si="9"/>
        <v>vis</v>
      </c>
      <c r="E55" s="28">
        <f>VLOOKUP(C55,'Active 1'!C$21:E$972,3,FALSE)</f>
        <v>-113.00005033793119</v>
      </c>
      <c r="F55" s="3" t="s">
        <v>58</v>
      </c>
      <c r="G55" s="6" t="str">
        <f t="shared" si="10"/>
        <v>34294.183</v>
      </c>
      <c r="H55" s="4">
        <f t="shared" si="11"/>
        <v>-113</v>
      </c>
      <c r="I55" s="29" t="s">
        <v>172</v>
      </c>
      <c r="J55" s="30" t="s">
        <v>173</v>
      </c>
      <c r="K55" s="29">
        <v>-113</v>
      </c>
      <c r="L55" s="29" t="s">
        <v>174</v>
      </c>
      <c r="M55" s="30" t="s">
        <v>63</v>
      </c>
      <c r="N55" s="30"/>
      <c r="O55" s="31" t="s">
        <v>104</v>
      </c>
      <c r="P55" s="31" t="s">
        <v>105</v>
      </c>
    </row>
    <row r="56" spans="1:16" ht="12.75" customHeight="1" thickBot="1" x14ac:dyDescent="0.25">
      <c r="A56" s="4" t="str">
        <f t="shared" si="6"/>
        <v> AA 22.416 </v>
      </c>
      <c r="B56" s="3" t="str">
        <f t="shared" si="7"/>
        <v>II</v>
      </c>
      <c r="C56" s="4">
        <f t="shared" si="8"/>
        <v>34622.35</v>
      </c>
      <c r="D56" s="6" t="str">
        <f t="shared" si="9"/>
        <v>vis</v>
      </c>
      <c r="E56" s="28">
        <f>VLOOKUP(C56,'Active 1'!C$21:E$972,3,FALSE)</f>
        <v>-77.702512292996062</v>
      </c>
      <c r="F56" s="3" t="s">
        <v>58</v>
      </c>
      <c r="G56" s="6" t="str">
        <f t="shared" si="10"/>
        <v>34622.35</v>
      </c>
      <c r="H56" s="4">
        <f t="shared" si="11"/>
        <v>-77.5</v>
      </c>
      <c r="I56" s="29" t="s">
        <v>175</v>
      </c>
      <c r="J56" s="30" t="s">
        <v>176</v>
      </c>
      <c r="K56" s="29">
        <v>-77.5</v>
      </c>
      <c r="L56" s="29" t="s">
        <v>177</v>
      </c>
      <c r="M56" s="30" t="s">
        <v>63</v>
      </c>
      <c r="N56" s="30"/>
      <c r="O56" s="31" t="s">
        <v>64</v>
      </c>
      <c r="P56" s="31" t="s">
        <v>65</v>
      </c>
    </row>
    <row r="57" spans="1:16" ht="12.75" customHeight="1" thickBot="1" x14ac:dyDescent="0.25">
      <c r="A57" s="4" t="str">
        <f t="shared" si="6"/>
        <v> AHSB 6.4.379 </v>
      </c>
      <c r="B57" s="3" t="str">
        <f t="shared" si="7"/>
        <v>II</v>
      </c>
      <c r="C57" s="4">
        <f t="shared" si="8"/>
        <v>34622.400000000001</v>
      </c>
      <c r="D57" s="6" t="str">
        <f t="shared" si="9"/>
        <v>vis</v>
      </c>
      <c r="E57" s="28">
        <f>VLOOKUP(C57,'Active 1'!C$21:E$972,3,FALSE)</f>
        <v>-77.697134308913718</v>
      </c>
      <c r="F57" s="3" t="s">
        <v>58</v>
      </c>
      <c r="G57" s="6" t="str">
        <f t="shared" si="10"/>
        <v>34622.40</v>
      </c>
      <c r="H57" s="4">
        <f t="shared" si="11"/>
        <v>-77.5</v>
      </c>
      <c r="I57" s="29" t="s">
        <v>178</v>
      </c>
      <c r="J57" s="30" t="s">
        <v>179</v>
      </c>
      <c r="K57" s="29">
        <v>-77.5</v>
      </c>
      <c r="L57" s="29" t="s">
        <v>180</v>
      </c>
      <c r="M57" s="30" t="s">
        <v>63</v>
      </c>
      <c r="N57" s="30"/>
      <c r="O57" s="31" t="s">
        <v>72</v>
      </c>
      <c r="P57" s="31" t="s">
        <v>73</v>
      </c>
    </row>
    <row r="58" spans="1:16" ht="12.75" customHeight="1" thickBot="1" x14ac:dyDescent="0.25">
      <c r="A58" s="4" t="str">
        <f t="shared" si="6"/>
        <v> AA 22.416 </v>
      </c>
      <c r="B58" s="3" t="str">
        <f t="shared" si="7"/>
        <v>II</v>
      </c>
      <c r="C58" s="4">
        <f t="shared" si="8"/>
        <v>34678.269999999997</v>
      </c>
      <c r="D58" s="6" t="str">
        <f t="shared" si="9"/>
        <v>vis</v>
      </c>
      <c r="E58" s="28">
        <f>VLOOKUP(C58,'Active 1'!C$21:E$972,3,FALSE)</f>
        <v>-71.687774895656588</v>
      </c>
      <c r="F58" s="3" t="s">
        <v>58</v>
      </c>
      <c r="G58" s="6" t="str">
        <f t="shared" si="10"/>
        <v>34678.27</v>
      </c>
      <c r="H58" s="4">
        <f t="shared" si="11"/>
        <v>-71.5</v>
      </c>
      <c r="I58" s="29" t="s">
        <v>181</v>
      </c>
      <c r="J58" s="30" t="s">
        <v>182</v>
      </c>
      <c r="K58" s="29">
        <v>-71.5</v>
      </c>
      <c r="L58" s="29" t="s">
        <v>183</v>
      </c>
      <c r="M58" s="30" t="s">
        <v>63</v>
      </c>
      <c r="N58" s="30"/>
      <c r="O58" s="31" t="s">
        <v>64</v>
      </c>
      <c r="P58" s="31" t="s">
        <v>65</v>
      </c>
    </row>
    <row r="59" spans="1:16" ht="12.75" customHeight="1" thickBot="1" x14ac:dyDescent="0.25">
      <c r="A59" s="4" t="str">
        <f t="shared" si="6"/>
        <v> AHSB 6.4.379 </v>
      </c>
      <c r="B59" s="3" t="str">
        <f t="shared" si="7"/>
        <v>II</v>
      </c>
      <c r="C59" s="4">
        <f t="shared" si="8"/>
        <v>34678.28</v>
      </c>
      <c r="D59" s="6" t="str">
        <f t="shared" si="9"/>
        <v>vis</v>
      </c>
      <c r="E59" s="28">
        <f>VLOOKUP(C59,'Active 1'!C$21:E$972,3,FALSE)</f>
        <v>-71.686699298839969</v>
      </c>
      <c r="F59" s="3" t="s">
        <v>58</v>
      </c>
      <c r="G59" s="6" t="str">
        <f t="shared" si="10"/>
        <v>34678.28</v>
      </c>
      <c r="H59" s="4">
        <f t="shared" si="11"/>
        <v>-71.5</v>
      </c>
      <c r="I59" s="29" t="s">
        <v>184</v>
      </c>
      <c r="J59" s="30" t="s">
        <v>185</v>
      </c>
      <c r="K59" s="29">
        <v>-71.5</v>
      </c>
      <c r="L59" s="29" t="s">
        <v>186</v>
      </c>
      <c r="M59" s="30" t="s">
        <v>63</v>
      </c>
      <c r="N59" s="30"/>
      <c r="O59" s="31" t="s">
        <v>72</v>
      </c>
      <c r="P59" s="31" t="s">
        <v>73</v>
      </c>
    </row>
    <row r="60" spans="1:16" ht="12.75" customHeight="1" thickBot="1" x14ac:dyDescent="0.25">
      <c r="A60" s="4" t="str">
        <f t="shared" si="6"/>
        <v> AA 22.416 </v>
      </c>
      <c r="B60" s="3" t="str">
        <f t="shared" si="7"/>
        <v>II</v>
      </c>
      <c r="C60" s="4">
        <f t="shared" si="8"/>
        <v>34706.093999999997</v>
      </c>
      <c r="D60" s="6" t="str">
        <f t="shared" si="9"/>
        <v>vis</v>
      </c>
      <c r="E60" s="28">
        <f>VLOOKUP(C60,'Active 1'!C$21:E$972,3,FALSE)</f>
        <v>-68.695034313689817</v>
      </c>
      <c r="F60" s="3" t="s">
        <v>58</v>
      </c>
      <c r="G60" s="6" t="str">
        <f t="shared" si="10"/>
        <v>34706.094</v>
      </c>
      <c r="H60" s="4">
        <f t="shared" si="11"/>
        <v>-68.5</v>
      </c>
      <c r="I60" s="29" t="s">
        <v>187</v>
      </c>
      <c r="J60" s="30" t="s">
        <v>188</v>
      </c>
      <c r="K60" s="29">
        <v>-68.5</v>
      </c>
      <c r="L60" s="29" t="s">
        <v>158</v>
      </c>
      <c r="M60" s="30" t="s">
        <v>63</v>
      </c>
      <c r="N60" s="30"/>
      <c r="O60" s="31" t="s">
        <v>64</v>
      </c>
      <c r="P60" s="31" t="s">
        <v>65</v>
      </c>
    </row>
    <row r="61" spans="1:16" ht="12.75" customHeight="1" thickBot="1" x14ac:dyDescent="0.25">
      <c r="A61" s="4" t="str">
        <f t="shared" si="6"/>
        <v> AHSB 6.4.379 </v>
      </c>
      <c r="B61" s="3" t="str">
        <f t="shared" si="7"/>
        <v>I</v>
      </c>
      <c r="C61" s="4">
        <f t="shared" si="8"/>
        <v>35019.29</v>
      </c>
      <c r="D61" s="6" t="str">
        <f t="shared" si="9"/>
        <v>vis</v>
      </c>
      <c r="E61" s="28">
        <f>VLOOKUP(C61,'Active 1'!C$21:E$972,3,FALSE)</f>
        <v>-35.007772262595147</v>
      </c>
      <c r="F61" s="3" t="s">
        <v>58</v>
      </c>
      <c r="G61" s="6" t="str">
        <f t="shared" si="10"/>
        <v>35019.29</v>
      </c>
      <c r="H61" s="4">
        <f t="shared" si="11"/>
        <v>-35</v>
      </c>
      <c r="I61" s="29" t="s">
        <v>189</v>
      </c>
      <c r="J61" s="30" t="s">
        <v>190</v>
      </c>
      <c r="K61" s="29">
        <v>-35</v>
      </c>
      <c r="L61" s="29" t="s">
        <v>191</v>
      </c>
      <c r="M61" s="30" t="s">
        <v>63</v>
      </c>
      <c r="N61" s="30"/>
      <c r="O61" s="31" t="s">
        <v>72</v>
      </c>
      <c r="P61" s="31" t="s">
        <v>73</v>
      </c>
    </row>
    <row r="62" spans="1:16" ht="12.75" customHeight="1" thickBot="1" x14ac:dyDescent="0.25">
      <c r="A62" s="4" t="str">
        <f t="shared" si="6"/>
        <v> AA 22.416 </v>
      </c>
      <c r="B62" s="3" t="str">
        <f t="shared" si="7"/>
        <v>I</v>
      </c>
      <c r="C62" s="4">
        <f t="shared" si="8"/>
        <v>35019.324000000001</v>
      </c>
      <c r="D62" s="6" t="str">
        <f t="shared" si="9"/>
        <v>vis</v>
      </c>
      <c r="E62" s="28">
        <f>VLOOKUP(C62,'Active 1'!C$21:E$972,3,FALSE)</f>
        <v>-35.004115233419405</v>
      </c>
      <c r="F62" s="3" t="s">
        <v>58</v>
      </c>
      <c r="G62" s="6" t="str">
        <f t="shared" si="10"/>
        <v>35019.324</v>
      </c>
      <c r="H62" s="4">
        <f t="shared" si="11"/>
        <v>-35</v>
      </c>
      <c r="I62" s="29" t="s">
        <v>192</v>
      </c>
      <c r="J62" s="30" t="s">
        <v>193</v>
      </c>
      <c r="K62" s="29">
        <v>-35</v>
      </c>
      <c r="L62" s="29" t="s">
        <v>194</v>
      </c>
      <c r="M62" s="30" t="s">
        <v>63</v>
      </c>
      <c r="N62" s="30"/>
      <c r="O62" s="31" t="s">
        <v>64</v>
      </c>
      <c r="P62" s="31" t="s">
        <v>65</v>
      </c>
    </row>
    <row r="63" spans="1:16" ht="12.75" customHeight="1" thickBot="1" x14ac:dyDescent="0.25">
      <c r="A63" s="4" t="str">
        <f t="shared" si="6"/>
        <v> AHSB 6.4.379 </v>
      </c>
      <c r="B63" s="3" t="str">
        <f t="shared" si="7"/>
        <v>I</v>
      </c>
      <c r="C63" s="4">
        <f t="shared" si="8"/>
        <v>35047.269999999997</v>
      </c>
      <c r="D63" s="6" t="str">
        <f t="shared" si="9"/>
        <v>vis</v>
      </c>
      <c r="E63" s="28">
        <f>VLOOKUP(C63,'Active 1'!C$21:E$972,3,FALSE)</f>
        <v>-31.998252370292942</v>
      </c>
      <c r="F63" s="3" t="s">
        <v>58</v>
      </c>
      <c r="G63" s="6" t="str">
        <f t="shared" si="10"/>
        <v>35047.27</v>
      </c>
      <c r="H63" s="4">
        <f t="shared" si="11"/>
        <v>-32</v>
      </c>
      <c r="I63" s="29" t="s">
        <v>195</v>
      </c>
      <c r="J63" s="30" t="s">
        <v>196</v>
      </c>
      <c r="K63" s="29">
        <v>-32</v>
      </c>
      <c r="L63" s="29" t="s">
        <v>197</v>
      </c>
      <c r="M63" s="30" t="s">
        <v>63</v>
      </c>
      <c r="N63" s="30"/>
      <c r="O63" s="31" t="s">
        <v>72</v>
      </c>
      <c r="P63" s="31" t="s">
        <v>73</v>
      </c>
    </row>
    <row r="64" spans="1:16" ht="12.75" customHeight="1" thickBot="1" x14ac:dyDescent="0.25">
      <c r="A64" s="4" t="str">
        <f t="shared" si="6"/>
        <v> AA 22.416 </v>
      </c>
      <c r="B64" s="3" t="str">
        <f t="shared" si="7"/>
        <v>I</v>
      </c>
      <c r="C64" s="4">
        <f t="shared" si="8"/>
        <v>35047.286999999997</v>
      </c>
      <c r="D64" s="6" t="str">
        <f t="shared" si="9"/>
        <v>vis</v>
      </c>
      <c r="E64" s="28">
        <f>VLOOKUP(C64,'Active 1'!C$21:E$972,3,FALSE)</f>
        <v>-31.996423855705071</v>
      </c>
      <c r="F64" s="3" t="s">
        <v>58</v>
      </c>
      <c r="G64" s="6" t="str">
        <f t="shared" si="10"/>
        <v>35047.287</v>
      </c>
      <c r="H64" s="4">
        <f t="shared" si="11"/>
        <v>-32</v>
      </c>
      <c r="I64" s="29" t="s">
        <v>198</v>
      </c>
      <c r="J64" s="30" t="s">
        <v>199</v>
      </c>
      <c r="K64" s="29">
        <v>-32</v>
      </c>
      <c r="L64" s="29" t="s">
        <v>138</v>
      </c>
      <c r="M64" s="30" t="s">
        <v>63</v>
      </c>
      <c r="N64" s="30"/>
      <c r="O64" s="31" t="s">
        <v>64</v>
      </c>
      <c r="P64" s="31" t="s">
        <v>65</v>
      </c>
    </row>
    <row r="65" spans="1:16" ht="12.75" customHeight="1" thickBot="1" x14ac:dyDescent="0.25">
      <c r="A65" s="4" t="str">
        <f t="shared" si="6"/>
        <v> AA 22.416 </v>
      </c>
      <c r="B65" s="3" t="str">
        <f t="shared" si="7"/>
        <v>II</v>
      </c>
      <c r="C65" s="4">
        <f t="shared" si="8"/>
        <v>35161.660000000003</v>
      </c>
      <c r="D65" s="6" t="str">
        <f t="shared" si="9"/>
        <v>vis</v>
      </c>
      <c r="E65" s="28">
        <f>VLOOKUP(C65,'Active 1'!C$21:E$972,3,FALSE)</f>
        <v>-19.694500387429489</v>
      </c>
      <c r="F65" s="3" t="s">
        <v>58</v>
      </c>
      <c r="G65" s="6" t="str">
        <f t="shared" si="10"/>
        <v>35161.66</v>
      </c>
      <c r="H65" s="4">
        <f t="shared" si="11"/>
        <v>-19.5</v>
      </c>
      <c r="I65" s="29" t="s">
        <v>200</v>
      </c>
      <c r="J65" s="30" t="s">
        <v>201</v>
      </c>
      <c r="K65" s="29">
        <v>-19.5</v>
      </c>
      <c r="L65" s="29" t="s">
        <v>202</v>
      </c>
      <c r="M65" s="30" t="s">
        <v>63</v>
      </c>
      <c r="N65" s="30"/>
      <c r="O65" s="31" t="s">
        <v>64</v>
      </c>
      <c r="P65" s="31" t="s">
        <v>65</v>
      </c>
    </row>
    <row r="66" spans="1:16" ht="12.75" customHeight="1" thickBot="1" x14ac:dyDescent="0.25">
      <c r="A66" s="4" t="str">
        <f t="shared" si="6"/>
        <v> AA 22.416 </v>
      </c>
      <c r="B66" s="3" t="str">
        <f t="shared" si="7"/>
        <v>II</v>
      </c>
      <c r="C66" s="4">
        <f t="shared" si="8"/>
        <v>35310.46</v>
      </c>
      <c r="D66" s="6" t="str">
        <f t="shared" si="9"/>
        <v>vis</v>
      </c>
      <c r="E66" s="28">
        <f>VLOOKUP(C66,'Active 1'!C$21:E$972,3,FALSE)</f>
        <v>-3.6896197593158391</v>
      </c>
      <c r="F66" s="3" t="s">
        <v>58</v>
      </c>
      <c r="G66" s="6" t="str">
        <f t="shared" si="10"/>
        <v>35310.46</v>
      </c>
      <c r="H66" s="4">
        <f t="shared" si="11"/>
        <v>-3.5</v>
      </c>
      <c r="I66" s="29" t="s">
        <v>203</v>
      </c>
      <c r="J66" s="30" t="s">
        <v>204</v>
      </c>
      <c r="K66" s="29">
        <v>-3.5</v>
      </c>
      <c r="L66" s="29" t="s">
        <v>205</v>
      </c>
      <c r="M66" s="30" t="s">
        <v>63</v>
      </c>
      <c r="N66" s="30"/>
      <c r="O66" s="31" t="s">
        <v>64</v>
      </c>
      <c r="P66" s="31" t="s">
        <v>65</v>
      </c>
    </row>
    <row r="67" spans="1:16" ht="12.75" customHeight="1" thickBot="1" x14ac:dyDescent="0.25">
      <c r="A67" s="4" t="str">
        <f t="shared" si="6"/>
        <v> AHSB 6.4.379 </v>
      </c>
      <c r="B67" s="3" t="str">
        <f t="shared" si="7"/>
        <v>II</v>
      </c>
      <c r="C67" s="4">
        <f t="shared" si="8"/>
        <v>35310.480000000003</v>
      </c>
      <c r="D67" s="6" t="str">
        <f t="shared" si="9"/>
        <v>vis</v>
      </c>
      <c r="E67" s="28">
        <f>VLOOKUP(C67,'Active 1'!C$21:E$972,3,FALSE)</f>
        <v>-3.6874685656825896</v>
      </c>
      <c r="F67" s="3" t="s">
        <v>58</v>
      </c>
      <c r="G67" s="6" t="str">
        <f t="shared" si="10"/>
        <v>35310.48</v>
      </c>
      <c r="H67" s="4">
        <f t="shared" si="11"/>
        <v>-3.5</v>
      </c>
      <c r="I67" s="29" t="s">
        <v>206</v>
      </c>
      <c r="J67" s="30" t="s">
        <v>207</v>
      </c>
      <c r="K67" s="29">
        <v>-3.5</v>
      </c>
      <c r="L67" s="29" t="s">
        <v>186</v>
      </c>
      <c r="M67" s="30" t="s">
        <v>63</v>
      </c>
      <c r="N67" s="30"/>
      <c r="O67" s="31" t="s">
        <v>72</v>
      </c>
      <c r="P67" s="31" t="s">
        <v>73</v>
      </c>
    </row>
    <row r="68" spans="1:16" ht="12.75" customHeight="1" thickBot="1" x14ac:dyDescent="0.25">
      <c r="A68" s="4" t="str">
        <f t="shared" si="6"/>
        <v> AA 22.416 </v>
      </c>
      <c r="B68" s="3" t="str">
        <f t="shared" si="7"/>
        <v>II</v>
      </c>
      <c r="C68" s="4">
        <f t="shared" si="8"/>
        <v>35319.705000000002</v>
      </c>
      <c r="D68" s="6" t="str">
        <f t="shared" si="9"/>
        <v>vis</v>
      </c>
      <c r="E68" s="28">
        <f>VLOOKUP(C68,'Active 1'!C$21:E$972,3,FALSE)</f>
        <v>-2.6952305025486551</v>
      </c>
      <c r="F68" s="3" t="s">
        <v>58</v>
      </c>
      <c r="G68" s="6" t="str">
        <f t="shared" si="10"/>
        <v>35319.705</v>
      </c>
      <c r="H68" s="4">
        <f t="shared" si="11"/>
        <v>-2.5</v>
      </c>
      <c r="I68" s="29" t="s">
        <v>208</v>
      </c>
      <c r="J68" s="30" t="s">
        <v>209</v>
      </c>
      <c r="K68" s="29">
        <v>-2.5</v>
      </c>
      <c r="L68" s="29" t="s">
        <v>210</v>
      </c>
      <c r="M68" s="30" t="s">
        <v>63</v>
      </c>
      <c r="N68" s="30"/>
      <c r="O68" s="31" t="s">
        <v>64</v>
      </c>
      <c r="P68" s="31" t="s">
        <v>65</v>
      </c>
    </row>
    <row r="69" spans="1:16" ht="12.75" customHeight="1" thickBot="1" x14ac:dyDescent="0.25">
      <c r="A69" s="4" t="str">
        <f t="shared" si="6"/>
        <v> AA 22.416 </v>
      </c>
      <c r="B69" s="3" t="str">
        <f t="shared" si="7"/>
        <v>I</v>
      </c>
      <c r="C69" s="4">
        <f t="shared" si="8"/>
        <v>35344.724999999999</v>
      </c>
      <c r="D69" s="6" t="str">
        <f t="shared" si="9"/>
        <v>vis</v>
      </c>
      <c r="E69" s="28">
        <f>VLOOKUP(C69,'Active 1'!C$21:E$972,3,FALSE)</f>
        <v>-4.087267902391058E-3</v>
      </c>
      <c r="F69" s="3" t="s">
        <v>58</v>
      </c>
      <c r="G69" s="6" t="str">
        <f t="shared" si="10"/>
        <v>35344.725</v>
      </c>
      <c r="H69" s="4">
        <f t="shared" si="11"/>
        <v>0</v>
      </c>
      <c r="I69" s="29" t="s">
        <v>211</v>
      </c>
      <c r="J69" s="30" t="s">
        <v>212</v>
      </c>
      <c r="K69" s="29">
        <v>0</v>
      </c>
      <c r="L69" s="29" t="s">
        <v>194</v>
      </c>
      <c r="M69" s="30" t="s">
        <v>63</v>
      </c>
      <c r="N69" s="30"/>
      <c r="O69" s="31" t="s">
        <v>64</v>
      </c>
      <c r="P69" s="31" t="s">
        <v>65</v>
      </c>
    </row>
    <row r="70" spans="1:16" ht="12.75" customHeight="1" thickBot="1" x14ac:dyDescent="0.25">
      <c r="A70" s="4" t="str">
        <f t="shared" si="6"/>
        <v> PZP 2.259 </v>
      </c>
      <c r="B70" s="3" t="str">
        <f t="shared" si="7"/>
        <v>I</v>
      </c>
      <c r="C70" s="4">
        <f t="shared" si="8"/>
        <v>35391.190999999999</v>
      </c>
      <c r="D70" s="6" t="str">
        <f t="shared" si="9"/>
        <v>vis</v>
      </c>
      <c r="E70" s="28">
        <f>VLOOKUP(C70,'Active 1'!C$21:E$972,3,FALSE)</f>
        <v>4.9937808992075308</v>
      </c>
      <c r="F70" s="3" t="s">
        <v>58</v>
      </c>
      <c r="G70" s="6" t="str">
        <f t="shared" si="10"/>
        <v>35391.191</v>
      </c>
      <c r="H70" s="4">
        <f t="shared" si="11"/>
        <v>5</v>
      </c>
      <c r="I70" s="29" t="s">
        <v>213</v>
      </c>
      <c r="J70" s="30" t="s">
        <v>214</v>
      </c>
      <c r="K70" s="29">
        <v>5</v>
      </c>
      <c r="L70" s="29" t="s">
        <v>215</v>
      </c>
      <c r="M70" s="30" t="s">
        <v>63</v>
      </c>
      <c r="N70" s="30"/>
      <c r="O70" s="31" t="s">
        <v>104</v>
      </c>
      <c r="P70" s="31" t="s">
        <v>105</v>
      </c>
    </row>
    <row r="71" spans="1:16" ht="12.75" customHeight="1" thickBot="1" x14ac:dyDescent="0.25">
      <c r="A71" s="4" t="str">
        <f t="shared" si="6"/>
        <v> AA 22.416 </v>
      </c>
      <c r="B71" s="3" t="str">
        <f t="shared" si="7"/>
        <v>I</v>
      </c>
      <c r="C71" s="4">
        <f t="shared" si="8"/>
        <v>35391.203000000001</v>
      </c>
      <c r="D71" s="6" t="str">
        <f t="shared" si="9"/>
        <v>vis</v>
      </c>
      <c r="E71" s="28">
        <f>VLOOKUP(C71,'Active 1'!C$21:E$972,3,FALSE)</f>
        <v>4.9950716153874799</v>
      </c>
      <c r="F71" s="3" t="s">
        <v>58</v>
      </c>
      <c r="G71" s="6" t="str">
        <f t="shared" si="10"/>
        <v>35391.203</v>
      </c>
      <c r="H71" s="4">
        <f t="shared" si="11"/>
        <v>5</v>
      </c>
      <c r="I71" s="29" t="s">
        <v>216</v>
      </c>
      <c r="J71" s="30" t="s">
        <v>217</v>
      </c>
      <c r="K71" s="29">
        <v>5</v>
      </c>
      <c r="L71" s="29" t="s">
        <v>218</v>
      </c>
      <c r="M71" s="30" t="s">
        <v>63</v>
      </c>
      <c r="N71" s="30"/>
      <c r="O71" s="31" t="s">
        <v>64</v>
      </c>
      <c r="P71" s="31" t="s">
        <v>65</v>
      </c>
    </row>
    <row r="72" spans="1:16" ht="12.75" customHeight="1" thickBot="1" x14ac:dyDescent="0.25">
      <c r="A72" s="4" t="str">
        <f t="shared" si="6"/>
        <v> AHSB 6.4.379 </v>
      </c>
      <c r="B72" s="3" t="str">
        <f t="shared" si="7"/>
        <v>I</v>
      </c>
      <c r="C72" s="4">
        <f t="shared" si="8"/>
        <v>35391.300000000003</v>
      </c>
      <c r="D72" s="6" t="str">
        <f t="shared" si="9"/>
        <v>vis</v>
      </c>
      <c r="E72" s="28">
        <f>VLOOKUP(C72,'Active 1'!C$21:E$972,3,FALSE)</f>
        <v>5.0055049045067825</v>
      </c>
      <c r="F72" s="3" t="s">
        <v>58</v>
      </c>
      <c r="G72" s="6" t="str">
        <f t="shared" si="10"/>
        <v>35391.30</v>
      </c>
      <c r="H72" s="4">
        <f t="shared" si="11"/>
        <v>5</v>
      </c>
      <c r="I72" s="29" t="s">
        <v>219</v>
      </c>
      <c r="J72" s="30" t="s">
        <v>220</v>
      </c>
      <c r="K72" s="29">
        <v>5</v>
      </c>
      <c r="L72" s="29" t="s">
        <v>221</v>
      </c>
      <c r="M72" s="30" t="s">
        <v>63</v>
      </c>
      <c r="N72" s="30"/>
      <c r="O72" s="31" t="s">
        <v>72</v>
      </c>
      <c r="P72" s="31" t="s">
        <v>73</v>
      </c>
    </row>
    <row r="73" spans="1:16" ht="12.75" customHeight="1" thickBot="1" x14ac:dyDescent="0.25">
      <c r="A73" s="4" t="str">
        <f t="shared" si="6"/>
        <v> PZP 2.259 </v>
      </c>
      <c r="B73" s="3" t="str">
        <f t="shared" si="7"/>
        <v>II</v>
      </c>
      <c r="C73" s="4">
        <f t="shared" si="8"/>
        <v>35394.127</v>
      </c>
      <c r="D73" s="6" t="str">
        <f t="shared" si="9"/>
        <v>vis</v>
      </c>
      <c r="E73" s="28">
        <f>VLOOKUP(C73,'Active 1'!C$21:E$972,3,FALSE)</f>
        <v>5.3095761245043533</v>
      </c>
      <c r="F73" s="3" t="s">
        <v>58</v>
      </c>
      <c r="G73" s="6" t="str">
        <f t="shared" si="10"/>
        <v>35394.127</v>
      </c>
      <c r="H73" s="4">
        <f t="shared" si="11"/>
        <v>5.5</v>
      </c>
      <c r="I73" s="29" t="s">
        <v>222</v>
      </c>
      <c r="J73" s="30" t="s">
        <v>223</v>
      </c>
      <c r="K73" s="29">
        <v>5.5</v>
      </c>
      <c r="L73" s="29" t="s">
        <v>224</v>
      </c>
      <c r="M73" s="30" t="s">
        <v>63</v>
      </c>
      <c r="N73" s="30"/>
      <c r="O73" s="31" t="s">
        <v>104</v>
      </c>
      <c r="P73" s="31" t="s">
        <v>105</v>
      </c>
    </row>
    <row r="74" spans="1:16" ht="12.75" customHeight="1" thickBot="1" x14ac:dyDescent="0.25">
      <c r="A74" s="4" t="str">
        <f t="shared" si="6"/>
        <v> PZP 2.259 </v>
      </c>
      <c r="B74" s="3" t="str">
        <f t="shared" si="7"/>
        <v>II</v>
      </c>
      <c r="C74" s="4">
        <f t="shared" si="8"/>
        <v>35394.15</v>
      </c>
      <c r="D74" s="6" t="str">
        <f t="shared" si="9"/>
        <v>vis</v>
      </c>
      <c r="E74" s="28">
        <f>VLOOKUP(C74,'Active 1'!C$21:E$972,3,FALSE)</f>
        <v>5.3120499971821991</v>
      </c>
      <c r="F74" s="3" t="s">
        <v>58</v>
      </c>
      <c r="G74" s="6" t="str">
        <f t="shared" si="10"/>
        <v>35394.150</v>
      </c>
      <c r="H74" s="4">
        <f t="shared" si="11"/>
        <v>5.5</v>
      </c>
      <c r="I74" s="29" t="s">
        <v>225</v>
      </c>
      <c r="J74" s="30" t="s">
        <v>226</v>
      </c>
      <c r="K74" s="29">
        <v>5.5</v>
      </c>
      <c r="L74" s="29" t="s">
        <v>227</v>
      </c>
      <c r="M74" s="30" t="s">
        <v>63</v>
      </c>
      <c r="N74" s="30"/>
      <c r="O74" s="31" t="s">
        <v>104</v>
      </c>
      <c r="P74" s="31" t="s">
        <v>105</v>
      </c>
    </row>
    <row r="75" spans="1:16" ht="12.75" customHeight="1" thickBot="1" x14ac:dyDescent="0.25">
      <c r="A75" s="4" t="str">
        <f t="shared" ref="A75:A106" si="12">P75</f>
        <v> PZP 2.259 </v>
      </c>
      <c r="B75" s="3" t="str">
        <f t="shared" ref="B75:B106" si="13">IF(H75=INT(H75),"I","II")</f>
        <v>II</v>
      </c>
      <c r="C75" s="4">
        <f t="shared" ref="C75:C106" si="14">1*G75</f>
        <v>35394.173000000003</v>
      </c>
      <c r="D75" s="6" t="str">
        <f t="shared" ref="D75:D106" si="15">VLOOKUP(F75,I$1:J$5,2,FALSE)</f>
        <v>vis</v>
      </c>
      <c r="E75" s="28">
        <f>VLOOKUP(C75,'Active 1'!C$21:E$972,3,FALSE)</f>
        <v>5.3145238698600448</v>
      </c>
      <c r="F75" s="3" t="s">
        <v>58</v>
      </c>
      <c r="G75" s="6" t="str">
        <f t="shared" ref="G75:G106" si="16">MID(I75,3,LEN(I75)-3)</f>
        <v>35394.173</v>
      </c>
      <c r="H75" s="4">
        <f t="shared" ref="H75:H106" si="17">1*K75</f>
        <v>5.5</v>
      </c>
      <c r="I75" s="29" t="s">
        <v>228</v>
      </c>
      <c r="J75" s="30" t="s">
        <v>229</v>
      </c>
      <c r="K75" s="29">
        <v>5.5</v>
      </c>
      <c r="L75" s="29" t="s">
        <v>230</v>
      </c>
      <c r="M75" s="30" t="s">
        <v>63</v>
      </c>
      <c r="N75" s="30"/>
      <c r="O75" s="31" t="s">
        <v>104</v>
      </c>
      <c r="P75" s="31" t="s">
        <v>105</v>
      </c>
    </row>
    <row r="76" spans="1:16" ht="12.75" customHeight="1" thickBot="1" x14ac:dyDescent="0.25">
      <c r="A76" s="4" t="str">
        <f t="shared" si="12"/>
        <v> AHSB 6.4.379 </v>
      </c>
      <c r="B76" s="3" t="str">
        <f t="shared" si="13"/>
        <v>I</v>
      </c>
      <c r="C76" s="4">
        <f t="shared" si="14"/>
        <v>35428.400000000001</v>
      </c>
      <c r="D76" s="6" t="str">
        <f t="shared" si="15"/>
        <v>vis</v>
      </c>
      <c r="E76" s="28">
        <f>VLOOKUP(C76,'Active 1'!C$21:E$972,3,FALSE)</f>
        <v>8.9959690933711016</v>
      </c>
      <c r="F76" s="3" t="s">
        <v>58</v>
      </c>
      <c r="G76" s="6" t="str">
        <f t="shared" si="16"/>
        <v>35428.40</v>
      </c>
      <c r="H76" s="4">
        <f t="shared" si="17"/>
        <v>9</v>
      </c>
      <c r="I76" s="29" t="s">
        <v>231</v>
      </c>
      <c r="J76" s="30" t="s">
        <v>232</v>
      </c>
      <c r="K76" s="29">
        <v>9</v>
      </c>
      <c r="L76" s="29" t="s">
        <v>233</v>
      </c>
      <c r="M76" s="30" t="s">
        <v>63</v>
      </c>
      <c r="N76" s="30"/>
      <c r="O76" s="31" t="s">
        <v>72</v>
      </c>
      <c r="P76" s="31" t="s">
        <v>73</v>
      </c>
    </row>
    <row r="77" spans="1:16" ht="12.75" customHeight="1" thickBot="1" x14ac:dyDescent="0.25">
      <c r="A77" s="4" t="str">
        <f t="shared" si="12"/>
        <v> AA 22.416 </v>
      </c>
      <c r="B77" s="3" t="str">
        <f t="shared" si="13"/>
        <v>I</v>
      </c>
      <c r="C77" s="4">
        <f t="shared" si="14"/>
        <v>35428.476999999999</v>
      </c>
      <c r="D77" s="6" t="str">
        <f t="shared" si="15"/>
        <v>vis</v>
      </c>
      <c r="E77" s="28">
        <f>VLOOKUP(C77,'Active 1'!C$21:E$972,3,FALSE)</f>
        <v>9.0042511888571539</v>
      </c>
      <c r="F77" s="3" t="s">
        <v>58</v>
      </c>
      <c r="G77" s="6" t="str">
        <f t="shared" si="16"/>
        <v>35428.477</v>
      </c>
      <c r="H77" s="4">
        <f t="shared" si="17"/>
        <v>9</v>
      </c>
      <c r="I77" s="29" t="s">
        <v>234</v>
      </c>
      <c r="J77" s="30" t="s">
        <v>235</v>
      </c>
      <c r="K77" s="29">
        <v>9</v>
      </c>
      <c r="L77" s="29" t="s">
        <v>236</v>
      </c>
      <c r="M77" s="30" t="s">
        <v>63</v>
      </c>
      <c r="N77" s="30"/>
      <c r="O77" s="31" t="s">
        <v>64</v>
      </c>
      <c r="P77" s="31" t="s">
        <v>65</v>
      </c>
    </row>
    <row r="78" spans="1:16" ht="12.75" customHeight="1" thickBot="1" x14ac:dyDescent="0.25">
      <c r="A78" s="4" t="str">
        <f t="shared" si="12"/>
        <v> PZP 2.259 </v>
      </c>
      <c r="B78" s="3" t="str">
        <f t="shared" si="13"/>
        <v>I</v>
      </c>
      <c r="C78" s="4">
        <f t="shared" si="14"/>
        <v>36023.305999999997</v>
      </c>
      <c r="D78" s="6" t="str">
        <f t="shared" si="15"/>
        <v>vis</v>
      </c>
      <c r="E78" s="28">
        <f>VLOOKUP(C78,'Active 1'!C$21:E$972,3,FALSE)</f>
        <v>72.983869059424762</v>
      </c>
      <c r="F78" s="3" t="s">
        <v>58</v>
      </c>
      <c r="G78" s="6" t="str">
        <f t="shared" si="16"/>
        <v>36023.306</v>
      </c>
      <c r="H78" s="4">
        <f t="shared" si="17"/>
        <v>73</v>
      </c>
      <c r="I78" s="29" t="s">
        <v>237</v>
      </c>
      <c r="J78" s="30" t="s">
        <v>238</v>
      </c>
      <c r="K78" s="29">
        <v>73</v>
      </c>
      <c r="L78" s="29" t="s">
        <v>239</v>
      </c>
      <c r="M78" s="30" t="s">
        <v>63</v>
      </c>
      <c r="N78" s="30"/>
      <c r="O78" s="31" t="s">
        <v>104</v>
      </c>
      <c r="P78" s="31" t="s">
        <v>105</v>
      </c>
    </row>
    <row r="79" spans="1:16" ht="12.75" customHeight="1" thickBot="1" x14ac:dyDescent="0.25">
      <c r="A79" s="4" t="str">
        <f t="shared" si="12"/>
        <v> PZP 2.259 </v>
      </c>
      <c r="B79" s="3" t="str">
        <f t="shared" si="13"/>
        <v>I</v>
      </c>
      <c r="C79" s="4">
        <f t="shared" si="14"/>
        <v>36023.356</v>
      </c>
      <c r="D79" s="6" t="str">
        <f t="shared" si="15"/>
        <v>vis</v>
      </c>
      <c r="E79" s="28">
        <f>VLOOKUP(C79,'Active 1'!C$21:E$972,3,FALSE)</f>
        <v>72.989247043507106</v>
      </c>
      <c r="F79" s="3" t="s">
        <v>58</v>
      </c>
      <c r="G79" s="6" t="str">
        <f t="shared" si="16"/>
        <v>36023.356</v>
      </c>
      <c r="H79" s="4">
        <f t="shared" si="17"/>
        <v>73</v>
      </c>
      <c r="I79" s="29" t="s">
        <v>240</v>
      </c>
      <c r="J79" s="30" t="s">
        <v>241</v>
      </c>
      <c r="K79" s="29">
        <v>73</v>
      </c>
      <c r="L79" s="29" t="s">
        <v>242</v>
      </c>
      <c r="M79" s="30" t="s">
        <v>63</v>
      </c>
      <c r="N79" s="30"/>
      <c r="O79" s="31" t="s">
        <v>104</v>
      </c>
      <c r="P79" s="31" t="s">
        <v>105</v>
      </c>
    </row>
    <row r="80" spans="1:16" ht="12.75" customHeight="1" thickBot="1" x14ac:dyDescent="0.25">
      <c r="A80" s="4" t="str">
        <f t="shared" si="12"/>
        <v> PZP 2.259 </v>
      </c>
      <c r="B80" s="3" t="str">
        <f t="shared" si="13"/>
        <v>I</v>
      </c>
      <c r="C80" s="4">
        <f t="shared" si="14"/>
        <v>36051.307000000001</v>
      </c>
      <c r="D80" s="6" t="str">
        <f t="shared" si="15"/>
        <v>vis</v>
      </c>
      <c r="E80" s="28">
        <f>VLOOKUP(C80,'Active 1'!C$21:E$972,3,FALSE)</f>
        <v>75.995647705042273</v>
      </c>
      <c r="F80" s="3" t="s">
        <v>58</v>
      </c>
      <c r="G80" s="6" t="str">
        <f t="shared" si="16"/>
        <v>36051.307</v>
      </c>
      <c r="H80" s="4">
        <f t="shared" si="17"/>
        <v>76</v>
      </c>
      <c r="I80" s="29" t="s">
        <v>243</v>
      </c>
      <c r="J80" s="30" t="s">
        <v>244</v>
      </c>
      <c r="K80" s="29">
        <v>76</v>
      </c>
      <c r="L80" s="29" t="s">
        <v>245</v>
      </c>
      <c r="M80" s="30" t="s">
        <v>63</v>
      </c>
      <c r="N80" s="30"/>
      <c r="O80" s="31" t="s">
        <v>104</v>
      </c>
      <c r="P80" s="31" t="s">
        <v>105</v>
      </c>
    </row>
    <row r="81" spans="1:16" ht="12.75" customHeight="1" thickBot="1" x14ac:dyDescent="0.25">
      <c r="A81" s="4" t="str">
        <f t="shared" si="12"/>
        <v> PZP 2.259 </v>
      </c>
      <c r="B81" s="3" t="str">
        <f t="shared" si="13"/>
        <v>I</v>
      </c>
      <c r="C81" s="4">
        <f t="shared" si="14"/>
        <v>36367.368999999999</v>
      </c>
      <c r="D81" s="6" t="str">
        <f t="shared" si="15"/>
        <v>vis</v>
      </c>
      <c r="E81" s="28">
        <f>VLOOKUP(C81,'Active 1'!C$21:E$972,3,FALSE)</f>
        <v>109.99117580371818</v>
      </c>
      <c r="F81" s="3" t="s">
        <v>58</v>
      </c>
      <c r="G81" s="6" t="str">
        <f t="shared" si="16"/>
        <v>36367.369</v>
      </c>
      <c r="H81" s="4">
        <f t="shared" si="17"/>
        <v>110</v>
      </c>
      <c r="I81" s="29" t="s">
        <v>246</v>
      </c>
      <c r="J81" s="30" t="s">
        <v>247</v>
      </c>
      <c r="K81" s="29">
        <v>110</v>
      </c>
      <c r="L81" s="29" t="s">
        <v>248</v>
      </c>
      <c r="M81" s="30" t="s">
        <v>63</v>
      </c>
      <c r="N81" s="30"/>
      <c r="O81" s="31" t="s">
        <v>104</v>
      </c>
      <c r="P81" s="31" t="s">
        <v>105</v>
      </c>
    </row>
    <row r="82" spans="1:16" ht="12.75" customHeight="1" thickBot="1" x14ac:dyDescent="0.25">
      <c r="A82" s="4" t="str">
        <f t="shared" si="12"/>
        <v> PZP 2.259 </v>
      </c>
      <c r="B82" s="3" t="str">
        <f t="shared" si="13"/>
        <v>I</v>
      </c>
      <c r="C82" s="4">
        <f t="shared" si="14"/>
        <v>36376.409</v>
      </c>
      <c r="D82" s="6" t="str">
        <f t="shared" si="15"/>
        <v>vis</v>
      </c>
      <c r="E82" s="28">
        <f>VLOOKUP(C82,'Active 1'!C$21:E$972,3,FALSE)</f>
        <v>110.96351532574886</v>
      </c>
      <c r="F82" s="3" t="s">
        <v>58</v>
      </c>
      <c r="G82" s="6" t="str">
        <f t="shared" si="16"/>
        <v>36376.409</v>
      </c>
      <c r="H82" s="4">
        <f t="shared" si="17"/>
        <v>111</v>
      </c>
      <c r="I82" s="29" t="s">
        <v>249</v>
      </c>
      <c r="J82" s="30" t="s">
        <v>250</v>
      </c>
      <c r="K82" s="29">
        <v>111</v>
      </c>
      <c r="L82" s="29" t="s">
        <v>251</v>
      </c>
      <c r="M82" s="30" t="s">
        <v>63</v>
      </c>
      <c r="N82" s="30"/>
      <c r="O82" s="31" t="s">
        <v>104</v>
      </c>
      <c r="P82" s="31" t="s">
        <v>105</v>
      </c>
    </row>
    <row r="83" spans="1:16" ht="12.75" customHeight="1" thickBot="1" x14ac:dyDescent="0.25">
      <c r="A83" s="4" t="str">
        <f t="shared" si="12"/>
        <v> MHAR 9.24 </v>
      </c>
      <c r="B83" s="3" t="str">
        <f t="shared" si="13"/>
        <v>I</v>
      </c>
      <c r="C83" s="4">
        <f t="shared" si="14"/>
        <v>36460.387000000002</v>
      </c>
      <c r="D83" s="6" t="str">
        <f t="shared" si="15"/>
        <v>vis</v>
      </c>
      <c r="E83" s="28">
        <f>VLOOKUP(C83,'Active 1'!C$21:E$972,3,FALSE)</f>
        <v>119.99616227055942</v>
      </c>
      <c r="F83" s="3" t="s">
        <v>58</v>
      </c>
      <c r="G83" s="6" t="str">
        <f t="shared" si="16"/>
        <v>36460.387</v>
      </c>
      <c r="H83" s="4">
        <f t="shared" si="17"/>
        <v>120</v>
      </c>
      <c r="I83" s="29" t="s">
        <v>252</v>
      </c>
      <c r="J83" s="30" t="s">
        <v>253</v>
      </c>
      <c r="K83" s="29">
        <v>120</v>
      </c>
      <c r="L83" s="29" t="s">
        <v>254</v>
      </c>
      <c r="M83" s="30" t="s">
        <v>63</v>
      </c>
      <c r="N83" s="30"/>
      <c r="O83" s="31" t="s">
        <v>255</v>
      </c>
      <c r="P83" s="31" t="s">
        <v>256</v>
      </c>
    </row>
    <row r="84" spans="1:16" ht="12.75" customHeight="1" thickBot="1" x14ac:dyDescent="0.25">
      <c r="A84" s="4" t="str">
        <f t="shared" si="12"/>
        <v> PZP 2.259 </v>
      </c>
      <c r="B84" s="3" t="str">
        <f t="shared" si="13"/>
        <v>I</v>
      </c>
      <c r="C84" s="4">
        <f t="shared" si="14"/>
        <v>36748.339999999997</v>
      </c>
      <c r="D84" s="6" t="str">
        <f t="shared" si="15"/>
        <v>vis</v>
      </c>
      <c r="E84" s="28">
        <f>VLOOKUP(C84,'Active 1'!C$21:E$972,3,FALSE)</f>
        <v>150.96829527800062</v>
      </c>
      <c r="F84" s="3" t="s">
        <v>58</v>
      </c>
      <c r="G84" s="6" t="str">
        <f t="shared" si="16"/>
        <v>36748.340</v>
      </c>
      <c r="H84" s="4">
        <f t="shared" si="17"/>
        <v>151</v>
      </c>
      <c r="I84" s="29" t="s">
        <v>257</v>
      </c>
      <c r="J84" s="30" t="s">
        <v>258</v>
      </c>
      <c r="K84" s="29">
        <v>151</v>
      </c>
      <c r="L84" s="29" t="s">
        <v>259</v>
      </c>
      <c r="M84" s="30" t="s">
        <v>63</v>
      </c>
      <c r="N84" s="30"/>
      <c r="O84" s="31" t="s">
        <v>104</v>
      </c>
      <c r="P84" s="31" t="s">
        <v>105</v>
      </c>
    </row>
    <row r="85" spans="1:16" ht="12.75" customHeight="1" thickBot="1" x14ac:dyDescent="0.25">
      <c r="A85" s="4" t="str">
        <f t="shared" si="12"/>
        <v> PZP 2.259 </v>
      </c>
      <c r="B85" s="3" t="str">
        <f t="shared" si="13"/>
        <v>II</v>
      </c>
      <c r="C85" s="4">
        <f t="shared" si="14"/>
        <v>36751.444000000003</v>
      </c>
      <c r="D85" s="6" t="str">
        <f t="shared" si="15"/>
        <v>vis</v>
      </c>
      <c r="E85" s="28">
        <f>VLOOKUP(C85,'Active 1'!C$21:E$972,3,FALSE)</f>
        <v>151.30216052981362</v>
      </c>
      <c r="F85" s="3" t="s">
        <v>58</v>
      </c>
      <c r="G85" s="6" t="str">
        <f t="shared" si="16"/>
        <v>36751.444</v>
      </c>
      <c r="H85" s="4">
        <f t="shared" si="17"/>
        <v>151.5</v>
      </c>
      <c r="I85" s="29" t="s">
        <v>260</v>
      </c>
      <c r="J85" s="30" t="s">
        <v>261</v>
      </c>
      <c r="K85" s="29">
        <v>151.5</v>
      </c>
      <c r="L85" s="29" t="s">
        <v>114</v>
      </c>
      <c r="M85" s="30" t="s">
        <v>63</v>
      </c>
      <c r="N85" s="30"/>
      <c r="O85" s="31" t="s">
        <v>104</v>
      </c>
      <c r="P85" s="31" t="s">
        <v>105</v>
      </c>
    </row>
    <row r="86" spans="1:16" ht="12.75" customHeight="1" thickBot="1" x14ac:dyDescent="0.25">
      <c r="A86" s="4" t="str">
        <f t="shared" si="12"/>
        <v> MHAR 9.24 </v>
      </c>
      <c r="B86" s="3" t="str">
        <f t="shared" si="13"/>
        <v>II</v>
      </c>
      <c r="C86" s="4">
        <f t="shared" si="14"/>
        <v>36807.389000000003</v>
      </c>
      <c r="D86" s="6" t="str">
        <f t="shared" si="15"/>
        <v>pg</v>
      </c>
      <c r="E86" s="28">
        <f>VLOOKUP(C86,'Active 1'!C$21:E$972,3,FALSE)</f>
        <v>157.31958691919425</v>
      </c>
      <c r="F86" s="3" t="str">
        <f>LEFT(M86,1)</f>
        <v>P</v>
      </c>
      <c r="G86" s="6" t="str">
        <f t="shared" si="16"/>
        <v>36807.389</v>
      </c>
      <c r="H86" s="4">
        <f t="shared" si="17"/>
        <v>157.5</v>
      </c>
      <c r="I86" s="29" t="s">
        <v>262</v>
      </c>
      <c r="J86" s="30" t="s">
        <v>263</v>
      </c>
      <c r="K86" s="29">
        <v>157.5</v>
      </c>
      <c r="L86" s="29" t="s">
        <v>264</v>
      </c>
      <c r="M86" s="30" t="s">
        <v>63</v>
      </c>
      <c r="N86" s="30"/>
      <c r="O86" s="31" t="s">
        <v>255</v>
      </c>
      <c r="P86" s="31" t="s">
        <v>256</v>
      </c>
    </row>
    <row r="87" spans="1:16" ht="12.75" customHeight="1" thickBot="1" x14ac:dyDescent="0.25">
      <c r="A87" s="4" t="str">
        <f t="shared" si="12"/>
        <v> MHAR 9.24 </v>
      </c>
      <c r="B87" s="3" t="str">
        <f t="shared" si="13"/>
        <v>I</v>
      </c>
      <c r="C87" s="4">
        <f t="shared" si="14"/>
        <v>36832.317000000003</v>
      </c>
      <c r="D87" s="6" t="str">
        <f t="shared" si="15"/>
        <v>pg</v>
      </c>
      <c r="E87" s="28">
        <f>VLOOKUP(C87,'Active 1'!C$21:E$972,3,FALSE)</f>
        <v>160.00083466312992</v>
      </c>
      <c r="F87" s="3" t="str">
        <f>LEFT(M87,1)</f>
        <v>P</v>
      </c>
      <c r="G87" s="6" t="str">
        <f t="shared" si="16"/>
        <v>36832.317</v>
      </c>
      <c r="H87" s="4">
        <f t="shared" si="17"/>
        <v>160</v>
      </c>
      <c r="I87" s="29" t="s">
        <v>265</v>
      </c>
      <c r="J87" s="30" t="s">
        <v>266</v>
      </c>
      <c r="K87" s="29">
        <v>160</v>
      </c>
      <c r="L87" s="29" t="s">
        <v>267</v>
      </c>
      <c r="M87" s="30" t="s">
        <v>63</v>
      </c>
      <c r="N87" s="30"/>
      <c r="O87" s="31" t="s">
        <v>255</v>
      </c>
      <c r="P87" s="31" t="s">
        <v>256</v>
      </c>
    </row>
    <row r="88" spans="1:16" ht="12.75" customHeight="1" thickBot="1" x14ac:dyDescent="0.25">
      <c r="A88" s="4" t="str">
        <f t="shared" si="12"/>
        <v> MHAR 9.24 </v>
      </c>
      <c r="B88" s="3" t="str">
        <f t="shared" si="13"/>
        <v>II</v>
      </c>
      <c r="C88" s="4">
        <f t="shared" si="14"/>
        <v>36844.370000000003</v>
      </c>
      <c r="D88" s="6" t="str">
        <f t="shared" si="15"/>
        <v>pg</v>
      </c>
      <c r="E88" s="28">
        <f>VLOOKUP(C88,'Active 1'!C$21:E$972,3,FALSE)</f>
        <v>161.29725150594348</v>
      </c>
      <c r="F88" s="3" t="str">
        <f>LEFT(M88,1)</f>
        <v>P</v>
      </c>
      <c r="G88" s="6" t="str">
        <f t="shared" si="16"/>
        <v>36844.370</v>
      </c>
      <c r="H88" s="4">
        <f t="shared" si="17"/>
        <v>161.5</v>
      </c>
      <c r="I88" s="29" t="s">
        <v>268</v>
      </c>
      <c r="J88" s="30" t="s">
        <v>269</v>
      </c>
      <c r="K88" s="29">
        <v>161.5</v>
      </c>
      <c r="L88" s="29" t="s">
        <v>270</v>
      </c>
      <c r="M88" s="30" t="s">
        <v>63</v>
      </c>
      <c r="N88" s="30"/>
      <c r="O88" s="31" t="s">
        <v>255</v>
      </c>
      <c r="P88" s="31" t="s">
        <v>256</v>
      </c>
    </row>
    <row r="89" spans="1:16" ht="12.75" customHeight="1" thickBot="1" x14ac:dyDescent="0.25">
      <c r="A89" s="4" t="str">
        <f t="shared" si="12"/>
        <v> MHAR 9.24 </v>
      </c>
      <c r="B89" s="3" t="str">
        <f t="shared" si="13"/>
        <v>I</v>
      </c>
      <c r="C89" s="4">
        <f t="shared" si="14"/>
        <v>36897.309000000001</v>
      </c>
      <c r="D89" s="6" t="str">
        <f t="shared" si="15"/>
        <v>pg</v>
      </c>
      <c r="E89" s="28">
        <f>VLOOKUP(C89,'Active 1'!C$21:E$972,3,FALSE)</f>
        <v>166.9913534923125</v>
      </c>
      <c r="F89" s="3" t="str">
        <f>LEFT(M89,1)</f>
        <v>P</v>
      </c>
      <c r="G89" s="6" t="str">
        <f t="shared" si="16"/>
        <v>36897.309</v>
      </c>
      <c r="H89" s="4">
        <f t="shared" si="17"/>
        <v>167</v>
      </c>
      <c r="I89" s="29" t="s">
        <v>271</v>
      </c>
      <c r="J89" s="30" t="s">
        <v>272</v>
      </c>
      <c r="K89" s="29">
        <v>167</v>
      </c>
      <c r="L89" s="29" t="s">
        <v>273</v>
      </c>
      <c r="M89" s="30" t="s">
        <v>63</v>
      </c>
      <c r="N89" s="30"/>
      <c r="O89" s="31" t="s">
        <v>255</v>
      </c>
      <c r="P89" s="31" t="s">
        <v>256</v>
      </c>
    </row>
    <row r="90" spans="1:16" ht="12.75" customHeight="1" thickBot="1" x14ac:dyDescent="0.25">
      <c r="A90" s="4" t="str">
        <f t="shared" si="12"/>
        <v> PZP 2.259 </v>
      </c>
      <c r="B90" s="3" t="str">
        <f t="shared" si="13"/>
        <v>I</v>
      </c>
      <c r="C90" s="4">
        <f t="shared" si="14"/>
        <v>37083.286</v>
      </c>
      <c r="D90" s="6" t="str">
        <f t="shared" si="15"/>
        <v>pg</v>
      </c>
      <c r="E90" s="28">
        <f>VLOOKUP(C90,'Active 1'!C$21:E$972,3,FALSE)</f>
        <v>186.99498040477729</v>
      </c>
      <c r="F90" s="3" t="str">
        <f>LEFT(M90,1)</f>
        <v>P</v>
      </c>
      <c r="G90" s="6" t="str">
        <f t="shared" si="16"/>
        <v>37083.286</v>
      </c>
      <c r="H90" s="4">
        <f t="shared" si="17"/>
        <v>187</v>
      </c>
      <c r="I90" s="29" t="s">
        <v>274</v>
      </c>
      <c r="J90" s="30" t="s">
        <v>275</v>
      </c>
      <c r="K90" s="29">
        <v>187</v>
      </c>
      <c r="L90" s="29" t="s">
        <v>276</v>
      </c>
      <c r="M90" s="30" t="s">
        <v>63</v>
      </c>
      <c r="N90" s="30"/>
      <c r="O90" s="31" t="s">
        <v>104</v>
      </c>
      <c r="P90" s="31" t="s">
        <v>105</v>
      </c>
    </row>
    <row r="91" spans="1:16" ht="12.75" customHeight="1" thickBot="1" x14ac:dyDescent="0.25">
      <c r="A91" s="4" t="str">
        <f t="shared" si="12"/>
        <v> PZP 2.259 </v>
      </c>
      <c r="B91" s="3" t="str">
        <f t="shared" si="13"/>
        <v>I</v>
      </c>
      <c r="C91" s="4">
        <f t="shared" si="14"/>
        <v>37083.296000000002</v>
      </c>
      <c r="D91" s="6" t="str">
        <f t="shared" si="15"/>
        <v>vis</v>
      </c>
      <c r="E91" s="28">
        <f>VLOOKUP(C91,'Active 1'!C$21:E$972,3,FALSE)</f>
        <v>186.99605600159393</v>
      </c>
      <c r="F91" s="3" t="s">
        <v>58</v>
      </c>
      <c r="G91" s="6" t="str">
        <f t="shared" si="16"/>
        <v>37083.296</v>
      </c>
      <c r="H91" s="4">
        <f t="shared" si="17"/>
        <v>187</v>
      </c>
      <c r="I91" s="29" t="s">
        <v>277</v>
      </c>
      <c r="J91" s="30" t="s">
        <v>278</v>
      </c>
      <c r="K91" s="29">
        <v>187</v>
      </c>
      <c r="L91" s="29" t="s">
        <v>279</v>
      </c>
      <c r="M91" s="30" t="s">
        <v>63</v>
      </c>
      <c r="N91" s="30"/>
      <c r="O91" s="31" t="s">
        <v>104</v>
      </c>
      <c r="P91" s="31" t="s">
        <v>105</v>
      </c>
    </row>
    <row r="92" spans="1:16" ht="12.75" customHeight="1" thickBot="1" x14ac:dyDescent="0.25">
      <c r="A92" s="4" t="str">
        <f t="shared" si="12"/>
        <v> MHAR 9.24 </v>
      </c>
      <c r="B92" s="3" t="str">
        <f t="shared" si="13"/>
        <v>II</v>
      </c>
      <c r="C92" s="4">
        <f t="shared" si="14"/>
        <v>37560.406000000003</v>
      </c>
      <c r="D92" s="6" t="str">
        <f t="shared" si="15"/>
        <v>vis</v>
      </c>
      <c r="E92" s="28">
        <f>VLOOKUP(C92,'Active 1'!C$21:E$972,3,FALSE)</f>
        <v>238.31385570911769</v>
      </c>
      <c r="F92" s="3" t="s">
        <v>58</v>
      </c>
      <c r="G92" s="6" t="str">
        <f t="shared" si="16"/>
        <v>37560.406</v>
      </c>
      <c r="H92" s="4">
        <f t="shared" si="17"/>
        <v>238.5</v>
      </c>
      <c r="I92" s="29" t="s">
        <v>280</v>
      </c>
      <c r="J92" s="30" t="s">
        <v>281</v>
      </c>
      <c r="K92" s="29">
        <v>238.5</v>
      </c>
      <c r="L92" s="29" t="s">
        <v>282</v>
      </c>
      <c r="M92" s="30" t="s">
        <v>63</v>
      </c>
      <c r="N92" s="30"/>
      <c r="O92" s="31" t="s">
        <v>255</v>
      </c>
      <c r="P92" s="31" t="s">
        <v>256</v>
      </c>
    </row>
    <row r="93" spans="1:16" ht="12.75" customHeight="1" thickBot="1" x14ac:dyDescent="0.25">
      <c r="A93" s="4" t="str">
        <f t="shared" si="12"/>
        <v> MHAR 9.24 </v>
      </c>
      <c r="B93" s="3" t="str">
        <f t="shared" si="13"/>
        <v>II</v>
      </c>
      <c r="C93" s="4">
        <f t="shared" si="14"/>
        <v>37820.523999999998</v>
      </c>
      <c r="D93" s="6" t="str">
        <f t="shared" si="15"/>
        <v>vis</v>
      </c>
      <c r="E93" s="28">
        <f>VLOOKUP(C93,'Active 1'!C$21:E$972,3,FALSE)</f>
        <v>266.29206497809423</v>
      </c>
      <c r="F93" s="3" t="s">
        <v>58</v>
      </c>
      <c r="G93" s="6" t="str">
        <f t="shared" si="16"/>
        <v>37820.524</v>
      </c>
      <c r="H93" s="4">
        <f t="shared" si="17"/>
        <v>266.5</v>
      </c>
      <c r="I93" s="29" t="s">
        <v>283</v>
      </c>
      <c r="J93" s="30" t="s">
        <v>284</v>
      </c>
      <c r="K93" s="29">
        <v>266.5</v>
      </c>
      <c r="L93" s="29" t="s">
        <v>285</v>
      </c>
      <c r="M93" s="30" t="s">
        <v>63</v>
      </c>
      <c r="N93" s="30"/>
      <c r="O93" s="31" t="s">
        <v>255</v>
      </c>
      <c r="P93" s="31" t="s">
        <v>256</v>
      </c>
    </row>
    <row r="94" spans="1:16" ht="12.75" customHeight="1" thickBot="1" x14ac:dyDescent="0.25">
      <c r="A94" s="4" t="str">
        <f t="shared" si="12"/>
        <v> PZP 2.259 </v>
      </c>
      <c r="B94" s="3" t="str">
        <f t="shared" si="13"/>
        <v>II</v>
      </c>
      <c r="C94" s="4">
        <f t="shared" si="14"/>
        <v>37867.237999999998</v>
      </c>
      <c r="D94" s="6" t="str">
        <f t="shared" si="15"/>
        <v>vis</v>
      </c>
      <c r="E94" s="28">
        <f>VLOOKUP(C94,'Active 1'!C$21:E$972,3,FALSE)</f>
        <v>271.31660794625094</v>
      </c>
      <c r="F94" s="3" t="s">
        <v>58</v>
      </c>
      <c r="G94" s="6" t="str">
        <f t="shared" si="16"/>
        <v>37867.238</v>
      </c>
      <c r="H94" s="4">
        <f t="shared" si="17"/>
        <v>271.5</v>
      </c>
      <c r="I94" s="29" t="s">
        <v>286</v>
      </c>
      <c r="J94" s="30" t="s">
        <v>287</v>
      </c>
      <c r="K94" s="29">
        <v>271.5</v>
      </c>
      <c r="L94" s="29" t="s">
        <v>288</v>
      </c>
      <c r="M94" s="30" t="s">
        <v>63</v>
      </c>
      <c r="N94" s="30"/>
      <c r="O94" s="31" t="s">
        <v>104</v>
      </c>
      <c r="P94" s="31" t="s">
        <v>105</v>
      </c>
    </row>
    <row r="95" spans="1:16" ht="12.75" customHeight="1" thickBot="1" x14ac:dyDescent="0.25">
      <c r="A95" s="4" t="str">
        <f t="shared" si="12"/>
        <v> MHAR 9.24 </v>
      </c>
      <c r="B95" s="3" t="str">
        <f t="shared" si="13"/>
        <v>II</v>
      </c>
      <c r="C95" s="4">
        <f t="shared" si="14"/>
        <v>37876.493999999999</v>
      </c>
      <c r="D95" s="6" t="str">
        <f t="shared" si="15"/>
        <v>vis</v>
      </c>
      <c r="E95" s="28">
        <f>VLOOKUP(C95,'Active 1'!C$21:E$972,3,FALSE)</f>
        <v>272.31218035951605</v>
      </c>
      <c r="F95" s="3" t="s">
        <v>58</v>
      </c>
      <c r="G95" s="6" t="str">
        <f t="shared" si="16"/>
        <v>37876.494</v>
      </c>
      <c r="H95" s="4">
        <f t="shared" si="17"/>
        <v>272.5</v>
      </c>
      <c r="I95" s="29" t="s">
        <v>289</v>
      </c>
      <c r="J95" s="30" t="s">
        <v>290</v>
      </c>
      <c r="K95" s="29">
        <v>272.5</v>
      </c>
      <c r="L95" s="29" t="s">
        <v>291</v>
      </c>
      <c r="M95" s="30" t="s">
        <v>63</v>
      </c>
      <c r="N95" s="30"/>
      <c r="O95" s="31" t="s">
        <v>255</v>
      </c>
      <c r="P95" s="31" t="s">
        <v>256</v>
      </c>
    </row>
    <row r="96" spans="1:16" ht="12.75" customHeight="1" thickBot="1" x14ac:dyDescent="0.25">
      <c r="A96" s="4" t="str">
        <f t="shared" si="12"/>
        <v> MHAR 9.24 </v>
      </c>
      <c r="B96" s="3" t="str">
        <f t="shared" si="13"/>
        <v>II</v>
      </c>
      <c r="C96" s="4">
        <f t="shared" si="14"/>
        <v>37904.415000000001</v>
      </c>
      <c r="D96" s="6" t="str">
        <f t="shared" si="15"/>
        <v>vis</v>
      </c>
      <c r="E96" s="28">
        <f>VLOOKUP(C96,'Active 1'!C$21:E$972,3,FALSE)</f>
        <v>275.31535423060211</v>
      </c>
      <c r="F96" s="3" t="s">
        <v>58</v>
      </c>
      <c r="G96" s="6" t="str">
        <f t="shared" si="16"/>
        <v>37904.415</v>
      </c>
      <c r="H96" s="4">
        <f t="shared" si="17"/>
        <v>275.5</v>
      </c>
      <c r="I96" s="29" t="s">
        <v>292</v>
      </c>
      <c r="J96" s="30" t="s">
        <v>293</v>
      </c>
      <c r="K96" s="29">
        <v>275.5</v>
      </c>
      <c r="L96" s="29" t="s">
        <v>294</v>
      </c>
      <c r="M96" s="30" t="s">
        <v>63</v>
      </c>
      <c r="N96" s="30"/>
      <c r="O96" s="31" t="s">
        <v>255</v>
      </c>
      <c r="P96" s="31" t="s">
        <v>256</v>
      </c>
    </row>
    <row r="97" spans="1:16" ht="12.75" customHeight="1" thickBot="1" x14ac:dyDescent="0.25">
      <c r="A97" s="4" t="str">
        <f t="shared" si="12"/>
        <v> MHAR 9.24 </v>
      </c>
      <c r="B97" s="3" t="str">
        <f t="shared" si="13"/>
        <v>II</v>
      </c>
      <c r="C97" s="4">
        <f t="shared" si="14"/>
        <v>37932.374000000003</v>
      </c>
      <c r="D97" s="6" t="str">
        <f t="shared" si="15"/>
        <v>vis</v>
      </c>
      <c r="E97" s="28">
        <f>VLOOKUP(C97,'Active 1'!C$21:E$972,3,FALSE)</f>
        <v>278.32261536959061</v>
      </c>
      <c r="F97" s="3" t="s">
        <v>58</v>
      </c>
      <c r="G97" s="6" t="str">
        <f t="shared" si="16"/>
        <v>37932.374</v>
      </c>
      <c r="H97" s="4">
        <f t="shared" si="17"/>
        <v>278.5</v>
      </c>
      <c r="I97" s="29" t="s">
        <v>295</v>
      </c>
      <c r="J97" s="30" t="s">
        <v>296</v>
      </c>
      <c r="K97" s="29">
        <v>278.5</v>
      </c>
      <c r="L97" s="29" t="s">
        <v>297</v>
      </c>
      <c r="M97" s="30" t="s">
        <v>63</v>
      </c>
      <c r="N97" s="30"/>
      <c r="O97" s="31" t="s">
        <v>255</v>
      </c>
      <c r="P97" s="31" t="s">
        <v>256</v>
      </c>
    </row>
    <row r="98" spans="1:16" ht="12.75" customHeight="1" thickBot="1" x14ac:dyDescent="0.25">
      <c r="A98" s="4" t="str">
        <f t="shared" si="12"/>
        <v> MHAR 9.24 </v>
      </c>
      <c r="B98" s="3" t="str">
        <f t="shared" si="13"/>
        <v>II</v>
      </c>
      <c r="C98" s="4">
        <f t="shared" si="14"/>
        <v>37960.294999999998</v>
      </c>
      <c r="D98" s="6" t="str">
        <f t="shared" si="15"/>
        <v>vis</v>
      </c>
      <c r="E98" s="28">
        <f>VLOOKUP(C98,'Active 1'!C$21:E$972,3,FALSE)</f>
        <v>281.32578924067587</v>
      </c>
      <c r="F98" s="3" t="s">
        <v>58</v>
      </c>
      <c r="G98" s="6" t="str">
        <f t="shared" si="16"/>
        <v>37960.295</v>
      </c>
      <c r="H98" s="4">
        <f t="shared" si="17"/>
        <v>281.5</v>
      </c>
      <c r="I98" s="29" t="s">
        <v>298</v>
      </c>
      <c r="J98" s="30" t="s">
        <v>299</v>
      </c>
      <c r="K98" s="29">
        <v>281.5</v>
      </c>
      <c r="L98" s="29" t="s">
        <v>300</v>
      </c>
      <c r="M98" s="30" t="s">
        <v>63</v>
      </c>
      <c r="N98" s="30"/>
      <c r="O98" s="31" t="s">
        <v>255</v>
      </c>
      <c r="P98" s="31" t="s">
        <v>256</v>
      </c>
    </row>
    <row r="99" spans="1:16" ht="12.75" customHeight="1" thickBot="1" x14ac:dyDescent="0.25">
      <c r="A99" s="4" t="str">
        <f t="shared" si="12"/>
        <v> MHAR 9.24 </v>
      </c>
      <c r="B99" s="3" t="str">
        <f t="shared" si="13"/>
        <v>II</v>
      </c>
      <c r="C99" s="4">
        <f t="shared" si="14"/>
        <v>38852.601000000002</v>
      </c>
      <c r="D99" s="6" t="str">
        <f t="shared" si="15"/>
        <v>vis</v>
      </c>
      <c r="E99" s="28">
        <f>VLOOKUP(C99,'Active 1'!C$21:E$972,3,FALSE)</f>
        <v>377.30193852663064</v>
      </c>
      <c r="F99" s="3" t="s">
        <v>58</v>
      </c>
      <c r="G99" s="6" t="str">
        <f t="shared" si="16"/>
        <v>38852.601</v>
      </c>
      <c r="H99" s="4">
        <f t="shared" si="17"/>
        <v>377.5</v>
      </c>
      <c r="I99" s="29" t="s">
        <v>301</v>
      </c>
      <c r="J99" s="30" t="s">
        <v>302</v>
      </c>
      <c r="K99" s="29">
        <v>377.5</v>
      </c>
      <c r="L99" s="29" t="s">
        <v>303</v>
      </c>
      <c r="M99" s="30" t="s">
        <v>63</v>
      </c>
      <c r="N99" s="30"/>
      <c r="O99" s="31" t="s">
        <v>255</v>
      </c>
      <c r="P99" s="31" t="s">
        <v>256</v>
      </c>
    </row>
    <row r="100" spans="1:16" ht="12.75" customHeight="1" thickBot="1" x14ac:dyDescent="0.25">
      <c r="A100" s="4" t="str">
        <f t="shared" si="12"/>
        <v> PZP 2.259 </v>
      </c>
      <c r="B100" s="3" t="str">
        <f t="shared" si="13"/>
        <v>II</v>
      </c>
      <c r="C100" s="4">
        <f t="shared" si="14"/>
        <v>38992.239000000001</v>
      </c>
      <c r="D100" s="6" t="str">
        <f t="shared" si="15"/>
        <v>vis</v>
      </c>
      <c r="E100" s="28">
        <f>VLOOKUP(C100,'Active 1'!C$21:E$972,3,FALSE)</f>
        <v>392.3213573515539</v>
      </c>
      <c r="F100" s="3" t="s">
        <v>58</v>
      </c>
      <c r="G100" s="6" t="str">
        <f t="shared" si="16"/>
        <v>38992.239</v>
      </c>
      <c r="H100" s="4">
        <f t="shared" si="17"/>
        <v>392.5</v>
      </c>
      <c r="I100" s="29" t="s">
        <v>304</v>
      </c>
      <c r="J100" s="30" t="s">
        <v>305</v>
      </c>
      <c r="K100" s="29">
        <v>392.5</v>
      </c>
      <c r="L100" s="29" t="s">
        <v>306</v>
      </c>
      <c r="M100" s="30" t="s">
        <v>63</v>
      </c>
      <c r="N100" s="30"/>
      <c r="O100" s="31" t="s">
        <v>104</v>
      </c>
      <c r="P100" s="31" t="s">
        <v>105</v>
      </c>
    </row>
    <row r="101" spans="1:16" ht="12.75" customHeight="1" thickBot="1" x14ac:dyDescent="0.25">
      <c r="A101" s="4" t="str">
        <f t="shared" si="12"/>
        <v> MHAR 9.24 </v>
      </c>
      <c r="B101" s="3" t="str">
        <f t="shared" si="13"/>
        <v>I</v>
      </c>
      <c r="C101" s="4">
        <f t="shared" si="14"/>
        <v>39026.319000000003</v>
      </c>
      <c r="D101" s="6" t="str">
        <f t="shared" si="15"/>
        <v>vis</v>
      </c>
      <c r="E101" s="28">
        <f>VLOOKUP(C101,'Active 1'!C$21:E$972,3,FALSE)</f>
        <v>395.98699130186407</v>
      </c>
      <c r="F101" s="3" t="s">
        <v>58</v>
      </c>
      <c r="G101" s="6" t="str">
        <f t="shared" si="16"/>
        <v>39026.319</v>
      </c>
      <c r="H101" s="4">
        <f t="shared" si="17"/>
        <v>396</v>
      </c>
      <c r="I101" s="29" t="s">
        <v>307</v>
      </c>
      <c r="J101" s="30" t="s">
        <v>308</v>
      </c>
      <c r="K101" s="29">
        <v>396</v>
      </c>
      <c r="L101" s="29" t="s">
        <v>309</v>
      </c>
      <c r="M101" s="30" t="s">
        <v>63</v>
      </c>
      <c r="N101" s="30"/>
      <c r="O101" s="31" t="s">
        <v>255</v>
      </c>
      <c r="P101" s="31" t="s">
        <v>256</v>
      </c>
    </row>
    <row r="102" spans="1:16" ht="12.75" customHeight="1" thickBot="1" x14ac:dyDescent="0.25">
      <c r="A102" s="4" t="str">
        <f t="shared" si="12"/>
        <v> MHAR 9.24 </v>
      </c>
      <c r="B102" s="3" t="str">
        <f t="shared" si="13"/>
        <v>II</v>
      </c>
      <c r="C102" s="4">
        <f t="shared" si="14"/>
        <v>39029.307000000001</v>
      </c>
      <c r="D102" s="6" t="str">
        <f t="shared" si="15"/>
        <v>vis</v>
      </c>
      <c r="E102" s="28">
        <f>VLOOKUP(C102,'Active 1'!C$21:E$972,3,FALSE)</f>
        <v>396.30837963060577</v>
      </c>
      <c r="F102" s="3" t="s">
        <v>58</v>
      </c>
      <c r="G102" s="6" t="str">
        <f t="shared" si="16"/>
        <v>39029.307</v>
      </c>
      <c r="H102" s="4">
        <f t="shared" si="17"/>
        <v>396.5</v>
      </c>
      <c r="I102" s="29" t="s">
        <v>310</v>
      </c>
      <c r="J102" s="30" t="s">
        <v>311</v>
      </c>
      <c r="K102" s="29">
        <v>396.5</v>
      </c>
      <c r="L102" s="29" t="s">
        <v>312</v>
      </c>
      <c r="M102" s="30" t="s">
        <v>63</v>
      </c>
      <c r="N102" s="30"/>
      <c r="O102" s="31" t="s">
        <v>255</v>
      </c>
      <c r="P102" s="31" t="s">
        <v>256</v>
      </c>
    </row>
    <row r="103" spans="1:16" ht="12.75" customHeight="1" thickBot="1" x14ac:dyDescent="0.25">
      <c r="A103" s="4" t="str">
        <f t="shared" si="12"/>
        <v> MHAR 9.24 </v>
      </c>
      <c r="B103" s="3" t="str">
        <f t="shared" si="13"/>
        <v>II</v>
      </c>
      <c r="C103" s="4">
        <f t="shared" si="14"/>
        <v>39029.370999999999</v>
      </c>
      <c r="D103" s="6" t="str">
        <f t="shared" si="15"/>
        <v>vis</v>
      </c>
      <c r="E103" s="28">
        <f>VLOOKUP(C103,'Active 1'!C$21:E$972,3,FALSE)</f>
        <v>396.31526345023065</v>
      </c>
      <c r="F103" s="3" t="s">
        <v>58</v>
      </c>
      <c r="G103" s="6" t="str">
        <f t="shared" si="16"/>
        <v>39029.371</v>
      </c>
      <c r="H103" s="4">
        <f t="shared" si="17"/>
        <v>396.5</v>
      </c>
      <c r="I103" s="29" t="s">
        <v>313</v>
      </c>
      <c r="J103" s="30" t="s">
        <v>314</v>
      </c>
      <c r="K103" s="29">
        <v>396.5</v>
      </c>
      <c r="L103" s="29" t="s">
        <v>315</v>
      </c>
      <c r="M103" s="30" t="s">
        <v>63</v>
      </c>
      <c r="N103" s="30"/>
      <c r="O103" s="31" t="s">
        <v>255</v>
      </c>
      <c r="P103" s="31" t="s">
        <v>256</v>
      </c>
    </row>
    <row r="104" spans="1:16" ht="12.75" customHeight="1" thickBot="1" x14ac:dyDescent="0.25">
      <c r="A104" s="4" t="str">
        <f t="shared" si="12"/>
        <v> MHAR 9.24 </v>
      </c>
      <c r="B104" s="3" t="str">
        <f t="shared" si="13"/>
        <v>II</v>
      </c>
      <c r="C104" s="4">
        <f t="shared" si="14"/>
        <v>39057.313000000002</v>
      </c>
      <c r="D104" s="6" t="str">
        <f t="shared" si="15"/>
        <v>vis</v>
      </c>
      <c r="E104" s="28">
        <f>VLOOKUP(C104,'Active 1'!C$21:E$972,3,FALSE)</f>
        <v>399.3206960746312</v>
      </c>
      <c r="F104" s="3" t="s">
        <v>58</v>
      </c>
      <c r="G104" s="6" t="str">
        <f t="shared" si="16"/>
        <v>39057.313</v>
      </c>
      <c r="H104" s="4">
        <f t="shared" si="17"/>
        <v>399.5</v>
      </c>
      <c r="I104" s="29" t="s">
        <v>316</v>
      </c>
      <c r="J104" s="30" t="s">
        <v>317</v>
      </c>
      <c r="K104" s="29">
        <v>399.5</v>
      </c>
      <c r="L104" s="29" t="s">
        <v>318</v>
      </c>
      <c r="M104" s="30" t="s">
        <v>63</v>
      </c>
      <c r="N104" s="30"/>
      <c r="O104" s="31" t="s">
        <v>255</v>
      </c>
      <c r="P104" s="31" t="s">
        <v>256</v>
      </c>
    </row>
    <row r="105" spans="1:16" ht="12.75" customHeight="1" thickBot="1" x14ac:dyDescent="0.25">
      <c r="A105" s="4" t="str">
        <f t="shared" si="12"/>
        <v> MHAR 9.24 </v>
      </c>
      <c r="B105" s="3" t="str">
        <f t="shared" si="13"/>
        <v>II</v>
      </c>
      <c r="C105" s="4">
        <f t="shared" si="14"/>
        <v>39289.493000000002</v>
      </c>
      <c r="D105" s="6" t="str">
        <f t="shared" si="15"/>
        <v>vis</v>
      </c>
      <c r="E105" s="28">
        <f>VLOOKUP(C105,'Active 1'!C$21:E$972,3,FALSE)</f>
        <v>424.29390295793462</v>
      </c>
      <c r="F105" s="3" t="s">
        <v>58</v>
      </c>
      <c r="G105" s="6" t="str">
        <f t="shared" si="16"/>
        <v>39289.493</v>
      </c>
      <c r="H105" s="4">
        <f t="shared" si="17"/>
        <v>424.5</v>
      </c>
      <c r="I105" s="29" t="s">
        <v>319</v>
      </c>
      <c r="J105" s="30" t="s">
        <v>320</v>
      </c>
      <c r="K105" s="29">
        <v>424.5</v>
      </c>
      <c r="L105" s="29" t="s">
        <v>321</v>
      </c>
      <c r="M105" s="30" t="s">
        <v>63</v>
      </c>
      <c r="N105" s="30"/>
      <c r="O105" s="31" t="s">
        <v>255</v>
      </c>
      <c r="P105" s="31" t="s">
        <v>256</v>
      </c>
    </row>
    <row r="106" spans="1:16" ht="12.75" customHeight="1" thickBot="1" x14ac:dyDescent="0.25">
      <c r="A106" s="4" t="str">
        <f t="shared" si="12"/>
        <v> MHAR 9.24 </v>
      </c>
      <c r="B106" s="3" t="str">
        <f t="shared" si="13"/>
        <v>I</v>
      </c>
      <c r="C106" s="4">
        <f t="shared" si="14"/>
        <v>39593.589999999997</v>
      </c>
      <c r="D106" s="6" t="str">
        <f t="shared" si="15"/>
        <v>vis</v>
      </c>
      <c r="E106" s="28">
        <f>VLOOKUP(C106,'Active 1'!C$21:E$972,3,FALSE)</f>
        <v>457.00247946578088</v>
      </c>
      <c r="F106" s="3" t="s">
        <v>58</v>
      </c>
      <c r="G106" s="6" t="str">
        <f t="shared" si="16"/>
        <v>39593.590</v>
      </c>
      <c r="H106" s="4">
        <f t="shared" si="17"/>
        <v>457</v>
      </c>
      <c r="I106" s="29" t="s">
        <v>322</v>
      </c>
      <c r="J106" s="30" t="s">
        <v>323</v>
      </c>
      <c r="K106" s="29">
        <v>457</v>
      </c>
      <c r="L106" s="29" t="s">
        <v>324</v>
      </c>
      <c r="M106" s="30" t="s">
        <v>63</v>
      </c>
      <c r="N106" s="30"/>
      <c r="O106" s="31" t="s">
        <v>255</v>
      </c>
      <c r="P106" s="31" t="s">
        <v>256</v>
      </c>
    </row>
    <row r="107" spans="1:16" ht="12.75" customHeight="1" thickBot="1" x14ac:dyDescent="0.25">
      <c r="A107" s="4" t="str">
        <f t="shared" ref="A107:A124" si="18">P107</f>
        <v> MHAR 9.24 </v>
      </c>
      <c r="B107" s="3" t="str">
        <f t="shared" ref="B107:B124" si="19">IF(H107=INT(H107),"I","II")</f>
        <v>II</v>
      </c>
      <c r="C107" s="4">
        <f t="shared" ref="C107:C124" si="20">1*G107</f>
        <v>40033.472000000002</v>
      </c>
      <c r="D107" s="6" t="str">
        <f t="shared" ref="D107:D124" si="21">VLOOKUP(F107,I$1:J$5,2,FALSE)</f>
        <v>vis</v>
      </c>
      <c r="E107" s="28">
        <f>VLOOKUP(C107,'Active 1'!C$21:E$972,3,FALSE)</f>
        <v>504.31604734519067</v>
      </c>
      <c r="F107" s="3" t="s">
        <v>58</v>
      </c>
      <c r="G107" s="6" t="str">
        <f t="shared" ref="G107:G124" si="22">MID(I107,3,LEN(I107)-3)</f>
        <v>40033.472</v>
      </c>
      <c r="H107" s="4">
        <f t="shared" ref="H107:H124" si="23">1*K107</f>
        <v>504.5</v>
      </c>
      <c r="I107" s="29" t="s">
        <v>325</v>
      </c>
      <c r="J107" s="30" t="s">
        <v>326</v>
      </c>
      <c r="K107" s="29">
        <v>504.5</v>
      </c>
      <c r="L107" s="29" t="s">
        <v>327</v>
      </c>
      <c r="M107" s="30" t="s">
        <v>63</v>
      </c>
      <c r="N107" s="30"/>
      <c r="O107" s="31" t="s">
        <v>255</v>
      </c>
      <c r="P107" s="31" t="s">
        <v>256</v>
      </c>
    </row>
    <row r="108" spans="1:16" ht="12.75" customHeight="1" thickBot="1" x14ac:dyDescent="0.25">
      <c r="A108" s="4" t="str">
        <f t="shared" si="18"/>
        <v> PZP 2.259 </v>
      </c>
      <c r="B108" s="3" t="str">
        <f t="shared" si="19"/>
        <v>II</v>
      </c>
      <c r="C108" s="4">
        <f t="shared" si="20"/>
        <v>40089.233</v>
      </c>
      <c r="D108" s="6" t="str">
        <f t="shared" si="21"/>
        <v>vis</v>
      </c>
      <c r="E108" s="28">
        <f>VLOOKUP(C108,'Active 1'!C$21:E$972,3,FALSE)</f>
        <v>510.31368275314935</v>
      </c>
      <c r="F108" s="3" t="s">
        <v>58</v>
      </c>
      <c r="G108" s="6" t="str">
        <f t="shared" si="22"/>
        <v>40089.233</v>
      </c>
      <c r="H108" s="4">
        <f t="shared" si="23"/>
        <v>510.5</v>
      </c>
      <c r="I108" s="29" t="s">
        <v>328</v>
      </c>
      <c r="J108" s="30" t="s">
        <v>329</v>
      </c>
      <c r="K108" s="29">
        <v>510.5</v>
      </c>
      <c r="L108" s="29" t="s">
        <v>330</v>
      </c>
      <c r="M108" s="30" t="s">
        <v>63</v>
      </c>
      <c r="N108" s="30"/>
      <c r="O108" s="31" t="s">
        <v>104</v>
      </c>
      <c r="P108" s="31" t="s">
        <v>105</v>
      </c>
    </row>
    <row r="109" spans="1:16" ht="12.75" customHeight="1" thickBot="1" x14ac:dyDescent="0.25">
      <c r="A109" s="4" t="str">
        <f t="shared" si="18"/>
        <v> PZP 2.259 </v>
      </c>
      <c r="B109" s="3" t="str">
        <f t="shared" si="19"/>
        <v>II</v>
      </c>
      <c r="C109" s="4">
        <f t="shared" si="20"/>
        <v>40089.250999999997</v>
      </c>
      <c r="D109" s="6" t="str">
        <f t="shared" si="21"/>
        <v>vis</v>
      </c>
      <c r="E109" s="28">
        <f>VLOOKUP(C109,'Active 1'!C$21:E$972,3,FALSE)</f>
        <v>510.31561882741846</v>
      </c>
      <c r="F109" s="3" t="s">
        <v>58</v>
      </c>
      <c r="G109" s="6" t="str">
        <f t="shared" si="22"/>
        <v>40089.251</v>
      </c>
      <c r="H109" s="4">
        <f t="shared" si="23"/>
        <v>510.5</v>
      </c>
      <c r="I109" s="29" t="s">
        <v>331</v>
      </c>
      <c r="J109" s="30" t="s">
        <v>332</v>
      </c>
      <c r="K109" s="29">
        <v>510.5</v>
      </c>
      <c r="L109" s="29" t="s">
        <v>333</v>
      </c>
      <c r="M109" s="30" t="s">
        <v>63</v>
      </c>
      <c r="N109" s="30"/>
      <c r="O109" s="31" t="s">
        <v>104</v>
      </c>
      <c r="P109" s="31" t="s">
        <v>105</v>
      </c>
    </row>
    <row r="110" spans="1:16" ht="12.75" customHeight="1" thickBot="1" x14ac:dyDescent="0.25">
      <c r="A110" s="4" t="str">
        <f t="shared" si="18"/>
        <v> PZP 2.259 </v>
      </c>
      <c r="B110" s="3" t="str">
        <f t="shared" si="19"/>
        <v>II</v>
      </c>
      <c r="C110" s="4">
        <f t="shared" si="20"/>
        <v>40117.199999999997</v>
      </c>
      <c r="D110" s="6" t="str">
        <f t="shared" si="21"/>
        <v>vis</v>
      </c>
      <c r="E110" s="28">
        <f>VLOOKUP(C110,'Active 1'!C$21:E$972,3,FALSE)</f>
        <v>513.32180436959027</v>
      </c>
      <c r="F110" s="3" t="s">
        <v>58</v>
      </c>
      <c r="G110" s="6" t="str">
        <f t="shared" si="22"/>
        <v>40117.200</v>
      </c>
      <c r="H110" s="4">
        <f t="shared" si="23"/>
        <v>513.5</v>
      </c>
      <c r="I110" s="29" t="s">
        <v>334</v>
      </c>
      <c r="J110" s="30" t="s">
        <v>335</v>
      </c>
      <c r="K110" s="29">
        <v>513.5</v>
      </c>
      <c r="L110" s="29" t="s">
        <v>194</v>
      </c>
      <c r="M110" s="30" t="s">
        <v>63</v>
      </c>
      <c r="N110" s="30"/>
      <c r="O110" s="31" t="s">
        <v>104</v>
      </c>
      <c r="P110" s="31" t="s">
        <v>105</v>
      </c>
    </row>
    <row r="111" spans="1:16" ht="12.75" customHeight="1" thickBot="1" x14ac:dyDescent="0.25">
      <c r="A111" s="4" t="str">
        <f t="shared" si="18"/>
        <v> MHAR 9.24 </v>
      </c>
      <c r="B111" s="3" t="str">
        <f t="shared" si="19"/>
        <v>II</v>
      </c>
      <c r="C111" s="4">
        <f t="shared" si="20"/>
        <v>40126.338000000003</v>
      </c>
      <c r="D111" s="6" t="str">
        <f t="shared" si="21"/>
        <v>vis</v>
      </c>
      <c r="E111" s="28">
        <f>VLOOKUP(C111,'Active 1'!C$21:E$972,3,FALSE)</f>
        <v>514.30468474042232</v>
      </c>
      <c r="F111" s="3" t="s">
        <v>58</v>
      </c>
      <c r="G111" s="6" t="str">
        <f t="shared" si="22"/>
        <v>40126.338</v>
      </c>
      <c r="H111" s="4">
        <f t="shared" si="23"/>
        <v>514.5</v>
      </c>
      <c r="I111" s="29" t="s">
        <v>336</v>
      </c>
      <c r="J111" s="30" t="s">
        <v>337</v>
      </c>
      <c r="K111" s="29">
        <v>514.5</v>
      </c>
      <c r="L111" s="29" t="s">
        <v>338</v>
      </c>
      <c r="M111" s="30" t="s">
        <v>63</v>
      </c>
      <c r="N111" s="30"/>
      <c r="O111" s="31" t="s">
        <v>255</v>
      </c>
      <c r="P111" s="31" t="s">
        <v>256</v>
      </c>
    </row>
    <row r="112" spans="1:16" ht="12.75" customHeight="1" thickBot="1" x14ac:dyDescent="0.25">
      <c r="A112" s="4" t="str">
        <f t="shared" si="18"/>
        <v> PZP 2.259 </v>
      </c>
      <c r="B112" s="3" t="str">
        <f t="shared" si="19"/>
        <v>II</v>
      </c>
      <c r="C112" s="4">
        <f t="shared" si="20"/>
        <v>40470.258000000002</v>
      </c>
      <c r="D112" s="6" t="str">
        <f t="shared" si="21"/>
        <v>vis</v>
      </c>
      <c r="E112" s="28">
        <f>VLOOKUP(C112,'Active 1'!C$21:E$972,3,FALSE)</f>
        <v>551.29661045024079</v>
      </c>
      <c r="F112" s="3" t="s">
        <v>58</v>
      </c>
      <c r="G112" s="6" t="str">
        <f t="shared" si="22"/>
        <v>40470.258</v>
      </c>
      <c r="H112" s="4">
        <f t="shared" si="23"/>
        <v>551.5</v>
      </c>
      <c r="I112" s="29" t="s">
        <v>339</v>
      </c>
      <c r="J112" s="30" t="s">
        <v>340</v>
      </c>
      <c r="K112" s="29">
        <v>551.5</v>
      </c>
      <c r="L112" s="29" t="s">
        <v>341</v>
      </c>
      <c r="M112" s="30" t="s">
        <v>63</v>
      </c>
      <c r="N112" s="30"/>
      <c r="O112" s="31" t="s">
        <v>104</v>
      </c>
      <c r="P112" s="31" t="s">
        <v>105</v>
      </c>
    </row>
    <row r="113" spans="1:16" ht="12.75" customHeight="1" thickBot="1" x14ac:dyDescent="0.25">
      <c r="A113" s="4" t="str">
        <f t="shared" si="18"/>
        <v> PZP 2.259 </v>
      </c>
      <c r="B113" s="3" t="str">
        <f t="shared" si="19"/>
        <v>II</v>
      </c>
      <c r="C113" s="4">
        <f t="shared" si="20"/>
        <v>40470.275999999998</v>
      </c>
      <c r="D113" s="6" t="str">
        <f t="shared" si="21"/>
        <v>vis</v>
      </c>
      <c r="E113" s="28">
        <f>VLOOKUP(C113,'Active 1'!C$21:E$972,3,FALSE)</f>
        <v>551.2985465245099</v>
      </c>
      <c r="F113" s="3" t="s">
        <v>58</v>
      </c>
      <c r="G113" s="6" t="str">
        <f t="shared" si="22"/>
        <v>40470.276</v>
      </c>
      <c r="H113" s="4">
        <f t="shared" si="23"/>
        <v>551.5</v>
      </c>
      <c r="I113" s="29" t="s">
        <v>342</v>
      </c>
      <c r="J113" s="30" t="s">
        <v>343</v>
      </c>
      <c r="K113" s="29">
        <v>551.5</v>
      </c>
      <c r="L113" s="29" t="s">
        <v>344</v>
      </c>
      <c r="M113" s="30" t="s">
        <v>63</v>
      </c>
      <c r="N113" s="30"/>
      <c r="O113" s="31" t="s">
        <v>104</v>
      </c>
      <c r="P113" s="31" t="s">
        <v>105</v>
      </c>
    </row>
    <row r="114" spans="1:16" ht="12.75" customHeight="1" thickBot="1" x14ac:dyDescent="0.25">
      <c r="A114" s="4" t="str">
        <f t="shared" si="18"/>
        <v> MHAR 9.24 </v>
      </c>
      <c r="B114" s="3" t="str">
        <f t="shared" si="19"/>
        <v>II</v>
      </c>
      <c r="C114" s="4">
        <f t="shared" si="20"/>
        <v>40470.383999999998</v>
      </c>
      <c r="D114" s="6" t="str">
        <f t="shared" si="21"/>
        <v>vis</v>
      </c>
      <c r="E114" s="28">
        <f>VLOOKUP(C114,'Active 1'!C$21:E$972,3,FALSE)</f>
        <v>551.31016297012707</v>
      </c>
      <c r="F114" s="3" t="s">
        <v>58</v>
      </c>
      <c r="G114" s="6" t="str">
        <f t="shared" si="22"/>
        <v>40470.384</v>
      </c>
      <c r="H114" s="4">
        <f t="shared" si="23"/>
        <v>551.5</v>
      </c>
      <c r="I114" s="29" t="s">
        <v>345</v>
      </c>
      <c r="J114" s="30" t="s">
        <v>346</v>
      </c>
      <c r="K114" s="29">
        <v>551.5</v>
      </c>
      <c r="L114" s="29" t="s">
        <v>347</v>
      </c>
      <c r="M114" s="30" t="s">
        <v>63</v>
      </c>
      <c r="N114" s="30"/>
      <c r="O114" s="31" t="s">
        <v>255</v>
      </c>
      <c r="P114" s="31" t="s">
        <v>256</v>
      </c>
    </row>
    <row r="115" spans="1:16" ht="12.75" customHeight="1" thickBot="1" x14ac:dyDescent="0.25">
      <c r="A115" s="4" t="str">
        <f t="shared" si="18"/>
        <v> PZP 2.259 </v>
      </c>
      <c r="B115" s="3" t="str">
        <f t="shared" si="19"/>
        <v>II</v>
      </c>
      <c r="C115" s="4">
        <f t="shared" si="20"/>
        <v>40498.237000000001</v>
      </c>
      <c r="D115" s="6" t="str">
        <f t="shared" si="21"/>
        <v>vis</v>
      </c>
      <c r="E115" s="28">
        <f>VLOOKUP(C115,'Active 1'!C$21:E$972,3,FALSE)</f>
        <v>554.30602278286176</v>
      </c>
      <c r="F115" s="3" t="s">
        <v>58</v>
      </c>
      <c r="G115" s="6" t="str">
        <f t="shared" si="22"/>
        <v>40498.237</v>
      </c>
      <c r="H115" s="4">
        <f t="shared" si="23"/>
        <v>554.5</v>
      </c>
      <c r="I115" s="29" t="s">
        <v>348</v>
      </c>
      <c r="J115" s="30" t="s">
        <v>349</v>
      </c>
      <c r="K115" s="29">
        <v>554.5</v>
      </c>
      <c r="L115" s="29" t="s">
        <v>350</v>
      </c>
      <c r="M115" s="30" t="s">
        <v>63</v>
      </c>
      <c r="N115" s="30"/>
      <c r="O115" s="31" t="s">
        <v>104</v>
      </c>
      <c r="P115" s="31" t="s">
        <v>105</v>
      </c>
    </row>
    <row r="116" spans="1:16" ht="12.75" customHeight="1" thickBot="1" x14ac:dyDescent="0.25">
      <c r="A116" s="4" t="str">
        <f t="shared" si="18"/>
        <v> PZP 2.259 </v>
      </c>
      <c r="B116" s="3" t="str">
        <f t="shared" si="19"/>
        <v>I</v>
      </c>
      <c r="C116" s="4">
        <f t="shared" si="20"/>
        <v>40718.453999999998</v>
      </c>
      <c r="D116" s="6" t="str">
        <f t="shared" si="21"/>
        <v>vis</v>
      </c>
      <c r="E116" s="28">
        <f>VLOOKUP(C116,'Active 1'!C$21:E$972,3,FALSE)</f>
        <v>577.9924931946988</v>
      </c>
      <c r="F116" s="3" t="s">
        <v>58</v>
      </c>
      <c r="G116" s="6" t="str">
        <f t="shared" si="22"/>
        <v>40718.454</v>
      </c>
      <c r="H116" s="4">
        <f t="shared" si="23"/>
        <v>578</v>
      </c>
      <c r="I116" s="29" t="s">
        <v>351</v>
      </c>
      <c r="J116" s="30" t="s">
        <v>352</v>
      </c>
      <c r="K116" s="29">
        <v>578</v>
      </c>
      <c r="L116" s="29" t="s">
        <v>353</v>
      </c>
      <c r="M116" s="30" t="s">
        <v>63</v>
      </c>
      <c r="N116" s="30"/>
      <c r="O116" s="31" t="s">
        <v>104</v>
      </c>
      <c r="P116" s="31" t="s">
        <v>105</v>
      </c>
    </row>
    <row r="117" spans="1:16" ht="12.75" customHeight="1" thickBot="1" x14ac:dyDescent="0.25">
      <c r="A117" s="4" t="str">
        <f t="shared" si="18"/>
        <v> PZP 2.259 </v>
      </c>
      <c r="B117" s="3" t="str">
        <f t="shared" si="19"/>
        <v>I</v>
      </c>
      <c r="C117" s="4">
        <f t="shared" si="20"/>
        <v>40839.305999999997</v>
      </c>
      <c r="D117" s="6" t="str">
        <f t="shared" si="21"/>
        <v>vis</v>
      </c>
      <c r="E117" s="28">
        <f>VLOOKUP(C117,'Active 1'!C$21:E$972,3,FALSE)</f>
        <v>590.99129584032266</v>
      </c>
      <c r="F117" s="3" t="s">
        <v>58</v>
      </c>
      <c r="G117" s="6" t="str">
        <f t="shared" si="22"/>
        <v>40839.306</v>
      </c>
      <c r="H117" s="4">
        <f t="shared" si="23"/>
        <v>591</v>
      </c>
      <c r="I117" s="29" t="s">
        <v>354</v>
      </c>
      <c r="J117" s="30" t="s">
        <v>355</v>
      </c>
      <c r="K117" s="29">
        <v>591</v>
      </c>
      <c r="L117" s="29" t="s">
        <v>356</v>
      </c>
      <c r="M117" s="30" t="s">
        <v>63</v>
      </c>
      <c r="N117" s="30"/>
      <c r="O117" s="31" t="s">
        <v>104</v>
      </c>
      <c r="P117" s="31" t="s">
        <v>105</v>
      </c>
    </row>
    <row r="118" spans="1:16" ht="12.75" customHeight="1" thickBot="1" x14ac:dyDescent="0.25">
      <c r="A118" s="4" t="str">
        <f t="shared" si="18"/>
        <v> PZP 2.259 </v>
      </c>
      <c r="B118" s="3" t="str">
        <f t="shared" si="19"/>
        <v>I</v>
      </c>
      <c r="C118" s="4">
        <f t="shared" si="20"/>
        <v>40858.173999999999</v>
      </c>
      <c r="D118" s="6" t="str">
        <f t="shared" si="21"/>
        <v>vis</v>
      </c>
      <c r="E118" s="28">
        <f>VLOOKUP(C118,'Active 1'!C$21:E$972,3,FALSE)</f>
        <v>593.02073191351678</v>
      </c>
      <c r="F118" s="3" t="s">
        <v>58</v>
      </c>
      <c r="G118" s="6" t="str">
        <f t="shared" si="22"/>
        <v>40858.174</v>
      </c>
      <c r="H118" s="4">
        <f t="shared" si="23"/>
        <v>593</v>
      </c>
      <c r="I118" s="29" t="s">
        <v>357</v>
      </c>
      <c r="J118" s="30" t="s">
        <v>358</v>
      </c>
      <c r="K118" s="29">
        <v>593</v>
      </c>
      <c r="L118" s="29" t="s">
        <v>359</v>
      </c>
      <c r="M118" s="30" t="s">
        <v>63</v>
      </c>
      <c r="N118" s="30"/>
      <c r="O118" s="31" t="s">
        <v>104</v>
      </c>
      <c r="P118" s="31" t="s">
        <v>105</v>
      </c>
    </row>
    <row r="119" spans="1:16" ht="12.75" customHeight="1" thickBot="1" x14ac:dyDescent="0.25">
      <c r="A119" s="4" t="str">
        <f t="shared" si="18"/>
        <v> PZP 2.259 </v>
      </c>
      <c r="B119" s="3" t="str">
        <f t="shared" si="19"/>
        <v>I</v>
      </c>
      <c r="C119" s="4">
        <f t="shared" si="20"/>
        <v>40858.175999999999</v>
      </c>
      <c r="D119" s="6" t="str">
        <f t="shared" si="21"/>
        <v>vis</v>
      </c>
      <c r="E119" s="28">
        <f>VLOOKUP(C119,'Active 1'!C$21:E$972,3,FALSE)</f>
        <v>593.02094703288014</v>
      </c>
      <c r="F119" s="3" t="s">
        <v>58</v>
      </c>
      <c r="G119" s="6" t="str">
        <f t="shared" si="22"/>
        <v>40858.176</v>
      </c>
      <c r="H119" s="4">
        <f t="shared" si="23"/>
        <v>593</v>
      </c>
      <c r="I119" s="29" t="s">
        <v>360</v>
      </c>
      <c r="J119" s="30" t="s">
        <v>361</v>
      </c>
      <c r="K119" s="29">
        <v>593</v>
      </c>
      <c r="L119" s="29" t="s">
        <v>362</v>
      </c>
      <c r="M119" s="30" t="s">
        <v>63</v>
      </c>
      <c r="N119" s="30"/>
      <c r="O119" s="31" t="s">
        <v>104</v>
      </c>
      <c r="P119" s="31" t="s">
        <v>105</v>
      </c>
    </row>
    <row r="120" spans="1:16" ht="12.75" customHeight="1" thickBot="1" x14ac:dyDescent="0.25">
      <c r="A120" s="4" t="str">
        <f t="shared" si="18"/>
        <v> MHAR 9.24 </v>
      </c>
      <c r="B120" s="3" t="str">
        <f t="shared" si="19"/>
        <v>I</v>
      </c>
      <c r="C120" s="4">
        <f t="shared" si="20"/>
        <v>41127.476000000002</v>
      </c>
      <c r="D120" s="6" t="str">
        <f t="shared" si="21"/>
        <v>vis</v>
      </c>
      <c r="E120" s="28">
        <f>VLOOKUP(C120,'Active 1'!C$21:E$972,3,FALSE)</f>
        <v>621.98676929868111</v>
      </c>
      <c r="F120" s="3" t="s">
        <v>58</v>
      </c>
      <c r="G120" s="6" t="str">
        <f t="shared" si="22"/>
        <v>41127.476</v>
      </c>
      <c r="H120" s="4">
        <f t="shared" si="23"/>
        <v>622</v>
      </c>
      <c r="I120" s="29" t="s">
        <v>363</v>
      </c>
      <c r="J120" s="30" t="s">
        <v>364</v>
      </c>
      <c r="K120" s="29">
        <v>622</v>
      </c>
      <c r="L120" s="29" t="s">
        <v>365</v>
      </c>
      <c r="M120" s="30" t="s">
        <v>63</v>
      </c>
      <c r="N120" s="30"/>
      <c r="O120" s="31" t="s">
        <v>255</v>
      </c>
      <c r="P120" s="31" t="s">
        <v>256</v>
      </c>
    </row>
    <row r="121" spans="1:16" ht="12.75" customHeight="1" thickBot="1" x14ac:dyDescent="0.25">
      <c r="A121" s="4" t="str">
        <f t="shared" si="18"/>
        <v> PZP 2.259 </v>
      </c>
      <c r="B121" s="3" t="str">
        <f t="shared" si="19"/>
        <v>I</v>
      </c>
      <c r="C121" s="4">
        <f t="shared" si="20"/>
        <v>41211.216999999997</v>
      </c>
      <c r="D121" s="6" t="str">
        <f t="shared" si="21"/>
        <v>vis</v>
      </c>
      <c r="E121" s="28">
        <f>VLOOKUP(C121,'Active 1'!C$21:E$972,3,FALSE)</f>
        <v>630.99392459894193</v>
      </c>
      <c r="F121" s="3" t="s">
        <v>58</v>
      </c>
      <c r="G121" s="6" t="str">
        <f t="shared" si="22"/>
        <v>41211.217</v>
      </c>
      <c r="H121" s="4">
        <f t="shared" si="23"/>
        <v>631</v>
      </c>
      <c r="I121" s="29" t="s">
        <v>366</v>
      </c>
      <c r="J121" s="30" t="s">
        <v>367</v>
      </c>
      <c r="K121" s="29">
        <v>631</v>
      </c>
      <c r="L121" s="29" t="s">
        <v>368</v>
      </c>
      <c r="M121" s="30" t="s">
        <v>63</v>
      </c>
      <c r="N121" s="30"/>
      <c r="O121" s="31" t="s">
        <v>104</v>
      </c>
      <c r="P121" s="31" t="s">
        <v>105</v>
      </c>
    </row>
    <row r="122" spans="1:16" ht="12.75" customHeight="1" thickBot="1" x14ac:dyDescent="0.25">
      <c r="A122" s="4" t="str">
        <f t="shared" si="18"/>
        <v> AAP 334.840 </v>
      </c>
      <c r="B122" s="3" t="str">
        <f t="shared" si="19"/>
        <v>I</v>
      </c>
      <c r="C122" s="4">
        <f t="shared" si="20"/>
        <v>49113.368000000002</v>
      </c>
      <c r="D122" s="6" t="str">
        <f t="shared" si="21"/>
        <v>vis</v>
      </c>
      <c r="E122" s="28">
        <f>VLOOKUP(C122,'Active 1'!C$21:E$972,3,FALSE)</f>
        <v>1480.9467704345113</v>
      </c>
      <c r="F122" s="3" t="s">
        <v>58</v>
      </c>
      <c r="G122" s="6" t="str">
        <f t="shared" si="22"/>
        <v>49113.368</v>
      </c>
      <c r="H122" s="4">
        <f t="shared" si="23"/>
        <v>1481</v>
      </c>
      <c r="I122" s="29" t="s">
        <v>369</v>
      </c>
      <c r="J122" s="30" t="s">
        <v>370</v>
      </c>
      <c r="K122" s="29">
        <v>1481</v>
      </c>
      <c r="L122" s="29" t="s">
        <v>371</v>
      </c>
      <c r="M122" s="30" t="s">
        <v>372</v>
      </c>
      <c r="N122" s="30" t="s">
        <v>373</v>
      </c>
      <c r="O122" s="31" t="s">
        <v>374</v>
      </c>
      <c r="P122" s="31" t="s">
        <v>375</v>
      </c>
    </row>
    <row r="123" spans="1:16" ht="12.75" customHeight="1" thickBot="1" x14ac:dyDescent="0.25">
      <c r="A123" s="4" t="str">
        <f t="shared" si="18"/>
        <v> AAP 334.840 </v>
      </c>
      <c r="B123" s="3" t="str">
        <f t="shared" si="19"/>
        <v>I</v>
      </c>
      <c r="C123" s="4">
        <f t="shared" si="20"/>
        <v>50323.451000000001</v>
      </c>
      <c r="D123" s="6" t="str">
        <f t="shared" si="21"/>
        <v>vis</v>
      </c>
      <c r="E123" s="28">
        <f>VLOOKUP(C123,'Active 1'!C$21:E$972,3,FALSE)</f>
        <v>1611.1029126731551</v>
      </c>
      <c r="F123" s="3" t="s">
        <v>58</v>
      </c>
      <c r="G123" s="6" t="str">
        <f t="shared" si="22"/>
        <v>50323.451</v>
      </c>
      <c r="H123" s="4">
        <f t="shared" si="23"/>
        <v>1611</v>
      </c>
      <c r="I123" s="29" t="s">
        <v>381</v>
      </c>
      <c r="J123" s="30" t="s">
        <v>382</v>
      </c>
      <c r="K123" s="29">
        <v>1611</v>
      </c>
      <c r="L123" s="29" t="s">
        <v>383</v>
      </c>
      <c r="M123" s="30" t="s">
        <v>372</v>
      </c>
      <c r="N123" s="30" t="s">
        <v>373</v>
      </c>
      <c r="O123" s="31" t="s">
        <v>374</v>
      </c>
      <c r="P123" s="31" t="s">
        <v>375</v>
      </c>
    </row>
    <row r="124" spans="1:16" ht="12.75" customHeight="1" thickBot="1" x14ac:dyDescent="0.25">
      <c r="A124" s="4" t="str">
        <f t="shared" si="18"/>
        <v>BAVM 225 </v>
      </c>
      <c r="B124" s="3" t="str">
        <f t="shared" si="19"/>
        <v>II</v>
      </c>
      <c r="C124" s="4">
        <f t="shared" si="20"/>
        <v>55801.495499999997</v>
      </c>
      <c r="D124" s="6" t="str">
        <f t="shared" si="21"/>
        <v>vis</v>
      </c>
      <c r="E124" s="28">
        <f>VLOOKUP(C124,'Active 1'!C$21:E$972,3,FALSE)</f>
        <v>2200.319635105931</v>
      </c>
      <c r="F124" s="3" t="s">
        <v>58</v>
      </c>
      <c r="G124" s="6" t="str">
        <f t="shared" si="22"/>
        <v>55801.4955</v>
      </c>
      <c r="H124" s="4">
        <f t="shared" si="23"/>
        <v>2200.5</v>
      </c>
      <c r="I124" s="29" t="s">
        <v>415</v>
      </c>
      <c r="J124" s="30" t="s">
        <v>416</v>
      </c>
      <c r="K124" s="29" t="s">
        <v>417</v>
      </c>
      <c r="L124" s="29" t="s">
        <v>418</v>
      </c>
      <c r="M124" s="30" t="s">
        <v>392</v>
      </c>
      <c r="N124" s="30" t="s">
        <v>402</v>
      </c>
      <c r="O124" s="31" t="s">
        <v>403</v>
      </c>
      <c r="P124" s="32" t="s">
        <v>419</v>
      </c>
    </row>
    <row r="125" spans="1:16" x14ac:dyDescent="0.2">
      <c r="B125" s="3"/>
      <c r="E125" s="28"/>
      <c r="F125" s="3"/>
    </row>
    <row r="126" spans="1:16" x14ac:dyDescent="0.2">
      <c r="B126" s="3"/>
      <c r="E126" s="28"/>
      <c r="F126" s="3"/>
    </row>
    <row r="127" spans="1:16" x14ac:dyDescent="0.2">
      <c r="B127" s="3"/>
      <c r="E127" s="28"/>
      <c r="F127" s="3"/>
    </row>
    <row r="128" spans="1:16" x14ac:dyDescent="0.2">
      <c r="B128" s="3"/>
      <c r="E128" s="28"/>
      <c r="F128" s="3"/>
    </row>
    <row r="129" spans="2:6" x14ac:dyDescent="0.2">
      <c r="B129" s="3"/>
      <c r="E129" s="28"/>
      <c r="F129" s="3"/>
    </row>
    <row r="130" spans="2:6" x14ac:dyDescent="0.2">
      <c r="B130" s="3"/>
      <c r="E130" s="28"/>
      <c r="F130" s="3"/>
    </row>
    <row r="131" spans="2:6" x14ac:dyDescent="0.2">
      <c r="B131" s="3"/>
      <c r="E131" s="28"/>
      <c r="F131" s="3"/>
    </row>
    <row r="132" spans="2:6" x14ac:dyDescent="0.2">
      <c r="B132" s="3"/>
      <c r="E132" s="28"/>
      <c r="F132" s="3"/>
    </row>
    <row r="133" spans="2:6" x14ac:dyDescent="0.2">
      <c r="B133" s="3"/>
      <c r="E133" s="28"/>
      <c r="F133" s="3"/>
    </row>
    <row r="134" spans="2:6" x14ac:dyDescent="0.2">
      <c r="B134" s="3"/>
      <c r="E134" s="28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</sheetData>
  <phoneticPr fontId="7" type="noConversion"/>
  <hyperlinks>
    <hyperlink ref="P11" r:id="rId1" display="http://www.konkoly.hu/cgi-bin/IBVS?3903"/>
    <hyperlink ref="P12" r:id="rId2" display="http://www.konkoly.hu/cgi-bin/IBVS?5670"/>
    <hyperlink ref="P13" r:id="rId3" display="http://var.astro.cz/oejv/issues/oejv0074.pdf"/>
    <hyperlink ref="P14" r:id="rId4" display="http://www.konkoly.hu/cgi-bin/IBVS?5764"/>
    <hyperlink ref="P15" r:id="rId5" display="http://www.bav-astro.de/sfs/BAVM_link.php?BAVMnr=178"/>
    <hyperlink ref="P16" r:id="rId6" display="http://var.astro.cz/oejv/issues/oejv0160.pdf"/>
    <hyperlink ref="P17" r:id="rId7" display="http://var.astro.cz/oejv/issues/oejv0160.pdf"/>
    <hyperlink ref="P124" r:id="rId8" display="http://www.bav-astro.de/sfs/BAVM_link.php?BAVMnr=225"/>
    <hyperlink ref="P18" r:id="rId9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2024-03-10T02:05:28Z</dcterms:modified>
</cp:coreProperties>
</file>