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3AAF14A8-BC04-4CE6-A33C-E4D4828288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  <sheet name="Q_fit" sheetId="3" r:id="rId3"/>
  </sheets>
  <definedNames>
    <definedName name="solver_adj" localSheetId="0">Active!$E$11:$E$13</definedName>
    <definedName name="solver_cvg" localSheetId="0">0.0001</definedName>
    <definedName name="solver_drv" localSheetId="0">1</definedName>
    <definedName name="solver_est" localSheetId="0">1</definedName>
    <definedName name="solver_itr" localSheetId="0">100</definedName>
    <definedName name="solver_lin" localSheetId="0">2</definedName>
    <definedName name="solver_neg" localSheetId="0">2</definedName>
    <definedName name="solver_num" localSheetId="0">0</definedName>
    <definedName name="solver_nwt" localSheetId="0">1</definedName>
    <definedName name="solver_opt" localSheetId="0">Active!$E$14</definedName>
    <definedName name="solver_pre" localSheetId="0">0.000001</definedName>
    <definedName name="solver_scl" localSheetId="0">2</definedName>
    <definedName name="solver_sho" localSheetId="0">2</definedName>
    <definedName name="solver_tim" localSheetId="0">100</definedName>
    <definedName name="solver_tol" localSheetId="0">0.05</definedName>
    <definedName name="solver_typ" localSheetId="0">2</definedName>
    <definedName name="solver_val" localSheetId="0">0</definedName>
  </definedNames>
  <calcPr calcId="181029"/>
</workbook>
</file>

<file path=xl/calcChain.xml><?xml version="1.0" encoding="utf-8"?>
<calcChain xmlns="http://schemas.openxmlformats.org/spreadsheetml/2006/main">
  <c r="F4" i="1" l="1"/>
  <c r="X13" i="1"/>
  <c r="X12" i="1"/>
  <c r="E175" i="1"/>
  <c r="F175" i="1" s="1"/>
  <c r="Q175" i="1"/>
  <c r="E176" i="1"/>
  <c r="F176" i="1" s="1"/>
  <c r="Q176" i="1"/>
  <c r="G4" i="1"/>
  <c r="C9" i="1"/>
  <c r="D9" i="1"/>
  <c r="D11" i="1"/>
  <c r="D12" i="1"/>
  <c r="D13" i="1"/>
  <c r="C17" i="1"/>
  <c r="E21" i="1"/>
  <c r="F21" i="1" s="1"/>
  <c r="Q21" i="1"/>
  <c r="E22" i="1"/>
  <c r="F22" i="1"/>
  <c r="G22" i="1"/>
  <c r="H22" i="1"/>
  <c r="Q22" i="1"/>
  <c r="E23" i="1"/>
  <c r="F23" i="1" s="1"/>
  <c r="Q23" i="1"/>
  <c r="E24" i="1"/>
  <c r="F24" i="1"/>
  <c r="G24" i="1" s="1"/>
  <c r="H24" i="1" s="1"/>
  <c r="Q24" i="1"/>
  <c r="E25" i="1"/>
  <c r="F25" i="1"/>
  <c r="G25" i="1"/>
  <c r="H25" i="1"/>
  <c r="Q25" i="1"/>
  <c r="E26" i="1"/>
  <c r="F26" i="1"/>
  <c r="Q26" i="1"/>
  <c r="E27" i="1"/>
  <c r="F27" i="1"/>
  <c r="Q27" i="1"/>
  <c r="E28" i="1"/>
  <c r="F28" i="1"/>
  <c r="G28" i="1" s="1"/>
  <c r="H28" i="1" s="1"/>
  <c r="Q28" i="1"/>
  <c r="E29" i="1"/>
  <c r="F29" i="1"/>
  <c r="G29" i="1"/>
  <c r="H29" i="1"/>
  <c r="Q29" i="1"/>
  <c r="E30" i="1"/>
  <c r="F30" i="1"/>
  <c r="Q30" i="1"/>
  <c r="E31" i="1"/>
  <c r="F31" i="1"/>
  <c r="G31" i="1"/>
  <c r="H31" i="1"/>
  <c r="Q31" i="1"/>
  <c r="E32" i="1"/>
  <c r="F32" i="1"/>
  <c r="G32" i="1" s="1"/>
  <c r="H32" i="1" s="1"/>
  <c r="Q32" i="1"/>
  <c r="E33" i="1"/>
  <c r="F33" i="1"/>
  <c r="Q33" i="1"/>
  <c r="E34" i="1"/>
  <c r="F34" i="1"/>
  <c r="Q34" i="1"/>
  <c r="E35" i="1"/>
  <c r="F35" i="1"/>
  <c r="Q35" i="1"/>
  <c r="E36" i="1"/>
  <c r="F36" i="1"/>
  <c r="G36" i="1" s="1"/>
  <c r="H36" i="1" s="1"/>
  <c r="Q36" i="1"/>
  <c r="E37" i="1"/>
  <c r="F37" i="1"/>
  <c r="G37" i="1"/>
  <c r="H37" i="1"/>
  <c r="Q37" i="1"/>
  <c r="E38" i="1"/>
  <c r="F38" i="1"/>
  <c r="Q38" i="1"/>
  <c r="E39" i="1"/>
  <c r="F39" i="1"/>
  <c r="G39" i="1"/>
  <c r="H39" i="1"/>
  <c r="Q39" i="1"/>
  <c r="E40" i="1"/>
  <c r="F40" i="1"/>
  <c r="G40" i="1" s="1"/>
  <c r="H40" i="1" s="1"/>
  <c r="Q40" i="1"/>
  <c r="E41" i="1"/>
  <c r="F41" i="1"/>
  <c r="Q41" i="1"/>
  <c r="E42" i="1"/>
  <c r="F42" i="1"/>
  <c r="Q42" i="1"/>
  <c r="E43" i="1"/>
  <c r="F43" i="1"/>
  <c r="Q43" i="1"/>
  <c r="E44" i="1"/>
  <c r="F44" i="1"/>
  <c r="G44" i="1" s="1"/>
  <c r="I44" i="1" s="1"/>
  <c r="Q44" i="1"/>
  <c r="E45" i="1"/>
  <c r="F45" i="1"/>
  <c r="G45" i="1"/>
  <c r="I45" i="1"/>
  <c r="Q45" i="1"/>
  <c r="E46" i="1"/>
  <c r="F46" i="1"/>
  <c r="Q46" i="1"/>
  <c r="E47" i="1"/>
  <c r="F47" i="1"/>
  <c r="G47" i="1"/>
  <c r="I47" i="1"/>
  <c r="Q47" i="1"/>
  <c r="E48" i="1"/>
  <c r="F48" i="1"/>
  <c r="G48" i="1" s="1"/>
  <c r="I48" i="1" s="1"/>
  <c r="Q48" i="1"/>
  <c r="E49" i="1"/>
  <c r="F49" i="1"/>
  <c r="Q49" i="1"/>
  <c r="E50" i="1"/>
  <c r="F50" i="1"/>
  <c r="Q50" i="1"/>
  <c r="E51" i="1"/>
  <c r="F51" i="1"/>
  <c r="Q51" i="1"/>
  <c r="E52" i="1"/>
  <c r="F52" i="1"/>
  <c r="G52" i="1" s="1"/>
  <c r="I52" i="1" s="1"/>
  <c r="Q52" i="1"/>
  <c r="E53" i="1"/>
  <c r="F53" i="1"/>
  <c r="Q53" i="1"/>
  <c r="E54" i="1"/>
  <c r="F54" i="1"/>
  <c r="G54" i="1" s="1"/>
  <c r="I54" i="1" s="1"/>
  <c r="Q54" i="1"/>
  <c r="E55" i="1"/>
  <c r="F55" i="1" s="1"/>
  <c r="Q55" i="1"/>
  <c r="E56" i="1"/>
  <c r="F56" i="1"/>
  <c r="G56" i="1" s="1"/>
  <c r="I56" i="1" s="1"/>
  <c r="Q56" i="1"/>
  <c r="E57" i="1"/>
  <c r="F57" i="1"/>
  <c r="Q57" i="1"/>
  <c r="E58" i="1"/>
  <c r="F58" i="1"/>
  <c r="P58" i="1" s="1"/>
  <c r="S58" i="1" s="1"/>
  <c r="Q58" i="1"/>
  <c r="E59" i="1"/>
  <c r="F59" i="1" s="1"/>
  <c r="Q59" i="1"/>
  <c r="E60" i="1"/>
  <c r="F60" i="1"/>
  <c r="Q60" i="1"/>
  <c r="E61" i="1"/>
  <c r="F61" i="1" s="1"/>
  <c r="Q61" i="1"/>
  <c r="E62" i="1"/>
  <c r="F62" i="1"/>
  <c r="P62" i="1"/>
  <c r="G62" i="1"/>
  <c r="I62" i="1" s="1"/>
  <c r="Q62" i="1"/>
  <c r="E63" i="1"/>
  <c r="F63" i="1"/>
  <c r="Q63" i="1"/>
  <c r="E64" i="1"/>
  <c r="F64" i="1"/>
  <c r="G64" i="1"/>
  <c r="I64" i="1" s="1"/>
  <c r="Q64" i="1"/>
  <c r="E65" i="1"/>
  <c r="F65" i="1"/>
  <c r="Q65" i="1"/>
  <c r="E66" i="1"/>
  <c r="F66" i="1"/>
  <c r="G66" i="1"/>
  <c r="I66" i="1" s="1"/>
  <c r="Q66" i="1"/>
  <c r="E67" i="1"/>
  <c r="F67" i="1"/>
  <c r="Q67" i="1"/>
  <c r="E68" i="1"/>
  <c r="F68" i="1"/>
  <c r="Q68" i="1"/>
  <c r="E69" i="1"/>
  <c r="F69" i="1"/>
  <c r="Q69" i="1"/>
  <c r="E70" i="1"/>
  <c r="F70" i="1"/>
  <c r="P70" i="1"/>
  <c r="G70" i="1"/>
  <c r="I70" i="1"/>
  <c r="Q70" i="1"/>
  <c r="E71" i="1"/>
  <c r="F71" i="1" s="1"/>
  <c r="Q71" i="1"/>
  <c r="E72" i="1"/>
  <c r="F72" i="1"/>
  <c r="G72" i="1"/>
  <c r="I72" i="1"/>
  <c r="Q72" i="1"/>
  <c r="E73" i="1"/>
  <c r="F73" i="1" s="1"/>
  <c r="Q73" i="1"/>
  <c r="E74" i="1"/>
  <c r="F74" i="1"/>
  <c r="G74" i="1"/>
  <c r="I74" i="1"/>
  <c r="Q74" i="1"/>
  <c r="E75" i="1"/>
  <c r="F75" i="1" s="1"/>
  <c r="Q75" i="1"/>
  <c r="E76" i="1"/>
  <c r="F76" i="1"/>
  <c r="Q76" i="1"/>
  <c r="E77" i="1"/>
  <c r="F77" i="1" s="1"/>
  <c r="Q77" i="1"/>
  <c r="E78" i="1"/>
  <c r="F78" i="1"/>
  <c r="Q78" i="1"/>
  <c r="E79" i="1"/>
  <c r="F79" i="1"/>
  <c r="Q79" i="1"/>
  <c r="E80" i="1"/>
  <c r="F80" i="1"/>
  <c r="G80" i="1" s="1"/>
  <c r="I80" i="1" s="1"/>
  <c r="Q80" i="1"/>
  <c r="E81" i="1"/>
  <c r="F81" i="1"/>
  <c r="G81" i="1" s="1"/>
  <c r="I81" i="1" s="1"/>
  <c r="Q81" i="1"/>
  <c r="E82" i="1"/>
  <c r="F82" i="1"/>
  <c r="P82" i="1"/>
  <c r="G82" i="1"/>
  <c r="I82" i="1"/>
  <c r="Q82" i="1"/>
  <c r="E83" i="1"/>
  <c r="F83" i="1" s="1"/>
  <c r="Q83" i="1"/>
  <c r="E84" i="1"/>
  <c r="F84" i="1" s="1"/>
  <c r="Q84" i="1"/>
  <c r="E85" i="1"/>
  <c r="F85" i="1"/>
  <c r="G85" i="1"/>
  <c r="I85" i="1"/>
  <c r="Q85" i="1"/>
  <c r="E86" i="1"/>
  <c r="F86" i="1" s="1"/>
  <c r="Q86" i="1"/>
  <c r="E87" i="1"/>
  <c r="F87" i="1"/>
  <c r="G87" i="1"/>
  <c r="I87" i="1"/>
  <c r="Q87" i="1"/>
  <c r="E88" i="1"/>
  <c r="F88" i="1" s="1"/>
  <c r="Q88" i="1"/>
  <c r="E89" i="1"/>
  <c r="F89" i="1"/>
  <c r="Q89" i="1"/>
  <c r="E90" i="1"/>
  <c r="F90" i="1"/>
  <c r="G90" i="1"/>
  <c r="K90" i="1" s="1"/>
  <c r="Q90" i="1"/>
  <c r="E91" i="1"/>
  <c r="F91" i="1"/>
  <c r="G91" i="1"/>
  <c r="J91" i="1"/>
  <c r="Q91" i="1"/>
  <c r="E92" i="1"/>
  <c r="F92" i="1" s="1"/>
  <c r="Q92" i="1"/>
  <c r="E93" i="1"/>
  <c r="F93" i="1"/>
  <c r="G93" i="1"/>
  <c r="K93" i="1"/>
  <c r="Q93" i="1"/>
  <c r="E94" i="1"/>
  <c r="F94" i="1" s="1"/>
  <c r="G94" i="1" s="1"/>
  <c r="K94" i="1" s="1"/>
  <c r="Q94" i="1"/>
  <c r="E95" i="1"/>
  <c r="F95" i="1"/>
  <c r="P95" i="1" s="1"/>
  <c r="S95" i="1" s="1"/>
  <c r="Q95" i="1"/>
  <c r="E96" i="1"/>
  <c r="F96" i="1" s="1"/>
  <c r="Q96" i="1"/>
  <c r="E97" i="1"/>
  <c r="F97" i="1" s="1"/>
  <c r="Q97" i="1"/>
  <c r="E98" i="1"/>
  <c r="F98" i="1"/>
  <c r="G98" i="1" s="1"/>
  <c r="K98" i="1" s="1"/>
  <c r="Q98" i="1"/>
  <c r="E99" i="1"/>
  <c r="F99" i="1" s="1"/>
  <c r="Q99" i="1"/>
  <c r="E100" i="1"/>
  <c r="F100" i="1" s="1"/>
  <c r="Q100" i="1"/>
  <c r="E101" i="1"/>
  <c r="F101" i="1"/>
  <c r="P101" i="1" s="1"/>
  <c r="S101" i="1" s="1"/>
  <c r="Q101" i="1"/>
  <c r="E102" i="1"/>
  <c r="F102" i="1"/>
  <c r="Q102" i="1"/>
  <c r="E103" i="1"/>
  <c r="F103" i="1"/>
  <c r="P103" i="1"/>
  <c r="S103" i="1" s="1"/>
  <c r="Q103" i="1"/>
  <c r="E104" i="1"/>
  <c r="F104" i="1" s="1"/>
  <c r="Q104" i="1"/>
  <c r="E105" i="1"/>
  <c r="F105" i="1" s="1"/>
  <c r="Q105" i="1"/>
  <c r="E106" i="1"/>
  <c r="F106" i="1"/>
  <c r="Q106" i="1"/>
  <c r="E107" i="1"/>
  <c r="F107" i="1"/>
  <c r="Q107" i="1"/>
  <c r="E108" i="1"/>
  <c r="F108" i="1"/>
  <c r="G108" i="1" s="1"/>
  <c r="K108" i="1" s="1"/>
  <c r="Q108" i="1"/>
  <c r="E109" i="1"/>
  <c r="F109" i="1" s="1"/>
  <c r="Q109" i="1"/>
  <c r="E110" i="1"/>
  <c r="F110" i="1"/>
  <c r="Q110" i="1"/>
  <c r="E111" i="1"/>
  <c r="F111" i="1" s="1"/>
  <c r="Q111" i="1"/>
  <c r="E112" i="1"/>
  <c r="F112" i="1"/>
  <c r="Q112" i="1"/>
  <c r="E113" i="1"/>
  <c r="F113" i="1" s="1"/>
  <c r="Q113" i="1"/>
  <c r="E114" i="1"/>
  <c r="F114" i="1"/>
  <c r="Q114" i="1"/>
  <c r="E115" i="1"/>
  <c r="F115" i="1"/>
  <c r="Q115" i="1"/>
  <c r="E116" i="1"/>
  <c r="F116" i="1"/>
  <c r="P116" i="1" s="1"/>
  <c r="S116" i="1" s="1"/>
  <c r="Q116" i="1"/>
  <c r="E117" i="1"/>
  <c r="F117" i="1" s="1"/>
  <c r="Q117" i="1"/>
  <c r="E118" i="1"/>
  <c r="F118" i="1"/>
  <c r="Q118" i="1"/>
  <c r="E119" i="1"/>
  <c r="F119" i="1" s="1"/>
  <c r="Q119" i="1"/>
  <c r="E120" i="1"/>
  <c r="F120" i="1"/>
  <c r="Q120" i="1"/>
  <c r="E121" i="1"/>
  <c r="F121" i="1" s="1"/>
  <c r="Q121" i="1"/>
  <c r="E122" i="1"/>
  <c r="F122" i="1"/>
  <c r="Q122" i="1"/>
  <c r="E123" i="1"/>
  <c r="F123" i="1"/>
  <c r="Q123" i="1"/>
  <c r="E124" i="1"/>
  <c r="F124" i="1"/>
  <c r="G124" i="1" s="1"/>
  <c r="K124" i="1" s="1"/>
  <c r="Q124" i="1"/>
  <c r="E125" i="1"/>
  <c r="F125" i="1" s="1"/>
  <c r="P125" i="1" s="1"/>
  <c r="S125" i="1" s="1"/>
  <c r="Q125" i="1"/>
  <c r="E126" i="1"/>
  <c r="F126" i="1" s="1"/>
  <c r="Q126" i="1"/>
  <c r="E127" i="1"/>
  <c r="F127" i="1"/>
  <c r="P127" i="1" s="1"/>
  <c r="S127" i="1" s="1"/>
  <c r="Q127" i="1"/>
  <c r="E128" i="1"/>
  <c r="F128" i="1"/>
  <c r="P128" i="1" s="1"/>
  <c r="S128" i="1" s="1"/>
  <c r="Q128" i="1"/>
  <c r="E129" i="1"/>
  <c r="F129" i="1"/>
  <c r="Q129" i="1"/>
  <c r="E130" i="1"/>
  <c r="F130" i="1"/>
  <c r="G130" i="1"/>
  <c r="K130" i="1" s="1"/>
  <c r="Q130" i="1"/>
  <c r="E131" i="1"/>
  <c r="F131" i="1"/>
  <c r="G131" i="1" s="1"/>
  <c r="K131" i="1" s="1"/>
  <c r="Q131" i="1"/>
  <c r="E132" i="1"/>
  <c r="F132" i="1"/>
  <c r="G132" i="1" s="1"/>
  <c r="K132" i="1" s="1"/>
  <c r="Q132" i="1"/>
  <c r="E133" i="1"/>
  <c r="F133" i="1"/>
  <c r="Q133" i="1"/>
  <c r="E134" i="1"/>
  <c r="F134" i="1"/>
  <c r="G134" i="1" s="1"/>
  <c r="K134" i="1" s="1"/>
  <c r="Q134" i="1"/>
  <c r="E135" i="1"/>
  <c r="F135" i="1" s="1"/>
  <c r="Q135" i="1"/>
  <c r="E136" i="1"/>
  <c r="F136" i="1"/>
  <c r="P136" i="1" s="1"/>
  <c r="S136" i="1" s="1"/>
  <c r="Q136" i="1"/>
  <c r="E137" i="1"/>
  <c r="F137" i="1"/>
  <c r="P137" i="1" s="1"/>
  <c r="S137" i="1" s="1"/>
  <c r="Q137" i="1"/>
  <c r="E138" i="1"/>
  <c r="F138" i="1"/>
  <c r="P138" i="1" s="1"/>
  <c r="S138" i="1" s="1"/>
  <c r="Q138" i="1"/>
  <c r="E139" i="1"/>
  <c r="F139" i="1"/>
  <c r="G139" i="1" s="1"/>
  <c r="K139" i="1" s="1"/>
  <c r="Q139" i="1"/>
  <c r="E140" i="1"/>
  <c r="F140" i="1"/>
  <c r="G140" i="1" s="1"/>
  <c r="K140" i="1" s="1"/>
  <c r="Q140" i="1"/>
  <c r="E141" i="1"/>
  <c r="F141" i="1"/>
  <c r="P141" i="1" s="1"/>
  <c r="Q141" i="1"/>
  <c r="E142" i="1"/>
  <c r="F142" i="1"/>
  <c r="P142" i="1"/>
  <c r="S142" i="1" s="1"/>
  <c r="Q142" i="1"/>
  <c r="E143" i="1"/>
  <c r="F143" i="1"/>
  <c r="G143" i="1" s="1"/>
  <c r="J143" i="1" s="1"/>
  <c r="Q143" i="1"/>
  <c r="E144" i="1"/>
  <c r="F144" i="1" s="1"/>
  <c r="Q144" i="1"/>
  <c r="E145" i="1"/>
  <c r="F145" i="1"/>
  <c r="Q145" i="1"/>
  <c r="E146" i="1"/>
  <c r="F146" i="1" s="1"/>
  <c r="Q146" i="1"/>
  <c r="E147" i="1"/>
  <c r="F147" i="1"/>
  <c r="Q147" i="1"/>
  <c r="E148" i="1"/>
  <c r="F148" i="1" s="1"/>
  <c r="Q148" i="1"/>
  <c r="E149" i="1"/>
  <c r="F149" i="1"/>
  <c r="Q149" i="1"/>
  <c r="E150" i="1"/>
  <c r="F150" i="1"/>
  <c r="Q150" i="1"/>
  <c r="E151" i="1"/>
  <c r="F151" i="1"/>
  <c r="G151" i="1" s="1"/>
  <c r="K151" i="1" s="1"/>
  <c r="Q151" i="1"/>
  <c r="E152" i="1"/>
  <c r="F152" i="1" s="1"/>
  <c r="Q152" i="1"/>
  <c r="E153" i="1"/>
  <c r="F153" i="1"/>
  <c r="Q153" i="1"/>
  <c r="E154" i="1"/>
  <c r="F154" i="1" s="1"/>
  <c r="Q154" i="1"/>
  <c r="E155" i="1"/>
  <c r="F155" i="1"/>
  <c r="Q155" i="1"/>
  <c r="E156" i="1"/>
  <c r="F156" i="1" s="1"/>
  <c r="Q156" i="1"/>
  <c r="E157" i="1"/>
  <c r="F157" i="1"/>
  <c r="Q157" i="1"/>
  <c r="E158" i="1"/>
  <c r="F158" i="1"/>
  <c r="Q158" i="1"/>
  <c r="E159" i="1"/>
  <c r="F159" i="1"/>
  <c r="G159" i="1" s="1"/>
  <c r="K159" i="1" s="1"/>
  <c r="Q159" i="1"/>
  <c r="E160" i="1"/>
  <c r="F160" i="1" s="1"/>
  <c r="Q160" i="1"/>
  <c r="E161" i="1"/>
  <c r="F161" i="1"/>
  <c r="Q161" i="1"/>
  <c r="E162" i="1"/>
  <c r="F162" i="1" s="1"/>
  <c r="Q162" i="1"/>
  <c r="E163" i="1"/>
  <c r="F163" i="1"/>
  <c r="Q163" i="1"/>
  <c r="E164" i="1"/>
  <c r="F164" i="1" s="1"/>
  <c r="Q164" i="1"/>
  <c r="E165" i="1"/>
  <c r="F165" i="1"/>
  <c r="Q165" i="1"/>
  <c r="E166" i="1"/>
  <c r="F166" i="1"/>
  <c r="Q166" i="1"/>
  <c r="E167" i="1"/>
  <c r="F167" i="1"/>
  <c r="G167" i="1" s="1"/>
  <c r="K167" i="1" s="1"/>
  <c r="Q167" i="1"/>
  <c r="E168" i="1"/>
  <c r="F168" i="1" s="1"/>
  <c r="Q168" i="1"/>
  <c r="E169" i="1"/>
  <c r="F169" i="1"/>
  <c r="Q169" i="1"/>
  <c r="E170" i="1"/>
  <c r="F170" i="1" s="1"/>
  <c r="Q170" i="1"/>
  <c r="E171" i="1"/>
  <c r="F171" i="1"/>
  <c r="Q171" i="1"/>
  <c r="E172" i="1"/>
  <c r="F172" i="1" s="1"/>
  <c r="Q172" i="1"/>
  <c r="E173" i="1"/>
  <c r="F173" i="1"/>
  <c r="Q173" i="1"/>
  <c r="E174" i="1"/>
  <c r="F174" i="1"/>
  <c r="Q174" i="1"/>
  <c r="A11" i="2"/>
  <c r="B11" i="2"/>
  <c r="D11" i="2"/>
  <c r="G11" i="2"/>
  <c r="C11" i="2"/>
  <c r="E11" i="2"/>
  <c r="H11" i="2"/>
  <c r="A12" i="2"/>
  <c r="D12" i="2"/>
  <c r="G12" i="2"/>
  <c r="C12" i="2"/>
  <c r="E12" i="2"/>
  <c r="H12" i="2"/>
  <c r="B12" i="2"/>
  <c r="A13" i="2"/>
  <c r="B13" i="2"/>
  <c r="C13" i="2"/>
  <c r="E13" i="2"/>
  <c r="D13" i="2"/>
  <c r="G13" i="2"/>
  <c r="H13" i="2"/>
  <c r="A14" i="2"/>
  <c r="C14" i="2"/>
  <c r="E14" i="2"/>
  <c r="D14" i="2"/>
  <c r="G14" i="2"/>
  <c r="H14" i="2"/>
  <c r="B14" i="2"/>
  <c r="A15" i="2"/>
  <c r="B15" i="2"/>
  <c r="D15" i="2"/>
  <c r="G15" i="2"/>
  <c r="C15" i="2"/>
  <c r="E15" i="2"/>
  <c r="H15" i="2"/>
  <c r="A16" i="2"/>
  <c r="C16" i="2"/>
  <c r="D16" i="2"/>
  <c r="E16" i="2"/>
  <c r="G16" i="2"/>
  <c r="H16" i="2"/>
  <c r="B16" i="2"/>
  <c r="A17" i="2"/>
  <c r="D17" i="2"/>
  <c r="G17" i="2"/>
  <c r="C17" i="2"/>
  <c r="E17" i="2"/>
  <c r="H17" i="2"/>
  <c r="B17" i="2"/>
  <c r="A18" i="2"/>
  <c r="C18" i="2"/>
  <c r="D18" i="2"/>
  <c r="E18" i="2"/>
  <c r="G18" i="2"/>
  <c r="H18" i="2"/>
  <c r="B18" i="2"/>
  <c r="A19" i="2"/>
  <c r="B19" i="2"/>
  <c r="D19" i="2"/>
  <c r="G19" i="2"/>
  <c r="C19" i="2"/>
  <c r="E19" i="2"/>
  <c r="H19" i="2"/>
  <c r="A20" i="2"/>
  <c r="C20" i="2"/>
  <c r="E20" i="2"/>
  <c r="D20" i="2"/>
  <c r="G20" i="2"/>
  <c r="H20" i="2"/>
  <c r="B20" i="2"/>
  <c r="A21" i="2"/>
  <c r="B21" i="2"/>
  <c r="C21" i="2"/>
  <c r="E21" i="2"/>
  <c r="D21" i="2"/>
  <c r="G21" i="2"/>
  <c r="H21" i="2"/>
  <c r="A22" i="2"/>
  <c r="C22" i="2"/>
  <c r="D22" i="2"/>
  <c r="E22" i="2"/>
  <c r="G22" i="2"/>
  <c r="H22" i="2"/>
  <c r="B22" i="2"/>
  <c r="A23" i="2"/>
  <c r="B23" i="2"/>
  <c r="D23" i="2"/>
  <c r="G23" i="2"/>
  <c r="C23" i="2"/>
  <c r="E23" i="2"/>
  <c r="H23" i="2"/>
  <c r="A24" i="2"/>
  <c r="D24" i="2"/>
  <c r="E24" i="2"/>
  <c r="G24" i="2"/>
  <c r="C24" i="2"/>
  <c r="H24" i="2"/>
  <c r="B24" i="2"/>
  <c r="A25" i="2"/>
  <c r="D25" i="2"/>
  <c r="G25" i="2"/>
  <c r="C25" i="2"/>
  <c r="E25" i="2"/>
  <c r="H25" i="2"/>
  <c r="B25" i="2"/>
  <c r="A26" i="2"/>
  <c r="C26" i="2"/>
  <c r="D26" i="2"/>
  <c r="E26" i="2"/>
  <c r="G26" i="2"/>
  <c r="H26" i="2"/>
  <c r="B26" i="2"/>
  <c r="A27" i="2"/>
  <c r="B27" i="2"/>
  <c r="D27" i="2"/>
  <c r="G27" i="2"/>
  <c r="C27" i="2"/>
  <c r="H27" i="2"/>
  <c r="A28" i="2"/>
  <c r="C28" i="2"/>
  <c r="E28" i="2"/>
  <c r="D28" i="2"/>
  <c r="G28" i="2"/>
  <c r="H28" i="2"/>
  <c r="B28" i="2"/>
  <c r="A29" i="2"/>
  <c r="C29" i="2"/>
  <c r="E29" i="2"/>
  <c r="D29" i="2"/>
  <c r="G29" i="2"/>
  <c r="H29" i="2"/>
  <c r="B29" i="2"/>
  <c r="A30" i="2"/>
  <c r="C30" i="2"/>
  <c r="D30" i="2"/>
  <c r="E30" i="2"/>
  <c r="G30" i="2"/>
  <c r="H30" i="2"/>
  <c r="B30" i="2"/>
  <c r="A31" i="2"/>
  <c r="B31" i="2"/>
  <c r="D31" i="2"/>
  <c r="G31" i="2"/>
  <c r="C31" i="2"/>
  <c r="E31" i="2"/>
  <c r="H31" i="2"/>
  <c r="A32" i="2"/>
  <c r="C32" i="2"/>
  <c r="E32" i="2"/>
  <c r="D32" i="2"/>
  <c r="G32" i="2"/>
  <c r="H32" i="2"/>
  <c r="B32" i="2"/>
  <c r="A33" i="2"/>
  <c r="D33" i="2"/>
  <c r="G33" i="2"/>
  <c r="C33" i="2"/>
  <c r="E33" i="2"/>
  <c r="H33" i="2"/>
  <c r="B33" i="2"/>
  <c r="A34" i="2"/>
  <c r="C34" i="2"/>
  <c r="D34" i="2"/>
  <c r="E34" i="2"/>
  <c r="G34" i="2"/>
  <c r="H34" i="2"/>
  <c r="B34" i="2"/>
  <c r="A35" i="2"/>
  <c r="B35" i="2"/>
  <c r="D35" i="2"/>
  <c r="G35" i="2"/>
  <c r="C35" i="2"/>
  <c r="E35" i="2"/>
  <c r="H35" i="2"/>
  <c r="A36" i="2"/>
  <c r="B36" i="2"/>
  <c r="C36" i="2"/>
  <c r="E36" i="2"/>
  <c r="D36" i="2"/>
  <c r="G36" i="2"/>
  <c r="H36" i="2"/>
  <c r="A37" i="2"/>
  <c r="C37" i="2"/>
  <c r="E37" i="2"/>
  <c r="D37" i="2"/>
  <c r="G37" i="2"/>
  <c r="H37" i="2"/>
  <c r="B37" i="2"/>
  <c r="A38" i="2"/>
  <c r="C38" i="2"/>
  <c r="D38" i="2"/>
  <c r="E38" i="2"/>
  <c r="G38" i="2"/>
  <c r="H38" i="2"/>
  <c r="B38" i="2"/>
  <c r="A39" i="2"/>
  <c r="B39" i="2"/>
  <c r="D39" i="2"/>
  <c r="G39" i="2"/>
  <c r="C39" i="2"/>
  <c r="E39" i="2"/>
  <c r="H39" i="2"/>
  <c r="A40" i="2"/>
  <c r="C40" i="2"/>
  <c r="E40" i="2"/>
  <c r="D40" i="2"/>
  <c r="G40" i="2"/>
  <c r="H40" i="2"/>
  <c r="B40" i="2"/>
  <c r="A41" i="2"/>
  <c r="D41" i="2"/>
  <c r="G41" i="2"/>
  <c r="C41" i="2"/>
  <c r="E41" i="2"/>
  <c r="H41" i="2"/>
  <c r="B41" i="2"/>
  <c r="A42" i="2"/>
  <c r="C42" i="2"/>
  <c r="E42" i="2"/>
  <c r="D42" i="2"/>
  <c r="G42" i="2"/>
  <c r="H42" i="2"/>
  <c r="B42" i="2"/>
  <c r="A43" i="2"/>
  <c r="B43" i="2"/>
  <c r="D43" i="2"/>
  <c r="E43" i="2"/>
  <c r="G43" i="2"/>
  <c r="C43" i="2"/>
  <c r="H43" i="2"/>
  <c r="A44" i="2"/>
  <c r="B44" i="2"/>
  <c r="D44" i="2"/>
  <c r="G44" i="2"/>
  <c r="C44" i="2"/>
  <c r="E44" i="2"/>
  <c r="H44" i="2"/>
  <c r="A45" i="2"/>
  <c r="B45" i="2"/>
  <c r="C45" i="2"/>
  <c r="E45" i="2"/>
  <c r="D45" i="2"/>
  <c r="G45" i="2"/>
  <c r="H45" i="2"/>
  <c r="A46" i="2"/>
  <c r="C46" i="2"/>
  <c r="E46" i="2"/>
  <c r="D46" i="2"/>
  <c r="G46" i="2"/>
  <c r="H46" i="2"/>
  <c r="B46" i="2"/>
  <c r="A47" i="2"/>
  <c r="B47" i="2"/>
  <c r="D47" i="2"/>
  <c r="G47" i="2"/>
  <c r="C47" i="2"/>
  <c r="H47" i="2"/>
  <c r="A48" i="2"/>
  <c r="B48" i="2"/>
  <c r="D48" i="2"/>
  <c r="G48" i="2"/>
  <c r="C48" i="2"/>
  <c r="H48" i="2"/>
  <c r="A49" i="2"/>
  <c r="C49" i="2"/>
  <c r="E49" i="2"/>
  <c r="D49" i="2"/>
  <c r="G49" i="2"/>
  <c r="H49" i="2"/>
  <c r="B49" i="2"/>
  <c r="A50" i="2"/>
  <c r="C50" i="2"/>
  <c r="D50" i="2"/>
  <c r="G50" i="2"/>
  <c r="H50" i="2"/>
  <c r="B50" i="2"/>
  <c r="A51" i="2"/>
  <c r="B51" i="2"/>
  <c r="D51" i="2"/>
  <c r="E51" i="2"/>
  <c r="G51" i="2"/>
  <c r="C51" i="2"/>
  <c r="H51" i="2"/>
  <c r="A52" i="2"/>
  <c r="B52" i="2"/>
  <c r="E52" i="2"/>
  <c r="F52" i="2"/>
  <c r="D52" i="2"/>
  <c r="G52" i="2"/>
  <c r="C52" i="2"/>
  <c r="H52" i="2"/>
  <c r="A53" i="2"/>
  <c r="B53" i="2"/>
  <c r="F53" i="2"/>
  <c r="D53" i="2"/>
  <c r="G53" i="2"/>
  <c r="C53" i="2"/>
  <c r="E53" i="2"/>
  <c r="H53" i="2"/>
  <c r="A54" i="2"/>
  <c r="B54" i="2"/>
  <c r="F54" i="2"/>
  <c r="D54" i="2"/>
  <c r="G54" i="2"/>
  <c r="C54" i="2"/>
  <c r="E54" i="2"/>
  <c r="H54" i="2"/>
  <c r="A55" i="2"/>
  <c r="C55" i="2"/>
  <c r="E55" i="2"/>
  <c r="D55" i="2"/>
  <c r="G55" i="2"/>
  <c r="H55" i="2"/>
  <c r="B55" i="2"/>
  <c r="A56" i="2"/>
  <c r="B56" i="2"/>
  <c r="D56" i="2"/>
  <c r="G56" i="2"/>
  <c r="C56" i="2"/>
  <c r="H56" i="2"/>
  <c r="A57" i="2"/>
  <c r="C57" i="2"/>
  <c r="E57" i="2"/>
  <c r="D57" i="2"/>
  <c r="G57" i="2"/>
  <c r="H57" i="2"/>
  <c r="B57" i="2"/>
  <c r="A58" i="2"/>
  <c r="B58" i="2"/>
  <c r="D58" i="2"/>
  <c r="E58" i="2"/>
  <c r="G58" i="2"/>
  <c r="C58" i="2"/>
  <c r="H58" i="2"/>
  <c r="A59" i="2"/>
  <c r="B59" i="2"/>
  <c r="D59" i="2"/>
  <c r="G59" i="2"/>
  <c r="C59" i="2"/>
  <c r="H59" i="2"/>
  <c r="A60" i="2"/>
  <c r="C60" i="2"/>
  <c r="E60" i="2"/>
  <c r="D60" i="2"/>
  <c r="G60" i="2"/>
  <c r="H60" i="2"/>
  <c r="B60" i="2"/>
  <c r="A61" i="2"/>
  <c r="C61" i="2"/>
  <c r="E61" i="2"/>
  <c r="D61" i="2"/>
  <c r="G61" i="2"/>
  <c r="H61" i="2"/>
  <c r="B61" i="2"/>
  <c r="A62" i="2"/>
  <c r="B62" i="2"/>
  <c r="D62" i="2"/>
  <c r="E62" i="2"/>
  <c r="G62" i="2"/>
  <c r="C62" i="2"/>
  <c r="H62" i="2"/>
  <c r="A63" i="2"/>
  <c r="B63" i="2"/>
  <c r="D63" i="2"/>
  <c r="G63" i="2"/>
  <c r="C63" i="2"/>
  <c r="E63" i="2"/>
  <c r="H63" i="2"/>
  <c r="A64" i="2"/>
  <c r="C64" i="2"/>
  <c r="E64" i="2"/>
  <c r="D64" i="2"/>
  <c r="G64" i="2"/>
  <c r="H64" i="2"/>
  <c r="B64" i="2"/>
  <c r="A65" i="2"/>
  <c r="C65" i="2"/>
  <c r="D65" i="2"/>
  <c r="E65" i="2"/>
  <c r="G65" i="2"/>
  <c r="H65" i="2"/>
  <c r="B65" i="2"/>
  <c r="A66" i="2"/>
  <c r="B66" i="2"/>
  <c r="D66" i="2"/>
  <c r="G66" i="2"/>
  <c r="C66" i="2"/>
  <c r="H66" i="2"/>
  <c r="A67" i="2"/>
  <c r="B67" i="2"/>
  <c r="D67" i="2"/>
  <c r="G67" i="2"/>
  <c r="C67" i="2"/>
  <c r="E67" i="2"/>
  <c r="H67" i="2"/>
  <c r="A68" i="2"/>
  <c r="D68" i="2"/>
  <c r="G68" i="2"/>
  <c r="C68" i="2"/>
  <c r="E68" i="2"/>
  <c r="H68" i="2"/>
  <c r="B68" i="2"/>
  <c r="A69" i="2"/>
  <c r="C69" i="2"/>
  <c r="D69" i="2"/>
  <c r="E69" i="2"/>
  <c r="G69" i="2"/>
  <c r="H69" i="2"/>
  <c r="B69" i="2"/>
  <c r="A70" i="2"/>
  <c r="B70" i="2"/>
  <c r="D70" i="2"/>
  <c r="G70" i="2"/>
  <c r="C70" i="2"/>
  <c r="E70" i="2"/>
  <c r="H70" i="2"/>
  <c r="A71" i="2"/>
  <c r="C71" i="2"/>
  <c r="E71" i="2"/>
  <c r="D71" i="2"/>
  <c r="G71" i="2"/>
  <c r="H71" i="2"/>
  <c r="B71" i="2"/>
  <c r="A72" i="2"/>
  <c r="D72" i="2"/>
  <c r="G72" i="2"/>
  <c r="C72" i="2"/>
  <c r="E72" i="2"/>
  <c r="H72" i="2"/>
  <c r="B72" i="2"/>
  <c r="A73" i="2"/>
  <c r="C73" i="2"/>
  <c r="E73" i="2"/>
  <c r="D73" i="2"/>
  <c r="G73" i="2"/>
  <c r="H73" i="2"/>
  <c r="B73" i="2"/>
  <c r="A74" i="2"/>
  <c r="B74" i="2"/>
  <c r="D74" i="2"/>
  <c r="E74" i="2"/>
  <c r="G74" i="2"/>
  <c r="C74" i="2"/>
  <c r="H74" i="2"/>
  <c r="A75" i="2"/>
  <c r="B75" i="2"/>
  <c r="D75" i="2"/>
  <c r="G75" i="2"/>
  <c r="C75" i="2"/>
  <c r="E75" i="2"/>
  <c r="H75" i="2"/>
  <c r="A76" i="2"/>
  <c r="B76" i="2"/>
  <c r="C76" i="2"/>
  <c r="E76" i="2"/>
  <c r="D76" i="2"/>
  <c r="G76" i="2"/>
  <c r="H76" i="2"/>
  <c r="A77" i="2"/>
  <c r="C77" i="2"/>
  <c r="E77" i="2"/>
  <c r="D77" i="2"/>
  <c r="G77" i="2"/>
  <c r="H77" i="2"/>
  <c r="B77" i="2"/>
  <c r="A78" i="2"/>
  <c r="B78" i="2"/>
  <c r="C78" i="2"/>
  <c r="E78" i="2"/>
  <c r="D78" i="2"/>
  <c r="G78" i="2"/>
  <c r="H78" i="2"/>
  <c r="A79" i="2"/>
  <c r="B79" i="2"/>
  <c r="D79" i="2"/>
  <c r="G79" i="2"/>
  <c r="C79" i="2"/>
  <c r="E79" i="2"/>
  <c r="H79" i="2"/>
  <c r="A80" i="2"/>
  <c r="B80" i="2"/>
  <c r="D80" i="2"/>
  <c r="G80" i="2"/>
  <c r="C80" i="2"/>
  <c r="E80" i="2"/>
  <c r="H80" i="2"/>
  <c r="A81" i="2"/>
  <c r="B81" i="2"/>
  <c r="D81" i="2"/>
  <c r="G81" i="2"/>
  <c r="C81" i="2"/>
  <c r="E81" i="2"/>
  <c r="H81" i="2"/>
  <c r="A82" i="2"/>
  <c r="C82" i="2"/>
  <c r="E82" i="2"/>
  <c r="D82" i="2"/>
  <c r="G82" i="2"/>
  <c r="H82" i="2"/>
  <c r="B82" i="2"/>
  <c r="A83" i="2"/>
  <c r="B83" i="2"/>
  <c r="D83" i="2"/>
  <c r="G83" i="2"/>
  <c r="C83" i="2"/>
  <c r="E83" i="2"/>
  <c r="H83" i="2"/>
  <c r="A84" i="2"/>
  <c r="B84" i="2"/>
  <c r="D84" i="2"/>
  <c r="G84" i="2"/>
  <c r="C84" i="2"/>
  <c r="E84" i="2"/>
  <c r="H84" i="2"/>
  <c r="A85" i="2"/>
  <c r="B85" i="2"/>
  <c r="D85" i="2"/>
  <c r="G85" i="2"/>
  <c r="C85" i="2"/>
  <c r="E85" i="2"/>
  <c r="H85" i="2"/>
  <c r="A86" i="2"/>
  <c r="C86" i="2"/>
  <c r="E86" i="2"/>
  <c r="D86" i="2"/>
  <c r="G86" i="2"/>
  <c r="H86" i="2"/>
  <c r="B86" i="2"/>
  <c r="A87" i="2"/>
  <c r="B87" i="2"/>
  <c r="D87" i="2"/>
  <c r="G87" i="2"/>
  <c r="C87" i="2"/>
  <c r="E87" i="2"/>
  <c r="H87" i="2"/>
  <c r="A88" i="2"/>
  <c r="B88" i="2"/>
  <c r="D88" i="2"/>
  <c r="G88" i="2"/>
  <c r="C88" i="2"/>
  <c r="H88" i="2"/>
  <c r="A89" i="2"/>
  <c r="B89" i="2"/>
  <c r="D89" i="2"/>
  <c r="G89" i="2"/>
  <c r="C89" i="2"/>
  <c r="E89" i="2"/>
  <c r="H89" i="2"/>
  <c r="A90" i="2"/>
  <c r="C90" i="2"/>
  <c r="E90" i="2"/>
  <c r="D90" i="2"/>
  <c r="G90" i="2"/>
  <c r="H90" i="2"/>
  <c r="B90" i="2"/>
  <c r="A91" i="2"/>
  <c r="B91" i="2"/>
  <c r="D91" i="2"/>
  <c r="G91" i="2"/>
  <c r="C91" i="2"/>
  <c r="E91" i="2"/>
  <c r="H91" i="2"/>
  <c r="A92" i="2"/>
  <c r="B92" i="2"/>
  <c r="D92" i="2"/>
  <c r="G92" i="2"/>
  <c r="C92" i="2"/>
  <c r="E92" i="2"/>
  <c r="H92" i="2"/>
  <c r="A93" i="2"/>
  <c r="B93" i="2"/>
  <c r="D93" i="2"/>
  <c r="G93" i="2"/>
  <c r="C93" i="2"/>
  <c r="E93" i="2"/>
  <c r="H93" i="2"/>
  <c r="A94" i="2"/>
  <c r="C94" i="2"/>
  <c r="E94" i="2"/>
  <c r="D94" i="2"/>
  <c r="G94" i="2"/>
  <c r="H94" i="2"/>
  <c r="B94" i="2"/>
  <c r="A95" i="2"/>
  <c r="B95" i="2"/>
  <c r="D95" i="2"/>
  <c r="G95" i="2"/>
  <c r="C95" i="2"/>
  <c r="E95" i="2"/>
  <c r="H95" i="2"/>
  <c r="A96" i="2"/>
  <c r="B96" i="2"/>
  <c r="D96" i="2"/>
  <c r="G96" i="2"/>
  <c r="C96" i="2"/>
  <c r="E96" i="2"/>
  <c r="H96" i="2"/>
  <c r="A97" i="2"/>
  <c r="B97" i="2"/>
  <c r="D97" i="2"/>
  <c r="G97" i="2"/>
  <c r="C97" i="2"/>
  <c r="E97" i="2"/>
  <c r="H97" i="2"/>
  <c r="A98" i="2"/>
  <c r="C98" i="2"/>
  <c r="E98" i="2"/>
  <c r="D98" i="2"/>
  <c r="G98" i="2"/>
  <c r="H98" i="2"/>
  <c r="B98" i="2"/>
  <c r="A99" i="2"/>
  <c r="B99" i="2"/>
  <c r="D99" i="2"/>
  <c r="G99" i="2"/>
  <c r="C99" i="2"/>
  <c r="E99" i="2"/>
  <c r="H99" i="2"/>
  <c r="A100" i="2"/>
  <c r="B100" i="2"/>
  <c r="D100" i="2"/>
  <c r="G100" i="2"/>
  <c r="C100" i="2"/>
  <c r="E100" i="2"/>
  <c r="H100" i="2"/>
  <c r="A101" i="2"/>
  <c r="B101" i="2"/>
  <c r="D101" i="2"/>
  <c r="G101" i="2"/>
  <c r="C101" i="2"/>
  <c r="E101" i="2"/>
  <c r="H101" i="2"/>
  <c r="A102" i="2"/>
  <c r="C102" i="2"/>
  <c r="E102" i="2"/>
  <c r="D102" i="2"/>
  <c r="G102" i="2"/>
  <c r="H102" i="2"/>
  <c r="B102" i="2"/>
  <c r="A103" i="2"/>
  <c r="B103" i="2"/>
  <c r="D103" i="2"/>
  <c r="G103" i="2"/>
  <c r="C103" i="2"/>
  <c r="E103" i="2"/>
  <c r="H103" i="2"/>
  <c r="A104" i="2"/>
  <c r="B104" i="2"/>
  <c r="D104" i="2"/>
  <c r="G104" i="2"/>
  <c r="C104" i="2"/>
  <c r="E104" i="2"/>
  <c r="H104" i="2"/>
  <c r="A105" i="2"/>
  <c r="B105" i="2"/>
  <c r="D105" i="2"/>
  <c r="G105" i="2"/>
  <c r="C105" i="2"/>
  <c r="E105" i="2"/>
  <c r="H105" i="2"/>
  <c r="A106" i="2"/>
  <c r="C106" i="2"/>
  <c r="E106" i="2"/>
  <c r="D106" i="2"/>
  <c r="G106" i="2"/>
  <c r="H106" i="2"/>
  <c r="B106" i="2"/>
  <c r="A107" i="2"/>
  <c r="B107" i="2"/>
  <c r="D107" i="2"/>
  <c r="G107" i="2"/>
  <c r="C107" i="2"/>
  <c r="E107" i="2"/>
  <c r="H107" i="2"/>
  <c r="A108" i="2"/>
  <c r="B108" i="2"/>
  <c r="D108" i="2"/>
  <c r="E108" i="2"/>
  <c r="G108" i="2"/>
  <c r="C108" i="2"/>
  <c r="H108" i="2"/>
  <c r="A109" i="2"/>
  <c r="B109" i="2"/>
  <c r="D109" i="2"/>
  <c r="G109" i="2"/>
  <c r="C109" i="2"/>
  <c r="E109" i="2"/>
  <c r="H109" i="2"/>
  <c r="A110" i="2"/>
  <c r="C110" i="2"/>
  <c r="E110" i="2"/>
  <c r="D110" i="2"/>
  <c r="G110" i="2"/>
  <c r="H110" i="2"/>
  <c r="B110" i="2"/>
  <c r="A111" i="2"/>
  <c r="B111" i="2"/>
  <c r="D111" i="2"/>
  <c r="G111" i="2"/>
  <c r="C111" i="2"/>
  <c r="H111" i="2"/>
  <c r="A112" i="2"/>
  <c r="B112" i="2"/>
  <c r="D112" i="2"/>
  <c r="G112" i="2"/>
  <c r="C112" i="2"/>
  <c r="E112" i="2"/>
  <c r="H112" i="2"/>
  <c r="A113" i="2"/>
  <c r="B113" i="2"/>
  <c r="D113" i="2"/>
  <c r="G113" i="2"/>
  <c r="C113" i="2"/>
  <c r="E113" i="2"/>
  <c r="H113" i="2"/>
  <c r="A114" i="2"/>
  <c r="D114" i="2"/>
  <c r="F114" i="2"/>
  <c r="G114" i="2"/>
  <c r="C114" i="2"/>
  <c r="E114" i="2"/>
  <c r="H114" i="2"/>
  <c r="B114" i="2"/>
  <c r="A115" i="2"/>
  <c r="C115" i="2"/>
  <c r="E115" i="2"/>
  <c r="D115" i="2"/>
  <c r="F115" i="2"/>
  <c r="G115" i="2"/>
  <c r="H115" i="2"/>
  <c r="B115" i="2"/>
  <c r="A116" i="2"/>
  <c r="C116" i="2"/>
  <c r="D116" i="2"/>
  <c r="G116" i="2"/>
  <c r="H116" i="2"/>
  <c r="B116" i="2"/>
  <c r="A117" i="2"/>
  <c r="B117" i="2"/>
  <c r="D117" i="2"/>
  <c r="G117" i="2"/>
  <c r="C117" i="2"/>
  <c r="E117" i="2"/>
  <c r="H117" i="2"/>
  <c r="A118" i="2"/>
  <c r="B118" i="2"/>
  <c r="D118" i="2"/>
  <c r="G118" i="2"/>
  <c r="C118" i="2"/>
  <c r="E118" i="2"/>
  <c r="H118" i="2"/>
  <c r="A119" i="2"/>
  <c r="B119" i="2"/>
  <c r="D119" i="2"/>
  <c r="G119" i="2"/>
  <c r="C119" i="2"/>
  <c r="E119" i="2"/>
  <c r="H119" i="2"/>
  <c r="A120" i="2"/>
  <c r="C120" i="2"/>
  <c r="E120" i="2"/>
  <c r="D120" i="2"/>
  <c r="G120" i="2"/>
  <c r="H120" i="2"/>
  <c r="B120" i="2"/>
  <c r="A121" i="2"/>
  <c r="B121" i="2"/>
  <c r="D121" i="2"/>
  <c r="G121" i="2"/>
  <c r="C121" i="2"/>
  <c r="E121" i="2"/>
  <c r="H121" i="2"/>
  <c r="A122" i="2"/>
  <c r="B122" i="2"/>
  <c r="D122" i="2"/>
  <c r="E122" i="2"/>
  <c r="G122" i="2"/>
  <c r="C122" i="2"/>
  <c r="H122" i="2"/>
  <c r="A123" i="2"/>
  <c r="B123" i="2"/>
  <c r="D123" i="2"/>
  <c r="G123" i="2"/>
  <c r="C123" i="2"/>
  <c r="E123" i="2"/>
  <c r="H123" i="2"/>
  <c r="A124" i="2"/>
  <c r="C124" i="2"/>
  <c r="E124" i="2"/>
  <c r="D124" i="2"/>
  <c r="G124" i="2"/>
  <c r="H124" i="2"/>
  <c r="B124" i="2"/>
  <c r="A125" i="2"/>
  <c r="B125" i="2"/>
  <c r="D125" i="2"/>
  <c r="G125" i="2"/>
  <c r="C125" i="2"/>
  <c r="E125" i="2"/>
  <c r="H125" i="2"/>
  <c r="A126" i="2"/>
  <c r="D126" i="2"/>
  <c r="G126" i="2"/>
  <c r="C126" i="2"/>
  <c r="H126" i="2"/>
  <c r="B126" i="2"/>
  <c r="A127" i="2"/>
  <c r="B127" i="2"/>
  <c r="D127" i="2"/>
  <c r="G127" i="2"/>
  <c r="C127" i="2"/>
  <c r="E127" i="2"/>
  <c r="H127" i="2"/>
  <c r="A128" i="2"/>
  <c r="C128" i="2"/>
  <c r="E128" i="2"/>
  <c r="D128" i="2"/>
  <c r="G128" i="2"/>
  <c r="H128" i="2"/>
  <c r="B128" i="2"/>
  <c r="A129" i="2"/>
  <c r="B129" i="2"/>
  <c r="D129" i="2"/>
  <c r="G129" i="2"/>
  <c r="C129" i="2"/>
  <c r="E129" i="2"/>
  <c r="H129" i="2"/>
  <c r="A130" i="2"/>
  <c r="B130" i="2"/>
  <c r="D130" i="2"/>
  <c r="E130" i="2"/>
  <c r="G130" i="2"/>
  <c r="C130" i="2"/>
  <c r="H130" i="2"/>
  <c r="A131" i="2"/>
  <c r="B131" i="2"/>
  <c r="D131" i="2"/>
  <c r="G131" i="2"/>
  <c r="C131" i="2"/>
  <c r="E131" i="2"/>
  <c r="H131" i="2"/>
  <c r="A132" i="2"/>
  <c r="C132" i="2"/>
  <c r="E132" i="2"/>
  <c r="D132" i="2"/>
  <c r="G132" i="2"/>
  <c r="H132" i="2"/>
  <c r="B132" i="2"/>
  <c r="A133" i="2"/>
  <c r="B133" i="2"/>
  <c r="D133" i="2"/>
  <c r="G133" i="2"/>
  <c r="C133" i="2"/>
  <c r="E133" i="2"/>
  <c r="H133" i="2"/>
  <c r="A134" i="2"/>
  <c r="D134" i="2"/>
  <c r="G134" i="2"/>
  <c r="C134" i="2"/>
  <c r="E134" i="2"/>
  <c r="H134" i="2"/>
  <c r="B134" i="2"/>
  <c r="A135" i="2"/>
  <c r="B135" i="2"/>
  <c r="D135" i="2"/>
  <c r="G135" i="2"/>
  <c r="C135" i="2"/>
  <c r="E135" i="2"/>
  <c r="H135" i="2"/>
  <c r="A136" i="2"/>
  <c r="C136" i="2"/>
  <c r="E136" i="2"/>
  <c r="D136" i="2"/>
  <c r="G136" i="2"/>
  <c r="H136" i="2"/>
  <c r="B136" i="2"/>
  <c r="A137" i="2"/>
  <c r="B137" i="2"/>
  <c r="D137" i="2"/>
  <c r="G137" i="2"/>
  <c r="C137" i="2"/>
  <c r="H137" i="2"/>
  <c r="A138" i="2"/>
  <c r="B138" i="2"/>
  <c r="D138" i="2"/>
  <c r="E138" i="2"/>
  <c r="G138" i="2"/>
  <c r="C138" i="2"/>
  <c r="H138" i="2"/>
  <c r="G4" i="3"/>
  <c r="G5" i="3"/>
  <c r="G6" i="3"/>
  <c r="G7" i="3"/>
  <c r="D12" i="3"/>
  <c r="L12" i="3"/>
  <c r="A13" i="3"/>
  <c r="C13" i="3"/>
  <c r="D17" i="3"/>
  <c r="D15" i="3"/>
  <c r="F15" i="3"/>
  <c r="K15" i="3"/>
  <c r="L15" i="3"/>
  <c r="N15" i="3"/>
  <c r="N12" i="3"/>
  <c r="D16" i="3"/>
  <c r="E16" i="3"/>
  <c r="E15" i="3"/>
  <c r="F16" i="3"/>
  <c r="G16" i="3"/>
  <c r="G15" i="3"/>
  <c r="H16" i="3"/>
  <c r="H15" i="3"/>
  <c r="I16" i="3"/>
  <c r="I15" i="3"/>
  <c r="J16" i="3"/>
  <c r="J15" i="3"/>
  <c r="K16" i="3"/>
  <c r="L16" i="3"/>
  <c r="M16" i="3"/>
  <c r="M15" i="3"/>
  <c r="N16" i="3"/>
  <c r="O16" i="3"/>
  <c r="O15" i="3"/>
  <c r="D21" i="3"/>
  <c r="E21" i="3"/>
  <c r="D22" i="3"/>
  <c r="F22" i="3" s="1"/>
  <c r="E22" i="3"/>
  <c r="D23" i="3"/>
  <c r="E23" i="3"/>
  <c r="I23" i="3" s="1"/>
  <c r="J23" i="3" s="1"/>
  <c r="D24" i="3"/>
  <c r="F24" i="3" s="1"/>
  <c r="E24" i="3"/>
  <c r="D25" i="3"/>
  <c r="F25" i="3" s="1"/>
  <c r="E25" i="3"/>
  <c r="D26" i="3"/>
  <c r="F26" i="3" s="1"/>
  <c r="H26" i="3" s="1"/>
  <c r="E26" i="3"/>
  <c r="D27" i="3"/>
  <c r="E27" i="3"/>
  <c r="D28" i="3"/>
  <c r="F28" i="3" s="1"/>
  <c r="E28" i="3"/>
  <c r="D29" i="3"/>
  <c r="F29" i="3" s="1"/>
  <c r="E29" i="3"/>
  <c r="I29" i="3" s="1"/>
  <c r="J29" i="3" s="1"/>
  <c r="D30" i="3"/>
  <c r="F30" i="3" s="1"/>
  <c r="H30" i="3" s="1"/>
  <c r="E30" i="3"/>
  <c r="D31" i="3"/>
  <c r="E31" i="3"/>
  <c r="D32" i="3"/>
  <c r="F32" i="3" s="1"/>
  <c r="H32" i="3" s="1"/>
  <c r="E32" i="3"/>
  <c r="D33" i="3"/>
  <c r="F33" i="3" s="1"/>
  <c r="E33" i="3"/>
  <c r="D34" i="3"/>
  <c r="F34" i="3" s="1"/>
  <c r="E34" i="3"/>
  <c r="D35" i="3"/>
  <c r="E35" i="3"/>
  <c r="D36" i="3"/>
  <c r="E36" i="3"/>
  <c r="D37" i="3"/>
  <c r="F37" i="3" s="1"/>
  <c r="G37" i="3" s="1"/>
  <c r="E37" i="3"/>
  <c r="I37" i="3" s="1"/>
  <c r="J37" i="3" s="1"/>
  <c r="D38" i="3"/>
  <c r="F38" i="3" s="1"/>
  <c r="H38" i="3" s="1"/>
  <c r="E38" i="3"/>
  <c r="D39" i="3"/>
  <c r="E39" i="3"/>
  <c r="D40" i="3"/>
  <c r="E40" i="3"/>
  <c r="I40" i="3" s="1"/>
  <c r="J40" i="3" s="1"/>
  <c r="D41" i="3"/>
  <c r="F41" i="3" s="1"/>
  <c r="E41" i="3"/>
  <c r="I41" i="3" s="1"/>
  <c r="J41" i="3" s="1"/>
  <c r="D42" i="3"/>
  <c r="F42" i="3" s="1"/>
  <c r="E42" i="3"/>
  <c r="D43" i="3"/>
  <c r="F43" i="3" s="1"/>
  <c r="E43" i="3"/>
  <c r="D44" i="3"/>
  <c r="F44" i="3" s="1"/>
  <c r="E44" i="3"/>
  <c r="D45" i="3"/>
  <c r="F45" i="3" s="1"/>
  <c r="E45" i="3"/>
  <c r="D46" i="3"/>
  <c r="E46" i="3"/>
  <c r="D47" i="3"/>
  <c r="F47" i="3" s="1"/>
  <c r="E47" i="3"/>
  <c r="D48" i="3"/>
  <c r="F48" i="3" s="1"/>
  <c r="E48" i="3"/>
  <c r="D49" i="3"/>
  <c r="F49" i="3" s="1"/>
  <c r="E49" i="3"/>
  <c r="D50" i="3"/>
  <c r="F50" i="3" s="1"/>
  <c r="G50" i="3" s="1"/>
  <c r="E50" i="3"/>
  <c r="D51" i="3"/>
  <c r="F51" i="3" s="1"/>
  <c r="H51" i="3" s="1"/>
  <c r="E51" i="3"/>
  <c r="I51" i="3" s="1"/>
  <c r="J51" i="3" s="1"/>
  <c r="D52" i="3"/>
  <c r="E52" i="3"/>
  <c r="I52" i="3"/>
  <c r="J52" i="3"/>
  <c r="D53" i="3"/>
  <c r="E53" i="3"/>
  <c r="F53" i="3"/>
  <c r="H53" i="3"/>
  <c r="D54" i="3"/>
  <c r="E54" i="3"/>
  <c r="F54" i="3"/>
  <c r="H54" i="3"/>
  <c r="G54" i="3"/>
  <c r="I54" i="3"/>
  <c r="J54" i="3"/>
  <c r="D55" i="3"/>
  <c r="E55" i="3"/>
  <c r="F55" i="3"/>
  <c r="H55" i="3"/>
  <c r="D56" i="3"/>
  <c r="E56" i="3"/>
  <c r="I56" i="3"/>
  <c r="J56" i="3"/>
  <c r="D57" i="3"/>
  <c r="I57" i="3"/>
  <c r="E57" i="3"/>
  <c r="F57" i="3"/>
  <c r="H57" i="3"/>
  <c r="G57" i="3"/>
  <c r="J57" i="3"/>
  <c r="D58" i="3"/>
  <c r="E58" i="3"/>
  <c r="F58" i="3"/>
  <c r="H58" i="3"/>
  <c r="G58" i="3"/>
  <c r="I58" i="3"/>
  <c r="J58" i="3"/>
  <c r="D59" i="3"/>
  <c r="E59" i="3"/>
  <c r="F59" i="3"/>
  <c r="H59" i="3"/>
  <c r="I59" i="3"/>
  <c r="J59" i="3"/>
  <c r="D60" i="3"/>
  <c r="E60" i="3"/>
  <c r="D61" i="3"/>
  <c r="F61" i="3"/>
  <c r="H61" i="3"/>
  <c r="E61" i="3"/>
  <c r="D62" i="3"/>
  <c r="E62" i="3"/>
  <c r="F62" i="3"/>
  <c r="H62" i="3"/>
  <c r="G62" i="3"/>
  <c r="D63" i="3"/>
  <c r="E63" i="3"/>
  <c r="D64" i="3"/>
  <c r="F64" i="3"/>
  <c r="E64" i="3"/>
  <c r="G64" i="3"/>
  <c r="H64" i="3"/>
  <c r="D65" i="3"/>
  <c r="I65" i="3"/>
  <c r="E65" i="3"/>
  <c r="J65" i="3"/>
  <c r="D66" i="3"/>
  <c r="E66" i="3"/>
  <c r="F66" i="3"/>
  <c r="D67" i="3"/>
  <c r="E67" i="3"/>
  <c r="F67" i="3"/>
  <c r="H67" i="3"/>
  <c r="I67" i="3"/>
  <c r="J67" i="3"/>
  <c r="D68" i="3"/>
  <c r="F68" i="3"/>
  <c r="H68" i="3"/>
  <c r="E68" i="3"/>
  <c r="G68" i="3"/>
  <c r="I68" i="3"/>
  <c r="J68" i="3"/>
  <c r="D69" i="3"/>
  <c r="E69" i="3"/>
  <c r="F69" i="3"/>
  <c r="G69" i="3"/>
  <c r="H69" i="3"/>
  <c r="D70" i="3"/>
  <c r="E70" i="3"/>
  <c r="F70" i="3"/>
  <c r="H70" i="3"/>
  <c r="G70" i="3"/>
  <c r="D71" i="3"/>
  <c r="E71" i="3"/>
  <c r="I71" i="3"/>
  <c r="F71" i="3"/>
  <c r="H71" i="3"/>
  <c r="J71" i="3"/>
  <c r="D72" i="3"/>
  <c r="F72" i="3"/>
  <c r="E72" i="3"/>
  <c r="H72" i="3"/>
  <c r="I72" i="3"/>
  <c r="J72" i="3"/>
  <c r="D73" i="3"/>
  <c r="E73" i="3"/>
  <c r="I73" i="3"/>
  <c r="F73" i="3"/>
  <c r="H73" i="3"/>
  <c r="G73" i="3"/>
  <c r="J73" i="3"/>
  <c r="D74" i="3"/>
  <c r="E74" i="3"/>
  <c r="F74" i="3"/>
  <c r="I74" i="3"/>
  <c r="J74" i="3"/>
  <c r="D75" i="3"/>
  <c r="F75" i="3"/>
  <c r="H75" i="3"/>
  <c r="E75" i="3"/>
  <c r="D76" i="3"/>
  <c r="E76" i="3"/>
  <c r="D77" i="3"/>
  <c r="E77" i="3"/>
  <c r="I77" i="3"/>
  <c r="J77" i="3"/>
  <c r="D78" i="3"/>
  <c r="E78" i="3"/>
  <c r="F78" i="3"/>
  <c r="H78" i="3"/>
  <c r="G78" i="3"/>
  <c r="D79" i="3"/>
  <c r="F79" i="3"/>
  <c r="H79" i="3"/>
  <c r="E79" i="3"/>
  <c r="I79" i="3"/>
  <c r="J79" i="3"/>
  <c r="D80" i="3"/>
  <c r="F80" i="3"/>
  <c r="E80" i="3"/>
  <c r="G80" i="3"/>
  <c r="H80" i="3"/>
  <c r="D81" i="3"/>
  <c r="F81" i="3"/>
  <c r="H81" i="3"/>
  <c r="E81" i="3"/>
  <c r="I81" i="3"/>
  <c r="J81" i="3"/>
  <c r="G81" i="3"/>
  <c r="D82" i="3"/>
  <c r="E82" i="3"/>
  <c r="F82" i="3"/>
  <c r="I82" i="3"/>
  <c r="J82" i="3"/>
  <c r="D83" i="3"/>
  <c r="E83" i="3"/>
  <c r="F83" i="3"/>
  <c r="H83" i="3"/>
  <c r="I83" i="3"/>
  <c r="J83" i="3"/>
  <c r="D84" i="3"/>
  <c r="E84" i="3"/>
  <c r="D85" i="3"/>
  <c r="F85" i="3"/>
  <c r="H85" i="3"/>
  <c r="E85" i="3"/>
  <c r="D86" i="3"/>
  <c r="E86" i="3"/>
  <c r="F86" i="3"/>
  <c r="H86" i="3"/>
  <c r="G86" i="3"/>
  <c r="D87" i="3"/>
  <c r="E87" i="3"/>
  <c r="I87" i="3"/>
  <c r="J87" i="3"/>
  <c r="F87" i="3"/>
  <c r="H87" i="3"/>
  <c r="D88" i="3"/>
  <c r="E88" i="3"/>
  <c r="D89" i="3"/>
  <c r="I89" i="3"/>
  <c r="E89" i="3"/>
  <c r="F89" i="3"/>
  <c r="H89" i="3"/>
  <c r="G89" i="3"/>
  <c r="J89" i="3"/>
  <c r="D90" i="3"/>
  <c r="E90" i="3"/>
  <c r="F90" i="3"/>
  <c r="H90" i="3"/>
  <c r="G90" i="3"/>
  <c r="I90" i="3"/>
  <c r="J90" i="3"/>
  <c r="D91" i="3"/>
  <c r="E91" i="3"/>
  <c r="I91" i="3"/>
  <c r="J91" i="3"/>
  <c r="D92" i="3"/>
  <c r="E92" i="3"/>
  <c r="D93" i="3"/>
  <c r="E93" i="3"/>
  <c r="F93" i="3"/>
  <c r="H93" i="3"/>
  <c r="G93" i="3"/>
  <c r="I93" i="3"/>
  <c r="J93" i="3"/>
  <c r="D94" i="3"/>
  <c r="E94" i="3"/>
  <c r="F94" i="3"/>
  <c r="H94" i="3"/>
  <c r="I94" i="3"/>
  <c r="J94" i="3"/>
  <c r="D95" i="3"/>
  <c r="F95" i="3"/>
  <c r="H95" i="3"/>
  <c r="E95" i="3"/>
  <c r="I95" i="3"/>
  <c r="J95" i="3"/>
  <c r="G95" i="3"/>
  <c r="D96" i="3"/>
  <c r="F96" i="3"/>
  <c r="H96" i="3"/>
  <c r="E96" i="3"/>
  <c r="D97" i="3"/>
  <c r="E97" i="3"/>
  <c r="F97" i="3"/>
  <c r="H97" i="3"/>
  <c r="G97" i="3"/>
  <c r="I97" i="3"/>
  <c r="J97" i="3"/>
  <c r="D98" i="3"/>
  <c r="E98" i="3"/>
  <c r="F98" i="3"/>
  <c r="H98" i="3"/>
  <c r="D99" i="3"/>
  <c r="E99" i="3"/>
  <c r="D100" i="3"/>
  <c r="F100" i="3"/>
  <c r="H100" i="3"/>
  <c r="E100" i="3"/>
  <c r="I100" i="3"/>
  <c r="J100" i="3"/>
  <c r="D101" i="3"/>
  <c r="E101" i="3"/>
  <c r="F101" i="3"/>
  <c r="H101" i="3"/>
  <c r="G101" i="3"/>
  <c r="I101" i="3"/>
  <c r="J101" i="3"/>
  <c r="D102" i="3"/>
  <c r="E102" i="3"/>
  <c r="I102" i="3"/>
  <c r="J102" i="3"/>
  <c r="D103" i="3"/>
  <c r="E103" i="3"/>
  <c r="I103" i="3"/>
  <c r="J103" i="3"/>
  <c r="D104" i="3"/>
  <c r="E104" i="3"/>
  <c r="D105" i="3"/>
  <c r="E105" i="3"/>
  <c r="F105" i="3"/>
  <c r="H105" i="3"/>
  <c r="D106" i="3"/>
  <c r="E106" i="3"/>
  <c r="D107" i="3"/>
  <c r="E107" i="3"/>
  <c r="D108" i="3"/>
  <c r="E108" i="3"/>
  <c r="I108" i="3"/>
  <c r="F108" i="3"/>
  <c r="G108" i="3"/>
  <c r="J108" i="3"/>
  <c r="D109" i="3"/>
  <c r="E109" i="3"/>
  <c r="I109" i="3"/>
  <c r="J109" i="3"/>
  <c r="F109" i="3"/>
  <c r="H109" i="3"/>
  <c r="G109" i="3"/>
  <c r="D110" i="3"/>
  <c r="E110" i="3"/>
  <c r="D111" i="3"/>
  <c r="E111" i="3"/>
  <c r="D112" i="3"/>
  <c r="I112" i="3"/>
  <c r="E112" i="3"/>
  <c r="F112" i="3"/>
  <c r="G112" i="3"/>
  <c r="H112" i="3"/>
  <c r="J112" i="3"/>
  <c r="D113" i="3"/>
  <c r="E113" i="3"/>
  <c r="F113" i="3"/>
  <c r="H113" i="3"/>
  <c r="G113" i="3"/>
  <c r="D114" i="3"/>
  <c r="I114" i="3"/>
  <c r="J114" i="3"/>
  <c r="E114" i="3"/>
  <c r="D115" i="3"/>
  <c r="F115" i="3"/>
  <c r="E115" i="3"/>
  <c r="G115" i="3"/>
  <c r="H115" i="3"/>
  <c r="I115" i="3"/>
  <c r="J115" i="3"/>
  <c r="D116" i="3"/>
  <c r="F116" i="3"/>
  <c r="H116" i="3"/>
  <c r="E116" i="3"/>
  <c r="D117" i="3"/>
  <c r="E117" i="3"/>
  <c r="F117" i="3"/>
  <c r="D118" i="3"/>
  <c r="E118" i="3"/>
  <c r="I118" i="3"/>
  <c r="J118" i="3"/>
  <c r="D119" i="3"/>
  <c r="F119" i="3"/>
  <c r="E119" i="3"/>
  <c r="I119" i="3"/>
  <c r="J119" i="3"/>
  <c r="G119" i="3"/>
  <c r="H119" i="3"/>
  <c r="D120" i="3"/>
  <c r="I120" i="3"/>
  <c r="J120" i="3"/>
  <c r="E120" i="3"/>
  <c r="F120" i="3"/>
  <c r="H120" i="3"/>
  <c r="G120" i="3"/>
  <c r="D121" i="3"/>
  <c r="E121" i="3"/>
  <c r="F121" i="3"/>
  <c r="H121" i="3"/>
  <c r="G121" i="3"/>
  <c r="I121" i="3"/>
  <c r="J121" i="3"/>
  <c r="D122" i="3"/>
  <c r="E122" i="3"/>
  <c r="F122" i="3"/>
  <c r="H122" i="3"/>
  <c r="I122" i="3"/>
  <c r="J122" i="3"/>
  <c r="D123" i="3"/>
  <c r="E123" i="3"/>
  <c r="D124" i="3"/>
  <c r="F124" i="3"/>
  <c r="H124" i="3"/>
  <c r="E124" i="3"/>
  <c r="D125" i="3"/>
  <c r="E125" i="3"/>
  <c r="F125" i="3"/>
  <c r="H125" i="3"/>
  <c r="G125" i="3"/>
  <c r="I125" i="3"/>
  <c r="J125" i="3"/>
  <c r="D126" i="3"/>
  <c r="E126" i="3"/>
  <c r="F126" i="3"/>
  <c r="H126" i="3"/>
  <c r="D127" i="3"/>
  <c r="E127" i="3"/>
  <c r="D128" i="3"/>
  <c r="E128" i="3"/>
  <c r="D129" i="3"/>
  <c r="E129" i="3"/>
  <c r="F129" i="3"/>
  <c r="H129" i="3"/>
  <c r="G129" i="3"/>
  <c r="I129" i="3"/>
  <c r="J129" i="3"/>
  <c r="D130" i="3"/>
  <c r="E130" i="3"/>
  <c r="I130" i="3"/>
  <c r="J130" i="3"/>
  <c r="D131" i="3"/>
  <c r="E131" i="3"/>
  <c r="D132" i="3"/>
  <c r="E132" i="3"/>
  <c r="I132" i="3"/>
  <c r="J132" i="3"/>
  <c r="D133" i="3"/>
  <c r="E133" i="3"/>
  <c r="F133" i="3"/>
  <c r="H133" i="3"/>
  <c r="G133" i="3"/>
  <c r="D134" i="3"/>
  <c r="E134" i="3"/>
  <c r="D135" i="3"/>
  <c r="E135" i="3"/>
  <c r="D136" i="3"/>
  <c r="E136" i="3"/>
  <c r="D137" i="3"/>
  <c r="E137" i="3"/>
  <c r="F137" i="3"/>
  <c r="H137" i="3"/>
  <c r="G137" i="3"/>
  <c r="D138" i="3"/>
  <c r="E138" i="3"/>
  <c r="I138" i="3"/>
  <c r="J138" i="3"/>
  <c r="D139" i="3"/>
  <c r="E139" i="3"/>
  <c r="I139" i="3"/>
  <c r="J139" i="3"/>
  <c r="D140" i="3"/>
  <c r="E140" i="3"/>
  <c r="I140" i="3"/>
  <c r="F140" i="3"/>
  <c r="G140" i="3"/>
  <c r="H140" i="3"/>
  <c r="J140" i="3"/>
  <c r="D141" i="3"/>
  <c r="E141" i="3"/>
  <c r="F141" i="3"/>
  <c r="H141" i="3"/>
  <c r="G141" i="3"/>
  <c r="I141" i="3"/>
  <c r="J141" i="3"/>
  <c r="D142" i="3"/>
  <c r="E142" i="3"/>
  <c r="F142" i="3"/>
  <c r="H142" i="3"/>
  <c r="I142" i="3"/>
  <c r="J142" i="3"/>
  <c r="D143" i="3"/>
  <c r="F143" i="3"/>
  <c r="H143" i="3"/>
  <c r="E143" i="3"/>
  <c r="G143" i="3"/>
  <c r="I143" i="3"/>
  <c r="J143" i="3"/>
  <c r="D144" i="3"/>
  <c r="I144" i="3"/>
  <c r="E144" i="3"/>
  <c r="J144" i="3"/>
  <c r="D145" i="3"/>
  <c r="E145" i="3"/>
  <c r="F145" i="3"/>
  <c r="H145" i="3"/>
  <c r="G145" i="3"/>
  <c r="D146" i="3"/>
  <c r="E146" i="3"/>
  <c r="I146" i="3"/>
  <c r="J146" i="3"/>
  <c r="D147" i="3"/>
  <c r="F147" i="3"/>
  <c r="E147" i="3"/>
  <c r="I147" i="3"/>
  <c r="J147" i="3"/>
  <c r="G147" i="3"/>
  <c r="H147" i="3"/>
  <c r="D148" i="3"/>
  <c r="E148" i="3"/>
  <c r="D149" i="3"/>
  <c r="E149" i="3"/>
  <c r="I149" i="3"/>
  <c r="J149" i="3"/>
  <c r="F149" i="3"/>
  <c r="D150" i="3"/>
  <c r="F150" i="3"/>
  <c r="E150" i="3"/>
  <c r="H150" i="3"/>
  <c r="I150" i="3"/>
  <c r="J150" i="3"/>
  <c r="D151" i="3"/>
  <c r="F151" i="3"/>
  <c r="E151" i="3"/>
  <c r="G151" i="3"/>
  <c r="H151" i="3"/>
  <c r="I151" i="3"/>
  <c r="J151" i="3"/>
  <c r="D152" i="3"/>
  <c r="F152" i="3"/>
  <c r="H152" i="3"/>
  <c r="E152" i="3"/>
  <c r="D153" i="3"/>
  <c r="E153" i="3"/>
  <c r="I153" i="3"/>
  <c r="F153" i="3"/>
  <c r="H153" i="3"/>
  <c r="G153" i="3"/>
  <c r="J153" i="3"/>
  <c r="D154" i="3"/>
  <c r="F154" i="3"/>
  <c r="G154" i="3"/>
  <c r="E154" i="3"/>
  <c r="D155" i="3"/>
  <c r="E155" i="3"/>
  <c r="D156" i="3"/>
  <c r="E156" i="3"/>
  <c r="D157" i="3"/>
  <c r="E157" i="3"/>
  <c r="F157" i="3"/>
  <c r="G157" i="3"/>
  <c r="H157" i="3"/>
  <c r="I157" i="3"/>
  <c r="J157" i="3"/>
  <c r="D158" i="3"/>
  <c r="E158" i="3"/>
  <c r="D159" i="3"/>
  <c r="E159" i="3"/>
  <c r="I159" i="3"/>
  <c r="J159" i="3"/>
  <c r="D160" i="3"/>
  <c r="G160" i="3"/>
  <c r="E160" i="3"/>
  <c r="F160" i="3"/>
  <c r="H160" i="3"/>
  <c r="I160" i="3"/>
  <c r="J160" i="3"/>
  <c r="D161" i="3"/>
  <c r="E161" i="3"/>
  <c r="I161" i="3"/>
  <c r="J161" i="3"/>
  <c r="F161" i="3"/>
  <c r="H161" i="3"/>
  <c r="D162" i="3"/>
  <c r="E162" i="3"/>
  <c r="F162" i="3"/>
  <c r="G162" i="3"/>
  <c r="H162" i="3"/>
  <c r="I162" i="3"/>
  <c r="J162" i="3"/>
  <c r="D163" i="3"/>
  <c r="F163" i="3"/>
  <c r="E163" i="3"/>
  <c r="H163" i="3"/>
  <c r="I163" i="3"/>
  <c r="J163" i="3"/>
  <c r="D164" i="3"/>
  <c r="E164" i="3"/>
  <c r="D165" i="3"/>
  <c r="G165" i="3"/>
  <c r="E165" i="3"/>
  <c r="F165" i="3"/>
  <c r="H165" i="3"/>
  <c r="I165" i="3"/>
  <c r="J165" i="3"/>
  <c r="D166" i="3"/>
  <c r="E166" i="3"/>
  <c r="F166" i="3"/>
  <c r="H166" i="3"/>
  <c r="D167" i="3"/>
  <c r="E167" i="3"/>
  <c r="F167" i="3"/>
  <c r="H167" i="3"/>
  <c r="G167" i="3"/>
  <c r="I167" i="3"/>
  <c r="J167" i="3"/>
  <c r="D168" i="3"/>
  <c r="F168" i="3"/>
  <c r="E168" i="3"/>
  <c r="I168" i="3"/>
  <c r="J168" i="3"/>
  <c r="G168" i="3"/>
  <c r="H168" i="3"/>
  <c r="D169" i="3"/>
  <c r="E169" i="3"/>
  <c r="D170" i="3"/>
  <c r="E170" i="3"/>
  <c r="I170" i="3"/>
  <c r="J170" i="3"/>
  <c r="F170" i="3"/>
  <c r="G170" i="3"/>
  <c r="H170" i="3"/>
  <c r="D171" i="3"/>
  <c r="E171" i="3"/>
  <c r="F171" i="3"/>
  <c r="H171" i="3"/>
  <c r="G171" i="3"/>
  <c r="I171" i="3"/>
  <c r="J171" i="3"/>
  <c r="D172" i="3"/>
  <c r="E172" i="3"/>
  <c r="F172" i="3"/>
  <c r="H172" i="3"/>
  <c r="D173" i="3"/>
  <c r="F173" i="3"/>
  <c r="H173" i="3"/>
  <c r="E173" i="3"/>
  <c r="I173" i="3"/>
  <c r="J173" i="3"/>
  <c r="G173" i="3"/>
  <c r="D174" i="3"/>
  <c r="E174" i="3"/>
  <c r="D175" i="3"/>
  <c r="E175" i="3"/>
  <c r="F175" i="3"/>
  <c r="H175" i="3"/>
  <c r="G175" i="3"/>
  <c r="D176" i="3"/>
  <c r="G176" i="3"/>
  <c r="E176" i="3"/>
  <c r="F176" i="3"/>
  <c r="H176" i="3"/>
  <c r="I176" i="3"/>
  <c r="J176" i="3"/>
  <c r="D177" i="3"/>
  <c r="E177" i="3"/>
  <c r="I177" i="3"/>
  <c r="J177" i="3"/>
  <c r="D178" i="3"/>
  <c r="E178" i="3"/>
  <c r="I178" i="3"/>
  <c r="J178" i="3"/>
  <c r="F178" i="3"/>
  <c r="G178" i="3"/>
  <c r="D179" i="3"/>
  <c r="E179" i="3"/>
  <c r="F179" i="3"/>
  <c r="H179" i="3"/>
  <c r="G179" i="3"/>
  <c r="I179" i="3"/>
  <c r="J179" i="3"/>
  <c r="D180" i="3"/>
  <c r="E180" i="3"/>
  <c r="F180" i="3"/>
  <c r="H180" i="3"/>
  <c r="I180" i="3"/>
  <c r="J180" i="3"/>
  <c r="D181" i="3"/>
  <c r="F181" i="3"/>
  <c r="E181" i="3"/>
  <c r="I181" i="3"/>
  <c r="J181" i="3"/>
  <c r="G181" i="3"/>
  <c r="H181" i="3"/>
  <c r="D182" i="3"/>
  <c r="E182" i="3"/>
  <c r="D183" i="3"/>
  <c r="E183" i="3"/>
  <c r="F183" i="3"/>
  <c r="H183" i="3"/>
  <c r="D184" i="3"/>
  <c r="G184" i="3"/>
  <c r="E184" i="3"/>
  <c r="F184" i="3"/>
  <c r="H184" i="3"/>
  <c r="I184" i="3"/>
  <c r="J184" i="3"/>
  <c r="D185" i="3"/>
  <c r="E185" i="3"/>
  <c r="I185" i="3"/>
  <c r="J185" i="3"/>
  <c r="D186" i="3"/>
  <c r="F186" i="3"/>
  <c r="H186" i="3"/>
  <c r="E186" i="3"/>
  <c r="G186" i="3"/>
  <c r="D187" i="3"/>
  <c r="E187" i="3"/>
  <c r="F187" i="3"/>
  <c r="H187" i="3"/>
  <c r="G187" i="3"/>
  <c r="I187" i="3"/>
  <c r="J187" i="3"/>
  <c r="D188" i="3"/>
  <c r="E188" i="3"/>
  <c r="D189" i="3"/>
  <c r="E189" i="3"/>
  <c r="I189" i="3"/>
  <c r="J189" i="3"/>
  <c r="D190" i="3"/>
  <c r="E190" i="3"/>
  <c r="D191" i="3"/>
  <c r="E191" i="3"/>
  <c r="F191" i="3"/>
  <c r="D192" i="3"/>
  <c r="G192" i="3"/>
  <c r="E192" i="3"/>
  <c r="F192" i="3"/>
  <c r="H192" i="3"/>
  <c r="D193" i="3"/>
  <c r="E193" i="3"/>
  <c r="I193" i="3"/>
  <c r="J193" i="3"/>
  <c r="D194" i="3"/>
  <c r="E194" i="3"/>
  <c r="D195" i="3"/>
  <c r="E195" i="3"/>
  <c r="F195" i="3"/>
  <c r="I195" i="3"/>
  <c r="J195" i="3"/>
  <c r="D196" i="3"/>
  <c r="E196" i="3"/>
  <c r="F196" i="3"/>
  <c r="H196" i="3"/>
  <c r="D197" i="3"/>
  <c r="F197" i="3"/>
  <c r="E197" i="3"/>
  <c r="I197" i="3"/>
  <c r="J197" i="3"/>
  <c r="G197" i="3"/>
  <c r="H197" i="3"/>
  <c r="D198" i="3"/>
  <c r="E198" i="3"/>
  <c r="D199" i="3"/>
  <c r="E199" i="3"/>
  <c r="F199" i="3"/>
  <c r="H199" i="3"/>
  <c r="G199" i="3"/>
  <c r="D200" i="3"/>
  <c r="F200" i="3"/>
  <c r="H200" i="3"/>
  <c r="E200" i="3"/>
  <c r="I200" i="3"/>
  <c r="J200" i="3"/>
  <c r="D201" i="3"/>
  <c r="E201" i="3"/>
  <c r="D202" i="3"/>
  <c r="E202" i="3"/>
  <c r="I202" i="3"/>
  <c r="F202" i="3"/>
  <c r="G202" i="3"/>
  <c r="J202" i="3"/>
  <c r="D203" i="3"/>
  <c r="E203" i="3"/>
  <c r="I203" i="3"/>
  <c r="J203" i="3"/>
  <c r="F203" i="3"/>
  <c r="H203" i="3"/>
  <c r="G203" i="3"/>
  <c r="D204" i="3"/>
  <c r="F204" i="3"/>
  <c r="H204" i="3"/>
  <c r="E204" i="3"/>
  <c r="I204" i="3"/>
  <c r="J204" i="3"/>
  <c r="D205" i="3"/>
  <c r="I205" i="3"/>
  <c r="J205" i="3"/>
  <c r="E205" i="3"/>
  <c r="D206" i="3"/>
  <c r="I206" i="3"/>
  <c r="E206" i="3"/>
  <c r="F206" i="3"/>
  <c r="G206" i="3"/>
  <c r="H206" i="3"/>
  <c r="J206" i="3"/>
  <c r="D207" i="3"/>
  <c r="E207" i="3"/>
  <c r="F207" i="3"/>
  <c r="H207" i="3"/>
  <c r="G207" i="3"/>
  <c r="D208" i="3"/>
  <c r="I208" i="3"/>
  <c r="J208" i="3"/>
  <c r="E208" i="3"/>
  <c r="D209" i="3"/>
  <c r="F209" i="3"/>
  <c r="E209" i="3"/>
  <c r="G209" i="3"/>
  <c r="H209" i="3"/>
  <c r="I209" i="3"/>
  <c r="J209" i="3"/>
  <c r="D210" i="3"/>
  <c r="E210" i="3"/>
  <c r="D211" i="3"/>
  <c r="E211" i="3"/>
  <c r="F211" i="3"/>
  <c r="I211" i="3"/>
  <c r="J211" i="3"/>
  <c r="D212" i="3"/>
  <c r="E212" i="3"/>
  <c r="F212" i="3"/>
  <c r="H212" i="3"/>
  <c r="I212" i="3"/>
  <c r="J212" i="3"/>
  <c r="D213" i="3"/>
  <c r="F213" i="3"/>
  <c r="E213" i="3"/>
  <c r="I213" i="3"/>
  <c r="J213" i="3"/>
  <c r="H213" i="3"/>
  <c r="D214" i="3"/>
  <c r="I214" i="3"/>
  <c r="J214" i="3"/>
  <c r="E214" i="3"/>
  <c r="F214" i="3"/>
  <c r="H214" i="3"/>
  <c r="D215" i="3"/>
  <c r="E215" i="3"/>
  <c r="I215" i="3"/>
  <c r="J215" i="3"/>
  <c r="F215" i="3"/>
  <c r="H215" i="3"/>
  <c r="G215" i="3"/>
  <c r="D216" i="3"/>
  <c r="E216" i="3"/>
  <c r="F216" i="3"/>
  <c r="H216" i="3"/>
  <c r="I216" i="3"/>
  <c r="J216" i="3"/>
  <c r="D217" i="3"/>
  <c r="F217" i="3"/>
  <c r="E217" i="3"/>
  <c r="G217" i="3"/>
  <c r="H217" i="3"/>
  <c r="D218" i="3"/>
  <c r="G218" i="3"/>
  <c r="E218" i="3"/>
  <c r="I218" i="3"/>
  <c r="F218" i="3"/>
  <c r="H218" i="3"/>
  <c r="J218" i="3"/>
  <c r="D219" i="3"/>
  <c r="E219" i="3"/>
  <c r="F219" i="3"/>
  <c r="H219" i="3"/>
  <c r="I219" i="3"/>
  <c r="J219" i="3"/>
  <c r="D220" i="3"/>
  <c r="E220" i="3"/>
  <c r="I220" i="3"/>
  <c r="J220" i="3"/>
  <c r="F220" i="3"/>
  <c r="H220" i="3"/>
  <c r="D221" i="3"/>
  <c r="F221" i="3"/>
  <c r="H221" i="3"/>
  <c r="E221" i="3"/>
  <c r="I221" i="3"/>
  <c r="J221" i="3"/>
  <c r="D222" i="3"/>
  <c r="F222" i="3"/>
  <c r="H222" i="3"/>
  <c r="E222" i="3"/>
  <c r="D223" i="3"/>
  <c r="E223" i="3"/>
  <c r="I223" i="3"/>
  <c r="J223" i="3"/>
  <c r="F223" i="3"/>
  <c r="H223" i="3"/>
  <c r="G223" i="3"/>
  <c r="D224" i="3"/>
  <c r="E224" i="3"/>
  <c r="F224" i="3"/>
  <c r="H224" i="3"/>
  <c r="I224" i="3"/>
  <c r="J224" i="3"/>
  <c r="D225" i="3"/>
  <c r="F225" i="3"/>
  <c r="E225" i="3"/>
  <c r="I225" i="3"/>
  <c r="J225" i="3"/>
  <c r="H225" i="3"/>
  <c r="D226" i="3"/>
  <c r="F226" i="3"/>
  <c r="H226" i="3"/>
  <c r="E226" i="3"/>
  <c r="G226" i="3"/>
  <c r="D227" i="3"/>
  <c r="E227" i="3"/>
  <c r="F227" i="3"/>
  <c r="H227" i="3"/>
  <c r="G227" i="3"/>
  <c r="D228" i="3"/>
  <c r="F228" i="3"/>
  <c r="H228" i="3"/>
  <c r="E228" i="3"/>
  <c r="D229" i="3"/>
  <c r="F229" i="3"/>
  <c r="E229" i="3"/>
  <c r="I229" i="3"/>
  <c r="J229" i="3"/>
  <c r="G229" i="3"/>
  <c r="H229" i="3"/>
  <c r="D230" i="3"/>
  <c r="I230" i="3"/>
  <c r="E230" i="3"/>
  <c r="J230" i="3"/>
  <c r="D231" i="3"/>
  <c r="E231" i="3"/>
  <c r="I231" i="3"/>
  <c r="J231" i="3"/>
  <c r="F231" i="3"/>
  <c r="H231" i="3"/>
  <c r="D232" i="3"/>
  <c r="F232" i="3"/>
  <c r="H232" i="3"/>
  <c r="E232" i="3"/>
  <c r="D233" i="3"/>
  <c r="F233" i="3"/>
  <c r="H233" i="3"/>
  <c r="E233" i="3"/>
  <c r="G233" i="3"/>
  <c r="I233" i="3"/>
  <c r="J233" i="3"/>
  <c r="D234" i="3"/>
  <c r="F234" i="3"/>
  <c r="H234" i="3"/>
  <c r="E234" i="3"/>
  <c r="I234" i="3"/>
  <c r="J234" i="3"/>
  <c r="D235" i="3"/>
  <c r="E235" i="3"/>
  <c r="F235" i="3"/>
  <c r="G235" i="3"/>
  <c r="H235" i="3"/>
  <c r="I235" i="3"/>
  <c r="J235" i="3"/>
  <c r="D236" i="3"/>
  <c r="F236" i="3"/>
  <c r="H236" i="3"/>
  <c r="E236" i="3"/>
  <c r="D237" i="3"/>
  <c r="G237" i="3"/>
  <c r="E237" i="3"/>
  <c r="F237" i="3"/>
  <c r="H237" i="3"/>
  <c r="I237" i="3"/>
  <c r="J237" i="3"/>
  <c r="D238" i="3"/>
  <c r="F238" i="3"/>
  <c r="H238" i="3"/>
  <c r="E238" i="3"/>
  <c r="D239" i="3"/>
  <c r="G239" i="3"/>
  <c r="E239" i="3"/>
  <c r="F239" i="3"/>
  <c r="H239" i="3"/>
  <c r="I239" i="3"/>
  <c r="J239" i="3"/>
  <c r="D240" i="3"/>
  <c r="E240" i="3"/>
  <c r="F240" i="3"/>
  <c r="H240" i="3"/>
  <c r="G240" i="3"/>
  <c r="D241" i="3"/>
  <c r="F241" i="3"/>
  <c r="E241" i="3"/>
  <c r="I241" i="3"/>
  <c r="J241" i="3"/>
  <c r="G241" i="3"/>
  <c r="H241" i="3"/>
  <c r="I192" i="3"/>
  <c r="J192" i="3"/>
  <c r="F135" i="3"/>
  <c r="H135" i="3"/>
  <c r="F99" i="3"/>
  <c r="H99" i="3"/>
  <c r="G99" i="3"/>
  <c r="G46" i="1"/>
  <c r="I46" i="1"/>
  <c r="P46" i="1"/>
  <c r="S46" i="1" s="1"/>
  <c r="G30" i="1"/>
  <c r="H30" i="1"/>
  <c r="P30" i="1"/>
  <c r="I232" i="3"/>
  <c r="J232" i="3"/>
  <c r="F230" i="3"/>
  <c r="I226" i="3"/>
  <c r="J226" i="3"/>
  <c r="G225" i="3"/>
  <c r="G220" i="3"/>
  <c r="I217" i="3"/>
  <c r="J217" i="3"/>
  <c r="G213" i="3"/>
  <c r="F194" i="3"/>
  <c r="H194" i="3"/>
  <c r="G194" i="3"/>
  <c r="I154" i="3"/>
  <c r="J154" i="3"/>
  <c r="I107" i="3"/>
  <c r="J107" i="3"/>
  <c r="F201" i="3"/>
  <c r="H201" i="3"/>
  <c r="H195" i="3"/>
  <c r="G195" i="3"/>
  <c r="I238" i="3"/>
  <c r="J238" i="3"/>
  <c r="I236" i="3"/>
  <c r="J236" i="3"/>
  <c r="F198" i="3"/>
  <c r="H198" i="3"/>
  <c r="I198" i="3"/>
  <c r="J198" i="3"/>
  <c r="F164" i="3"/>
  <c r="H164" i="3"/>
  <c r="I78" i="3"/>
  <c r="J78" i="3"/>
  <c r="H211" i="3"/>
  <c r="G211" i="3"/>
  <c r="G234" i="3"/>
  <c r="F210" i="3"/>
  <c r="H210" i="3"/>
  <c r="H202" i="3"/>
  <c r="I199" i="3"/>
  <c r="J199" i="3"/>
  <c r="G158" i="3"/>
  <c r="F158" i="3"/>
  <c r="H158" i="3"/>
  <c r="G232" i="3"/>
  <c r="I228" i="3"/>
  <c r="J228" i="3"/>
  <c r="H191" i="3"/>
  <c r="G191" i="3"/>
  <c r="I240" i="3"/>
  <c r="J240" i="3"/>
  <c r="G224" i="3"/>
  <c r="G212" i="3"/>
  <c r="G238" i="3"/>
  <c r="G231" i="3"/>
  <c r="I227" i="3"/>
  <c r="J227" i="3"/>
  <c r="I210" i="3"/>
  <c r="J210" i="3"/>
  <c r="I207" i="3"/>
  <c r="J207" i="3"/>
  <c r="I196" i="3"/>
  <c r="J196" i="3"/>
  <c r="F193" i="3"/>
  <c r="H193" i="3"/>
  <c r="G193" i="3"/>
  <c r="F189" i="3"/>
  <c r="H189" i="3"/>
  <c r="G189" i="3"/>
  <c r="G221" i="3"/>
  <c r="F208" i="3"/>
  <c r="H208" i="3"/>
  <c r="I201" i="3"/>
  <c r="J201" i="3"/>
  <c r="I183" i="3"/>
  <c r="J183" i="3"/>
  <c r="F123" i="3"/>
  <c r="H123" i="3"/>
  <c r="I123" i="3"/>
  <c r="J123" i="3"/>
  <c r="F188" i="3"/>
  <c r="H188" i="3"/>
  <c r="I188" i="3"/>
  <c r="J188" i="3"/>
  <c r="G236" i="3"/>
  <c r="G228" i="3"/>
  <c r="I222" i="3"/>
  <c r="J222" i="3"/>
  <c r="G222" i="3"/>
  <c r="G219" i="3"/>
  <c r="G214" i="3"/>
  <c r="F205" i="3"/>
  <c r="H205" i="3"/>
  <c r="G204" i="3"/>
  <c r="G200" i="3"/>
  <c r="I191" i="3"/>
  <c r="J191" i="3"/>
  <c r="F174" i="3"/>
  <c r="H174" i="3"/>
  <c r="I174" i="3"/>
  <c r="J174" i="3"/>
  <c r="I166" i="3"/>
  <c r="J166" i="3"/>
  <c r="I133" i="3"/>
  <c r="J133" i="3"/>
  <c r="I131" i="3"/>
  <c r="J131" i="3"/>
  <c r="I128" i="3"/>
  <c r="J128" i="3"/>
  <c r="G128" i="3"/>
  <c r="F128" i="3"/>
  <c r="H128" i="3"/>
  <c r="G124" i="3"/>
  <c r="F107" i="3"/>
  <c r="H107" i="3"/>
  <c r="G107" i="3"/>
  <c r="G102" i="3"/>
  <c r="F102" i="3"/>
  <c r="H102" i="3"/>
  <c r="I80" i="3"/>
  <c r="J80" i="3"/>
  <c r="G63" i="3"/>
  <c r="F63" i="3"/>
  <c r="H63" i="3"/>
  <c r="F182" i="3"/>
  <c r="I182" i="3"/>
  <c r="J182" i="3"/>
  <c r="H178" i="3"/>
  <c r="G172" i="3"/>
  <c r="G166" i="3"/>
  <c r="F159" i="3"/>
  <c r="H159" i="3"/>
  <c r="G146" i="3"/>
  <c r="F146" i="3"/>
  <c r="H146" i="3"/>
  <c r="G138" i="3"/>
  <c r="F138" i="3"/>
  <c r="H138" i="3"/>
  <c r="F131" i="3"/>
  <c r="H131" i="3"/>
  <c r="F110" i="3"/>
  <c r="H110" i="3"/>
  <c r="I98" i="3"/>
  <c r="J98" i="3"/>
  <c r="I86" i="3"/>
  <c r="J86" i="3"/>
  <c r="F190" i="3"/>
  <c r="I190" i="3"/>
  <c r="J190" i="3"/>
  <c r="G180" i="3"/>
  <c r="F155" i="3"/>
  <c r="I155" i="3"/>
  <c r="J155" i="3"/>
  <c r="I134" i="3"/>
  <c r="J134" i="3"/>
  <c r="I127" i="3"/>
  <c r="J127" i="3"/>
  <c r="I106" i="3"/>
  <c r="J106" i="3"/>
  <c r="I104" i="3"/>
  <c r="J104" i="3"/>
  <c r="F104" i="3"/>
  <c r="H104" i="3"/>
  <c r="F169" i="3"/>
  <c r="H169" i="3"/>
  <c r="I136" i="3"/>
  <c r="J136" i="3"/>
  <c r="F136" i="3"/>
  <c r="H136" i="3"/>
  <c r="G134" i="3"/>
  <c r="F134" i="3"/>
  <c r="H134" i="3"/>
  <c r="F127" i="3"/>
  <c r="H127" i="3"/>
  <c r="F106" i="3"/>
  <c r="H106" i="3"/>
  <c r="F92" i="3"/>
  <c r="H92" i="3"/>
  <c r="G196" i="3"/>
  <c r="F156" i="3"/>
  <c r="H156" i="3"/>
  <c r="G216" i="3"/>
  <c r="I186" i="3"/>
  <c r="J186" i="3"/>
  <c r="G183" i="3"/>
  <c r="F177" i="3"/>
  <c r="H177" i="3"/>
  <c r="G177" i="3"/>
  <c r="H154" i="3"/>
  <c r="H149" i="3"/>
  <c r="G149" i="3"/>
  <c r="F148" i="3"/>
  <c r="H148" i="3"/>
  <c r="I145" i="3"/>
  <c r="J145" i="3"/>
  <c r="F139" i="3"/>
  <c r="H139" i="3"/>
  <c r="F132" i="3"/>
  <c r="H132" i="3"/>
  <c r="F130" i="3"/>
  <c r="H130" i="3"/>
  <c r="F111" i="3"/>
  <c r="H111" i="3"/>
  <c r="I111" i="3"/>
  <c r="J111" i="3"/>
  <c r="F103" i="3"/>
  <c r="H103" i="3"/>
  <c r="I194" i="3"/>
  <c r="J194" i="3"/>
  <c r="F185" i="3"/>
  <c r="H185" i="3"/>
  <c r="G185" i="3"/>
  <c r="I175" i="3"/>
  <c r="J175" i="3"/>
  <c r="G174" i="3"/>
  <c r="I172" i="3"/>
  <c r="J172" i="3"/>
  <c r="I164" i="3"/>
  <c r="J164" i="3"/>
  <c r="I158" i="3"/>
  <c r="J158" i="3"/>
  <c r="G152" i="3"/>
  <c r="I152" i="3"/>
  <c r="J152" i="3"/>
  <c r="I137" i="3"/>
  <c r="J137" i="3"/>
  <c r="I135" i="3"/>
  <c r="J135" i="3"/>
  <c r="I126" i="3"/>
  <c r="J126" i="3"/>
  <c r="I105" i="3"/>
  <c r="J105" i="3"/>
  <c r="G161" i="3"/>
  <c r="F144" i="3"/>
  <c r="I124" i="3"/>
  <c r="J124" i="3"/>
  <c r="I99" i="3"/>
  <c r="J99" i="3"/>
  <c r="F76" i="3"/>
  <c r="I76" i="3"/>
  <c r="J76" i="3"/>
  <c r="N13" i="3"/>
  <c r="M12" i="3"/>
  <c r="M13" i="3"/>
  <c r="E12" i="3"/>
  <c r="E13" i="3"/>
  <c r="G163" i="3"/>
  <c r="G150" i="3"/>
  <c r="H117" i="3"/>
  <c r="G117" i="3"/>
  <c r="G116" i="3"/>
  <c r="F84" i="3"/>
  <c r="H84" i="3"/>
  <c r="I84" i="3"/>
  <c r="J84" i="3"/>
  <c r="H66" i="3"/>
  <c r="G66" i="3"/>
  <c r="I117" i="3"/>
  <c r="J117" i="3"/>
  <c r="H108" i="3"/>
  <c r="F91" i="3"/>
  <c r="H91" i="3"/>
  <c r="G91" i="3"/>
  <c r="F88" i="3"/>
  <c r="H88" i="3"/>
  <c r="I66" i="3"/>
  <c r="J66" i="3"/>
  <c r="I64" i="3"/>
  <c r="J64" i="3"/>
  <c r="I62" i="3"/>
  <c r="J62" i="3"/>
  <c r="F52" i="3"/>
  <c r="H52" i="3"/>
  <c r="I42" i="3"/>
  <c r="J42" i="3" s="1"/>
  <c r="I169" i="3"/>
  <c r="J169" i="3"/>
  <c r="I156" i="3"/>
  <c r="J156" i="3"/>
  <c r="I148" i="3"/>
  <c r="J148" i="3"/>
  <c r="G142" i="3"/>
  <c r="F118" i="3"/>
  <c r="H118" i="3"/>
  <c r="I116" i="3"/>
  <c r="J116" i="3"/>
  <c r="I113" i="3"/>
  <c r="J113" i="3"/>
  <c r="G105" i="3"/>
  <c r="H82" i="3"/>
  <c r="G82" i="3"/>
  <c r="F77" i="3"/>
  <c r="H77" i="3"/>
  <c r="F60" i="3"/>
  <c r="H60" i="3"/>
  <c r="I60" i="3"/>
  <c r="J60" i="3"/>
  <c r="F114" i="3"/>
  <c r="H114" i="3"/>
  <c r="I110" i="3"/>
  <c r="J110" i="3"/>
  <c r="I96" i="3"/>
  <c r="J96" i="3"/>
  <c r="G96" i="3"/>
  <c r="F35" i="3"/>
  <c r="I35" i="3"/>
  <c r="J35" i="3" s="1"/>
  <c r="I92" i="3"/>
  <c r="J92" i="3"/>
  <c r="I55" i="3"/>
  <c r="J55" i="3"/>
  <c r="F12" i="3"/>
  <c r="F13" i="3"/>
  <c r="G129" i="1"/>
  <c r="K129" i="1" s="1"/>
  <c r="P129" i="1"/>
  <c r="S129" i="1" s="1"/>
  <c r="G53" i="3"/>
  <c r="G98" i="3"/>
  <c r="G67" i="3"/>
  <c r="F56" i="3"/>
  <c r="H56" i="3"/>
  <c r="G56" i="3"/>
  <c r="G126" i="3"/>
  <c r="G100" i="3"/>
  <c r="G94" i="3"/>
  <c r="I75" i="3"/>
  <c r="J75" i="3"/>
  <c r="H74" i="3"/>
  <c r="G74" i="3"/>
  <c r="I70" i="3"/>
  <c r="J70" i="3"/>
  <c r="F23" i="3"/>
  <c r="H23" i="3" s="1"/>
  <c r="J12" i="3"/>
  <c r="J13" i="3"/>
  <c r="L13" i="3"/>
  <c r="G122" i="3"/>
  <c r="G83" i="3"/>
  <c r="G59" i="3"/>
  <c r="I13" i="3"/>
  <c r="I12" i="3"/>
  <c r="K13" i="3"/>
  <c r="I88" i="3"/>
  <c r="J88" i="3"/>
  <c r="G85" i="3"/>
  <c r="G75" i="3"/>
  <c r="I63" i="3"/>
  <c r="J63" i="3"/>
  <c r="G61" i="3"/>
  <c r="O13" i="3"/>
  <c r="O12" i="3"/>
  <c r="G13" i="3"/>
  <c r="G12" i="3"/>
  <c r="G87" i="3"/>
  <c r="G72" i="3"/>
  <c r="I69" i="3"/>
  <c r="J69" i="3"/>
  <c r="F65" i="3"/>
  <c r="G55" i="3"/>
  <c r="I49" i="3"/>
  <c r="J49" i="3" s="1"/>
  <c r="H13" i="3"/>
  <c r="H12" i="3"/>
  <c r="G79" i="3"/>
  <c r="I61" i="3"/>
  <c r="J61" i="3"/>
  <c r="D13" i="3"/>
  <c r="P143" i="1"/>
  <c r="I85" i="3"/>
  <c r="J85" i="3"/>
  <c r="G71" i="3"/>
  <c r="I53" i="3"/>
  <c r="J53" i="3"/>
  <c r="K12" i="3"/>
  <c r="G133" i="1"/>
  <c r="K133" i="1" s="1"/>
  <c r="P133" i="1"/>
  <c r="P124" i="1"/>
  <c r="S124" i="1" s="1"/>
  <c r="G169" i="1"/>
  <c r="K169" i="1" s="1"/>
  <c r="P169" i="1"/>
  <c r="S169" i="1" s="1"/>
  <c r="G161" i="1"/>
  <c r="I161" i="1"/>
  <c r="P161" i="1"/>
  <c r="G153" i="1"/>
  <c r="K153" i="1"/>
  <c r="P153" i="1"/>
  <c r="G145" i="1"/>
  <c r="K145" i="1"/>
  <c r="P145" i="1"/>
  <c r="S145" i="1" s="1"/>
  <c r="G110" i="1"/>
  <c r="K110" i="1" s="1"/>
  <c r="P110" i="1"/>
  <c r="G95" i="1"/>
  <c r="K95" i="1" s="1"/>
  <c r="G67" i="1"/>
  <c r="I67" i="1"/>
  <c r="P67" i="1"/>
  <c r="S67" i="1" s="1"/>
  <c r="G174" i="1"/>
  <c r="K174" i="1" s="1"/>
  <c r="P174" i="1"/>
  <c r="G166" i="1"/>
  <c r="K166" i="1" s="1"/>
  <c r="P166" i="1"/>
  <c r="G158" i="1"/>
  <c r="K158" i="1" s="1"/>
  <c r="P158" i="1"/>
  <c r="G150" i="1"/>
  <c r="K150" i="1"/>
  <c r="P150" i="1"/>
  <c r="S150" i="1" s="1"/>
  <c r="G89" i="1"/>
  <c r="I89" i="1"/>
  <c r="P89" i="1"/>
  <c r="S89" i="1" s="1"/>
  <c r="G171" i="1"/>
  <c r="K171" i="1"/>
  <c r="P171" i="1"/>
  <c r="S171" i="1" s="1"/>
  <c r="G163" i="1"/>
  <c r="K163" i="1" s="1"/>
  <c r="P163" i="1"/>
  <c r="G155" i="1"/>
  <c r="K155" i="1" s="1"/>
  <c r="P155" i="1"/>
  <c r="G147" i="1"/>
  <c r="K147" i="1" s="1"/>
  <c r="P147" i="1"/>
  <c r="G79" i="1"/>
  <c r="I79" i="1" s="1"/>
  <c r="P79" i="1"/>
  <c r="G173" i="1"/>
  <c r="K173" i="1" s="1"/>
  <c r="P173" i="1"/>
  <c r="G165" i="1"/>
  <c r="J165" i="1" s="1"/>
  <c r="P165" i="1"/>
  <c r="S165" i="1" s="1"/>
  <c r="G157" i="1"/>
  <c r="K157" i="1"/>
  <c r="P157" i="1"/>
  <c r="S157" i="1" s="1"/>
  <c r="G149" i="1"/>
  <c r="K149" i="1" s="1"/>
  <c r="P149" i="1"/>
  <c r="S149" i="1" s="1"/>
  <c r="G118" i="1"/>
  <c r="K118" i="1" s="1"/>
  <c r="P118" i="1"/>
  <c r="G78" i="1"/>
  <c r="I78" i="1" s="1"/>
  <c r="P78" i="1"/>
  <c r="P72" i="1"/>
  <c r="S72" i="1" s="1"/>
  <c r="G58" i="1"/>
  <c r="I58" i="1" s="1"/>
  <c r="P42" i="1"/>
  <c r="G42" i="1"/>
  <c r="I42" i="1" s="1"/>
  <c r="P26" i="1"/>
  <c r="S26" i="1" s="1"/>
  <c r="G26" i="1"/>
  <c r="H26" i="1"/>
  <c r="G116" i="1"/>
  <c r="J116" i="1" s="1"/>
  <c r="G69" i="1"/>
  <c r="I69" i="1" s="1"/>
  <c r="P69" i="1"/>
  <c r="G57" i="1"/>
  <c r="I57" i="1" s="1"/>
  <c r="P57" i="1"/>
  <c r="P51" i="1"/>
  <c r="G51" i="1"/>
  <c r="I51" i="1" s="1"/>
  <c r="G41" i="1"/>
  <c r="H41" i="1"/>
  <c r="P41" i="1"/>
  <c r="S41" i="1" s="1"/>
  <c r="P35" i="1"/>
  <c r="G35" i="1"/>
  <c r="H35" i="1" s="1"/>
  <c r="G122" i="1"/>
  <c r="K122" i="1" s="1"/>
  <c r="P122" i="1"/>
  <c r="G114" i="1"/>
  <c r="K114" i="1" s="1"/>
  <c r="P114" i="1"/>
  <c r="G106" i="1"/>
  <c r="K106" i="1" s="1"/>
  <c r="P106" i="1"/>
  <c r="G63" i="1"/>
  <c r="I63" i="1"/>
  <c r="P63" i="1"/>
  <c r="G38" i="1"/>
  <c r="H38" i="1" s="1"/>
  <c r="P38" i="1"/>
  <c r="G60" i="1"/>
  <c r="I60" i="1"/>
  <c r="P60" i="1"/>
  <c r="S60" i="1" s="1"/>
  <c r="P50" i="1"/>
  <c r="G50" i="1"/>
  <c r="I50" i="1" s="1"/>
  <c r="P34" i="1"/>
  <c r="S34" i="1" s="1"/>
  <c r="G34" i="1"/>
  <c r="H34" i="1"/>
  <c r="G120" i="1"/>
  <c r="J120" i="1" s="1"/>
  <c r="P120" i="1"/>
  <c r="G112" i="1"/>
  <c r="K112" i="1" s="1"/>
  <c r="P112" i="1"/>
  <c r="P102" i="1"/>
  <c r="G102" i="1"/>
  <c r="K102" i="1"/>
  <c r="G68" i="1"/>
  <c r="I68" i="1" s="1"/>
  <c r="P68" i="1"/>
  <c r="S68" i="1" s="1"/>
  <c r="P65" i="1"/>
  <c r="G65" i="1"/>
  <c r="I65" i="1" s="1"/>
  <c r="G53" i="1"/>
  <c r="I53" i="1"/>
  <c r="P53" i="1"/>
  <c r="S53" i="1" s="1"/>
  <c r="P130" i="1"/>
  <c r="S130" i="1" s="1"/>
  <c r="G123" i="1"/>
  <c r="K123" i="1" s="1"/>
  <c r="P123" i="1"/>
  <c r="G115" i="1"/>
  <c r="I115" i="1"/>
  <c r="P115" i="1"/>
  <c r="S115" i="1" s="1"/>
  <c r="G107" i="1"/>
  <c r="K107" i="1" s="1"/>
  <c r="P107" i="1"/>
  <c r="S107" i="1" s="1"/>
  <c r="G76" i="1"/>
  <c r="I76" i="1" s="1"/>
  <c r="P76" i="1"/>
  <c r="G49" i="1"/>
  <c r="I49" i="1" s="1"/>
  <c r="P49" i="1"/>
  <c r="P43" i="1"/>
  <c r="G43" i="1"/>
  <c r="I43" i="1"/>
  <c r="G33" i="1"/>
  <c r="H33" i="1" s="1"/>
  <c r="P33" i="1"/>
  <c r="S33" i="1" s="1"/>
  <c r="P27" i="1"/>
  <c r="G27" i="1"/>
  <c r="H27" i="1" s="1"/>
  <c r="P74" i="1"/>
  <c r="S74" i="1" s="1"/>
  <c r="P66" i="1"/>
  <c r="S66" i="1" s="1"/>
  <c r="Y11" i="1"/>
  <c r="Y7" i="1"/>
  <c r="P45" i="1"/>
  <c r="S45" i="1" s="1"/>
  <c r="P37" i="1"/>
  <c r="S37" i="1" s="1"/>
  <c r="P29" i="1"/>
  <c r="S29" i="1" s="1"/>
  <c r="Y6" i="1"/>
  <c r="P22" i="1"/>
  <c r="S22" i="1" s="1"/>
  <c r="Y5" i="1"/>
  <c r="P47" i="1"/>
  <c r="S47" i="1" s="1"/>
  <c r="P39" i="1"/>
  <c r="S39" i="1" s="1"/>
  <c r="P31" i="1"/>
  <c r="S31" i="1" s="1"/>
  <c r="Y10" i="1"/>
  <c r="Y4" i="1"/>
  <c r="P48" i="1"/>
  <c r="P40" i="1"/>
  <c r="S40" i="1" s="1"/>
  <c r="P32" i="1"/>
  <c r="P25" i="1"/>
  <c r="S25" i="1"/>
  <c r="Y12" i="1"/>
  <c r="Y3" i="1"/>
  <c r="Y8" i="1"/>
  <c r="G118" i="3"/>
  <c r="H76" i="3"/>
  <c r="G76" i="3"/>
  <c r="G130" i="3"/>
  <c r="G148" i="3"/>
  <c r="G106" i="3"/>
  <c r="G110" i="3"/>
  <c r="G159" i="3"/>
  <c r="H182" i="3"/>
  <c r="G182" i="3"/>
  <c r="G123" i="3"/>
  <c r="G208" i="3"/>
  <c r="G164" i="3"/>
  <c r="G65" i="3"/>
  <c r="H65" i="3"/>
  <c r="G114" i="3"/>
  <c r="G52" i="3"/>
  <c r="G84" i="3"/>
  <c r="G132" i="3"/>
  <c r="G127" i="3"/>
  <c r="G169" i="3"/>
  <c r="G131" i="3"/>
  <c r="G201" i="3"/>
  <c r="H230" i="3"/>
  <c r="G230" i="3"/>
  <c r="G135" i="3"/>
  <c r="G188" i="3"/>
  <c r="S63" i="1"/>
  <c r="G60" i="3"/>
  <c r="G88" i="3"/>
  <c r="G103" i="3"/>
  <c r="G190" i="3"/>
  <c r="H190" i="3"/>
  <c r="G198" i="3"/>
  <c r="S158" i="1"/>
  <c r="S153" i="1"/>
  <c r="G139" i="3"/>
  <c r="G104" i="3"/>
  <c r="G205" i="3"/>
  <c r="S30" i="1"/>
  <c r="G144" i="3"/>
  <c r="H144" i="3"/>
  <c r="H155" i="3"/>
  <c r="G155" i="3"/>
  <c r="G210" i="3"/>
  <c r="S161" i="1"/>
  <c r="G77" i="3"/>
  <c r="G111" i="3"/>
  <c r="G156" i="3"/>
  <c r="G92" i="3"/>
  <c r="G136" i="3"/>
  <c r="E18" i="3"/>
  <c r="D18" i="3"/>
  <c r="F5" i="1" l="1"/>
  <c r="G160" i="1"/>
  <c r="J160" i="1" s="1"/>
  <c r="P160" i="1"/>
  <c r="G88" i="1"/>
  <c r="I88" i="1" s="1"/>
  <c r="P88" i="1"/>
  <c r="S88" i="1" s="1"/>
  <c r="P172" i="1"/>
  <c r="S172" i="1" s="1"/>
  <c r="G172" i="1"/>
  <c r="J172" i="1" s="1"/>
  <c r="G104" i="1"/>
  <c r="K104" i="1" s="1"/>
  <c r="P104" i="1"/>
  <c r="S104" i="1" s="1"/>
  <c r="G75" i="1"/>
  <c r="I75" i="1" s="1"/>
  <c r="P75" i="1"/>
  <c r="S75" i="1" s="1"/>
  <c r="G111" i="1"/>
  <c r="K111" i="1" s="1"/>
  <c r="P111" i="1"/>
  <c r="S111" i="1" s="1"/>
  <c r="P86" i="1"/>
  <c r="S86" i="1" s="1"/>
  <c r="G86" i="1"/>
  <c r="I86" i="1" s="1"/>
  <c r="P148" i="1"/>
  <c r="G148" i="1"/>
  <c r="K148" i="1" s="1"/>
  <c r="G144" i="1"/>
  <c r="K144" i="1" s="1"/>
  <c r="P144" i="1"/>
  <c r="P119" i="1"/>
  <c r="G119" i="1"/>
  <c r="J119" i="1" s="1"/>
  <c r="G113" i="1"/>
  <c r="I113" i="1" s="1"/>
  <c r="P113" i="1"/>
  <c r="G92" i="1"/>
  <c r="K92" i="1" s="1"/>
  <c r="P92" i="1"/>
  <c r="S92" i="1" s="1"/>
  <c r="G168" i="1"/>
  <c r="J168" i="1" s="1"/>
  <c r="P168" i="1"/>
  <c r="G162" i="1"/>
  <c r="I162" i="1" s="1"/>
  <c r="P162" i="1"/>
  <c r="S162" i="1" s="1"/>
  <c r="G156" i="1"/>
  <c r="K156" i="1" s="1"/>
  <c r="P156" i="1"/>
  <c r="G61" i="1"/>
  <c r="I61" i="1" s="1"/>
  <c r="P61" i="1"/>
  <c r="P55" i="1"/>
  <c r="G55" i="1"/>
  <c r="I55" i="1" s="1"/>
  <c r="P109" i="1"/>
  <c r="G109" i="1"/>
  <c r="K109" i="1" s="1"/>
  <c r="G97" i="1"/>
  <c r="J97" i="1" s="1"/>
  <c r="P97" i="1"/>
  <c r="S97" i="1" s="1"/>
  <c r="P77" i="1"/>
  <c r="S77" i="1" s="1"/>
  <c r="G77" i="1"/>
  <c r="I77" i="1" s="1"/>
  <c r="G117" i="1"/>
  <c r="K117" i="1" s="1"/>
  <c r="P117" i="1"/>
  <c r="G71" i="1"/>
  <c r="I71" i="1" s="1"/>
  <c r="P71" i="1"/>
  <c r="S71" i="1" s="1"/>
  <c r="G21" i="1"/>
  <c r="H21" i="1" s="1"/>
  <c r="P21" i="1"/>
  <c r="S21" i="1" s="1"/>
  <c r="G83" i="1"/>
  <c r="I83" i="1" s="1"/>
  <c r="P83" i="1"/>
  <c r="G23" i="1"/>
  <c r="H23" i="1" s="1"/>
  <c r="P23" i="1"/>
  <c r="P152" i="1"/>
  <c r="G152" i="1"/>
  <c r="K152" i="1" s="1"/>
  <c r="G146" i="1"/>
  <c r="K146" i="1" s="1"/>
  <c r="P146" i="1"/>
  <c r="S146" i="1" s="1"/>
  <c r="G135" i="1"/>
  <c r="K135" i="1" s="1"/>
  <c r="P135" i="1"/>
  <c r="P121" i="1"/>
  <c r="S121" i="1" s="1"/>
  <c r="G121" i="1"/>
  <c r="J121" i="1" s="1"/>
  <c r="P100" i="1"/>
  <c r="G100" i="1"/>
  <c r="K100" i="1" s="1"/>
  <c r="G99" i="1"/>
  <c r="K99" i="1" s="1"/>
  <c r="P99" i="1"/>
  <c r="G154" i="1"/>
  <c r="K154" i="1" s="1"/>
  <c r="P154" i="1"/>
  <c r="G73" i="1"/>
  <c r="I73" i="1" s="1"/>
  <c r="P73" i="1"/>
  <c r="P170" i="1"/>
  <c r="G170" i="1"/>
  <c r="K170" i="1" s="1"/>
  <c r="G164" i="1"/>
  <c r="K164" i="1" s="1"/>
  <c r="P164" i="1"/>
  <c r="P96" i="1"/>
  <c r="S96" i="1" s="1"/>
  <c r="G96" i="1"/>
  <c r="K96" i="1" s="1"/>
  <c r="P84" i="1"/>
  <c r="S84" i="1" s="1"/>
  <c r="G84" i="1"/>
  <c r="I84" i="1" s="1"/>
  <c r="P54" i="1"/>
  <c r="S54" i="1" s="1"/>
  <c r="S174" i="1"/>
  <c r="E59" i="2"/>
  <c r="E48" i="2"/>
  <c r="G141" i="1"/>
  <c r="J141" i="1" s="1"/>
  <c r="S62" i="1"/>
  <c r="S76" i="1"/>
  <c r="S122" i="1"/>
  <c r="S69" i="1"/>
  <c r="S79" i="1"/>
  <c r="S163" i="1"/>
  <c r="S110" i="1"/>
  <c r="P24" i="1"/>
  <c r="S24" i="1" s="1"/>
  <c r="P28" i="1"/>
  <c r="S28" i="1" s="1"/>
  <c r="S43" i="1"/>
  <c r="S102" i="1"/>
  <c r="P132" i="1"/>
  <c r="S132" i="1" s="1"/>
  <c r="P134" i="1"/>
  <c r="S134" i="1" s="1"/>
  <c r="P159" i="1"/>
  <c r="S159" i="1" s="1"/>
  <c r="E66" i="2"/>
  <c r="E47" i="2"/>
  <c r="S82" i="1"/>
  <c r="S70" i="1"/>
  <c r="S78" i="1"/>
  <c r="S32" i="1"/>
  <c r="S49" i="1"/>
  <c r="S123" i="1"/>
  <c r="S112" i="1"/>
  <c r="S106" i="1"/>
  <c r="P108" i="1"/>
  <c r="S108" i="1" s="1"/>
  <c r="S118" i="1"/>
  <c r="S147" i="1"/>
  <c r="S133" i="1"/>
  <c r="P151" i="1"/>
  <c r="S151" i="1" s="1"/>
  <c r="E116" i="2"/>
  <c r="P139" i="1"/>
  <c r="S139" i="1" s="1"/>
  <c r="P131" i="1"/>
  <c r="S131" i="1" s="1"/>
  <c r="P80" i="1"/>
  <c r="S80" i="1" s="1"/>
  <c r="P36" i="1"/>
  <c r="S36" i="1" s="1"/>
  <c r="S27" i="1"/>
  <c r="S65" i="1"/>
  <c r="S51" i="1"/>
  <c r="E27" i="2"/>
  <c r="P91" i="1"/>
  <c r="S91" i="1" s="1"/>
  <c r="S143" i="1"/>
  <c r="P44" i="1"/>
  <c r="S44" i="1" s="1"/>
  <c r="P167" i="1"/>
  <c r="S167" i="1" s="1"/>
  <c r="E126" i="2"/>
  <c r="E111" i="2"/>
  <c r="E50" i="2"/>
  <c r="P140" i="1"/>
  <c r="S140" i="1" s="1"/>
  <c r="E137" i="2"/>
  <c r="S48" i="1"/>
  <c r="S120" i="1"/>
  <c r="S50" i="1"/>
  <c r="S38" i="1"/>
  <c r="S114" i="1"/>
  <c r="S35" i="1"/>
  <c r="S42" i="1"/>
  <c r="S173" i="1"/>
  <c r="S155" i="1"/>
  <c r="S166" i="1"/>
  <c r="E88" i="2"/>
  <c r="E56" i="2"/>
  <c r="S57" i="1"/>
  <c r="P56" i="1"/>
  <c r="S56" i="1" s="1"/>
  <c r="P52" i="1"/>
  <c r="S52" i="1" s="1"/>
  <c r="I48" i="3"/>
  <c r="J48" i="3" s="1"/>
  <c r="I44" i="3"/>
  <c r="J44" i="3" s="1"/>
  <c r="I24" i="3"/>
  <c r="J24" i="3" s="1"/>
  <c r="I38" i="3"/>
  <c r="J38" i="3" s="1"/>
  <c r="G40" i="3"/>
  <c r="G51" i="3"/>
  <c r="I30" i="3"/>
  <c r="J30" i="3" s="1"/>
  <c r="I50" i="3"/>
  <c r="J50" i="3" s="1"/>
  <c r="F40" i="3"/>
  <c r="H40" i="3" s="1"/>
  <c r="P126" i="1"/>
  <c r="S126" i="1" s="1"/>
  <c r="P105" i="1"/>
  <c r="S105" i="1" s="1"/>
  <c r="P93" i="1"/>
  <c r="S93" i="1" s="1"/>
  <c r="I47" i="3"/>
  <c r="J47" i="3" s="1"/>
  <c r="I32" i="3"/>
  <c r="J32" i="3" s="1"/>
  <c r="I21" i="3"/>
  <c r="J21" i="3" s="1"/>
  <c r="P59" i="1"/>
  <c r="S59" i="1" s="1"/>
  <c r="I34" i="3"/>
  <c r="J34" i="3" s="1"/>
  <c r="P64" i="1"/>
  <c r="S64" i="1" s="1"/>
  <c r="I26" i="3"/>
  <c r="J26" i="3" s="1"/>
  <c r="I22" i="3"/>
  <c r="J22" i="3" s="1"/>
  <c r="Y13" i="1"/>
  <c r="X14" i="1"/>
  <c r="H48" i="3"/>
  <c r="G48" i="3"/>
  <c r="G44" i="3"/>
  <c r="H44" i="3"/>
  <c r="H33" i="3"/>
  <c r="G33" i="3"/>
  <c r="G29" i="3"/>
  <c r="H29" i="3"/>
  <c r="I46" i="3"/>
  <c r="J46" i="3" s="1"/>
  <c r="I43" i="3"/>
  <c r="J43" i="3" s="1"/>
  <c r="Y2" i="1"/>
  <c r="I25" i="3"/>
  <c r="J25" i="3" s="1"/>
  <c r="I45" i="3"/>
  <c r="J45" i="3" s="1"/>
  <c r="I33" i="3"/>
  <c r="J33" i="3" s="1"/>
  <c r="Y9" i="1"/>
  <c r="I28" i="3"/>
  <c r="J28" i="3" s="1"/>
  <c r="G26" i="3"/>
  <c r="G176" i="1"/>
  <c r="K176" i="1" s="1"/>
  <c r="P176" i="1"/>
  <c r="D15" i="1"/>
  <c r="C19" i="1" s="1"/>
  <c r="G175" i="1"/>
  <c r="P175" i="1"/>
  <c r="D16" i="1"/>
  <c r="D19" i="1" s="1"/>
  <c r="H47" i="3"/>
  <c r="G47" i="3"/>
  <c r="G25" i="3"/>
  <c r="H25" i="3"/>
  <c r="H43" i="3"/>
  <c r="G43" i="3"/>
  <c r="H49" i="3"/>
  <c r="G49" i="3"/>
  <c r="H41" i="3"/>
  <c r="G41" i="3"/>
  <c r="G42" i="3"/>
  <c r="H42" i="3"/>
  <c r="H24" i="3"/>
  <c r="G24" i="3"/>
  <c r="H35" i="3"/>
  <c r="G35" i="3"/>
  <c r="G34" i="3"/>
  <c r="H34" i="3"/>
  <c r="H28" i="3"/>
  <c r="G28" i="3"/>
  <c r="I31" i="3"/>
  <c r="J31" i="3" s="1"/>
  <c r="F31" i="3"/>
  <c r="H31" i="3" s="1"/>
  <c r="H22" i="3"/>
  <c r="G22" i="3"/>
  <c r="G45" i="3"/>
  <c r="H45" i="3"/>
  <c r="I27" i="3"/>
  <c r="F27" i="3"/>
  <c r="H27" i="3" s="1"/>
  <c r="I39" i="3"/>
  <c r="J39" i="3" s="1"/>
  <c r="F39" i="3"/>
  <c r="H39" i="3" s="1"/>
  <c r="F36" i="3"/>
  <c r="H36" i="3" s="1"/>
  <c r="I36" i="3"/>
  <c r="J36" i="3" s="1"/>
  <c r="H50" i="3"/>
  <c r="H37" i="3"/>
  <c r="F46" i="3"/>
  <c r="G38" i="3"/>
  <c r="G32" i="3"/>
  <c r="G30" i="3"/>
  <c r="F21" i="3"/>
  <c r="G23" i="3"/>
  <c r="P87" i="1"/>
  <c r="S87" i="1" s="1"/>
  <c r="P85" i="1"/>
  <c r="S85" i="1" s="1"/>
  <c r="P81" i="1"/>
  <c r="S81" i="1" s="1"/>
  <c r="P94" i="1"/>
  <c r="S94" i="1" s="1"/>
  <c r="P90" i="1"/>
  <c r="S90" i="1" s="1"/>
  <c r="P98" i="1"/>
  <c r="S98" i="1" s="1"/>
  <c r="I18" i="3"/>
  <c r="C12" i="1"/>
  <c r="C11" i="1"/>
  <c r="F18" i="3"/>
  <c r="S164" i="1" l="1"/>
  <c r="S99" i="1"/>
  <c r="S141" i="1"/>
  <c r="S148" i="1"/>
  <c r="S156" i="1"/>
  <c r="S113" i="1"/>
  <c r="S170" i="1"/>
  <c r="S100" i="1"/>
  <c r="S152" i="1"/>
  <c r="S109" i="1"/>
  <c r="S73" i="1"/>
  <c r="S23" i="1"/>
  <c r="S117" i="1"/>
  <c r="S119" i="1"/>
  <c r="S55" i="1"/>
  <c r="S168" i="1"/>
  <c r="S144" i="1"/>
  <c r="S160" i="1"/>
  <c r="S154" i="1"/>
  <c r="S135" i="1"/>
  <c r="S83" i="1"/>
  <c r="S61" i="1"/>
  <c r="G36" i="3"/>
  <c r="Y14" i="1"/>
  <c r="X15" i="1"/>
  <c r="G39" i="3"/>
  <c r="O175" i="1"/>
  <c r="O176" i="1"/>
  <c r="O97" i="1"/>
  <c r="O172" i="1"/>
  <c r="O135" i="1"/>
  <c r="O99" i="1"/>
  <c r="O174" i="1"/>
  <c r="O151" i="1"/>
  <c r="O95" i="1"/>
  <c r="O170" i="1"/>
  <c r="O147" i="1"/>
  <c r="O107" i="1"/>
  <c r="O139" i="1"/>
  <c r="O122" i="1"/>
  <c r="O93" i="1"/>
  <c r="O85" i="1"/>
  <c r="O111" i="1"/>
  <c r="O149" i="1"/>
  <c r="O104" i="1"/>
  <c r="O131" i="1"/>
  <c r="O159" i="1"/>
  <c r="O76" i="1"/>
  <c r="O132" i="1"/>
  <c r="O155" i="1"/>
  <c r="O161" i="1"/>
  <c r="O113" i="1"/>
  <c r="O126" i="1"/>
  <c r="O137" i="1"/>
  <c r="O130" i="1"/>
  <c r="O157" i="1"/>
  <c r="O118" i="1"/>
  <c r="O92" i="1"/>
  <c r="O167" i="1"/>
  <c r="O121" i="1"/>
  <c r="O141" i="1"/>
  <c r="O163" i="1"/>
  <c r="O128" i="1"/>
  <c r="O153" i="1"/>
  <c r="O103" i="1"/>
  <c r="O136" i="1"/>
  <c r="O90" i="1"/>
  <c r="O165" i="1"/>
  <c r="O112" i="1"/>
  <c r="O100" i="1"/>
  <c r="O106" i="1"/>
  <c r="O115" i="1"/>
  <c r="O96" i="1"/>
  <c r="O171" i="1"/>
  <c r="O168" i="1"/>
  <c r="O140" i="1"/>
  <c r="O148" i="1"/>
  <c r="O134" i="1"/>
  <c r="O98" i="1"/>
  <c r="O173" i="1"/>
  <c r="O142" i="1"/>
  <c r="O127" i="1"/>
  <c r="O138" i="1"/>
  <c r="O117" i="1"/>
  <c r="O77" i="1"/>
  <c r="O101" i="1"/>
  <c r="O109" i="1"/>
  <c r="O94" i="1"/>
  <c r="O156" i="1"/>
  <c r="O110" i="1"/>
  <c r="O116" i="1"/>
  <c r="O158" i="1"/>
  <c r="O120" i="1"/>
  <c r="O125" i="1"/>
  <c r="O154" i="1"/>
  <c r="O123" i="1"/>
  <c r="O129" i="1"/>
  <c r="C15" i="1"/>
  <c r="O145" i="1"/>
  <c r="O119" i="1"/>
  <c r="O146" i="1"/>
  <c r="O108" i="1"/>
  <c r="O144" i="1"/>
  <c r="O80" i="1"/>
  <c r="O164" i="1"/>
  <c r="O102" i="1"/>
  <c r="O91" i="1"/>
  <c r="O166" i="1"/>
  <c r="O143" i="1"/>
  <c r="O105" i="1"/>
  <c r="O162" i="1"/>
  <c r="O133" i="1"/>
  <c r="O160" i="1"/>
  <c r="O152" i="1"/>
  <c r="O114" i="1"/>
  <c r="O150" i="1"/>
  <c r="O124" i="1"/>
  <c r="O169" i="1"/>
  <c r="C16" i="1"/>
  <c r="D18" i="1" s="1"/>
  <c r="S175" i="1"/>
  <c r="K175" i="1"/>
  <c r="S176" i="1"/>
  <c r="M6" i="3"/>
  <c r="J27" i="3"/>
  <c r="G31" i="3"/>
  <c r="G27" i="3"/>
  <c r="G46" i="3"/>
  <c r="H46" i="3"/>
  <c r="G21" i="3"/>
  <c r="H21" i="3"/>
  <c r="G18" i="3"/>
  <c r="H18" i="3"/>
  <c r="J18" i="3"/>
  <c r="C18" i="1" l="1"/>
  <c r="F6" i="1"/>
  <c r="F7" i="1" s="1"/>
  <c r="E14" i="1"/>
  <c r="Y15" i="1"/>
  <c r="X16" i="1"/>
  <c r="M5" i="3"/>
  <c r="M3" i="3"/>
  <c r="M4" i="3"/>
  <c r="M2" i="3"/>
  <c r="M1" i="3"/>
  <c r="F8" i="1" l="1"/>
  <c r="X17" i="1"/>
  <c r="Y16" i="1"/>
  <c r="M33" i="3"/>
  <c r="M27" i="3"/>
  <c r="M37" i="3"/>
  <c r="M39" i="3"/>
  <c r="M128" i="3"/>
  <c r="M58" i="3"/>
  <c r="M84" i="3"/>
  <c r="M148" i="3"/>
  <c r="M101" i="3"/>
  <c r="M63" i="3"/>
  <c r="M31" i="3"/>
  <c r="M36" i="3"/>
  <c r="M167" i="3"/>
  <c r="M230" i="3"/>
  <c r="M187" i="3"/>
  <c r="M127" i="3"/>
  <c r="M113" i="3"/>
  <c r="M41" i="3"/>
  <c r="M35" i="3"/>
  <c r="M45" i="3"/>
  <c r="M68" i="3"/>
  <c r="M136" i="3"/>
  <c r="M76" i="3"/>
  <c r="M92" i="3"/>
  <c r="M30" i="3"/>
  <c r="M119" i="3"/>
  <c r="M79" i="3"/>
  <c r="M42" i="3"/>
  <c r="M51" i="3"/>
  <c r="M174" i="3"/>
  <c r="M238" i="3"/>
  <c r="M195" i="3"/>
  <c r="M145" i="3"/>
  <c r="M114" i="3"/>
  <c r="M210" i="3"/>
  <c r="M197" i="3"/>
  <c r="M220" i="3"/>
  <c r="M139" i="3"/>
  <c r="M175" i="3"/>
  <c r="M49" i="3"/>
  <c r="M24" i="3"/>
  <c r="M53" i="3"/>
  <c r="M75" i="3"/>
  <c r="M144" i="3"/>
  <c r="M83" i="3"/>
  <c r="M100" i="3"/>
  <c r="M56" i="3"/>
  <c r="M126" i="3"/>
  <c r="M88" i="3"/>
  <c r="M47" i="3"/>
  <c r="M62" i="3"/>
  <c r="M182" i="3"/>
  <c r="M72" i="3"/>
  <c r="M60" i="3"/>
  <c r="M157" i="3"/>
  <c r="M158" i="3"/>
  <c r="M218" i="3"/>
  <c r="M117" i="3"/>
  <c r="M99" i="3"/>
  <c r="M164" i="3"/>
  <c r="M184" i="3"/>
  <c r="M211" i="3"/>
  <c r="M138" i="3"/>
  <c r="M235" i="3"/>
  <c r="M227" i="3"/>
  <c r="M147" i="3"/>
  <c r="M7" i="3"/>
  <c r="E5" i="3" s="1"/>
  <c r="M57" i="3"/>
  <c r="M32" i="3"/>
  <c r="M61" i="3"/>
  <c r="M82" i="3"/>
  <c r="M152" i="3"/>
  <c r="M43" i="3"/>
  <c r="M108" i="3"/>
  <c r="M71" i="3"/>
  <c r="M133" i="3"/>
  <c r="M98" i="3"/>
  <c r="M64" i="3"/>
  <c r="M74" i="3"/>
  <c r="M190" i="3"/>
  <c r="M86" i="3"/>
  <c r="M102" i="3"/>
  <c r="M163" i="3"/>
  <c r="M168" i="3"/>
  <c r="M226" i="3"/>
  <c r="M135" i="3"/>
  <c r="M141" i="3"/>
  <c r="M172" i="3"/>
  <c r="M28" i="3"/>
  <c r="M81" i="3"/>
  <c r="M21" i="3"/>
  <c r="M85" i="3"/>
  <c r="M112" i="3"/>
  <c r="M38" i="3"/>
  <c r="M59" i="3"/>
  <c r="M132" i="3"/>
  <c r="M80" i="3"/>
  <c r="M165" i="3"/>
  <c r="M130" i="3"/>
  <c r="M91" i="3"/>
  <c r="M121" i="3"/>
  <c r="M214" i="3"/>
  <c r="M171" i="3"/>
  <c r="M107" i="3"/>
  <c r="M97" i="3"/>
  <c r="M186" i="3"/>
  <c r="M155" i="3"/>
  <c r="M188" i="3"/>
  <c r="M181" i="3"/>
  <c r="M183" i="3"/>
  <c r="M25" i="3"/>
  <c r="M89" i="3"/>
  <c r="M29" i="3"/>
  <c r="M22" i="3"/>
  <c r="M120" i="3"/>
  <c r="M50" i="3"/>
  <c r="M66" i="3"/>
  <c r="M140" i="3"/>
  <c r="M94" i="3"/>
  <c r="M54" i="3"/>
  <c r="M137" i="3"/>
  <c r="M95" i="3"/>
  <c r="M143" i="3"/>
  <c r="M222" i="3"/>
  <c r="M179" i="3"/>
  <c r="M122" i="3"/>
  <c r="M111" i="3"/>
  <c r="M194" i="3"/>
  <c r="M169" i="3"/>
  <c r="M189" i="3"/>
  <c r="M199" i="3"/>
  <c r="M192" i="3"/>
  <c r="M176" i="3"/>
  <c r="M223" i="3"/>
  <c r="M241" i="3"/>
  <c r="M228" i="3"/>
  <c r="M46" i="3"/>
  <c r="M231" i="3"/>
  <c r="M48" i="3"/>
  <c r="M52" i="3"/>
  <c r="M123" i="3"/>
  <c r="M154" i="3"/>
  <c r="M129" i="3"/>
  <c r="M109" i="3"/>
  <c r="M185" i="3"/>
  <c r="M224" i="3"/>
  <c r="M219" i="3"/>
  <c r="M115" i="3"/>
  <c r="M69" i="3"/>
  <c r="M116" i="3"/>
  <c r="M78" i="3"/>
  <c r="M103" i="3"/>
  <c r="M146" i="3"/>
  <c r="M173" i="3"/>
  <c r="M209" i="3"/>
  <c r="M232" i="3"/>
  <c r="M233" i="3"/>
  <c r="M131" i="3"/>
  <c r="M77" i="3"/>
  <c r="M124" i="3"/>
  <c r="M90" i="3"/>
  <c r="M106" i="3"/>
  <c r="M196" i="3"/>
  <c r="M149" i="3"/>
  <c r="M216" i="3"/>
  <c r="M212" i="3"/>
  <c r="M200" i="3"/>
  <c r="M205" i="3"/>
  <c r="M96" i="3"/>
  <c r="M93" i="3"/>
  <c r="M87" i="3"/>
  <c r="M26" i="3"/>
  <c r="M159" i="3"/>
  <c r="M134" i="3"/>
  <c r="M217" i="3"/>
  <c r="M225" i="3"/>
  <c r="M201" i="3"/>
  <c r="M207" i="3"/>
  <c r="M73" i="3"/>
  <c r="M34" i="3"/>
  <c r="M153" i="3"/>
  <c r="M206" i="3"/>
  <c r="M178" i="3"/>
  <c r="M142" i="3"/>
  <c r="M156" i="3"/>
  <c r="M229" i="3"/>
  <c r="M221" i="3"/>
  <c r="M204" i="3"/>
  <c r="M240" i="3"/>
  <c r="M40" i="3"/>
  <c r="M44" i="3"/>
  <c r="M105" i="3"/>
  <c r="M150" i="3"/>
  <c r="M202" i="3"/>
  <c r="M180" i="3"/>
  <c r="M161" i="3"/>
  <c r="M110" i="3"/>
  <c r="M177" i="3"/>
  <c r="M162" i="3"/>
  <c r="M118" i="3"/>
  <c r="M65" i="3"/>
  <c r="M170" i="3"/>
  <c r="M239" i="3"/>
  <c r="M104" i="3"/>
  <c r="M166" i="3"/>
  <c r="M191" i="3"/>
  <c r="M160" i="3"/>
  <c r="M213" i="3"/>
  <c r="M203" i="3"/>
  <c r="M55" i="3"/>
  <c r="M193" i="3"/>
  <c r="M208" i="3"/>
  <c r="M151" i="3"/>
  <c r="M125" i="3"/>
  <c r="M215" i="3"/>
  <c r="M67" i="3"/>
  <c r="M234" i="3"/>
  <c r="M198" i="3"/>
  <c r="M236" i="3"/>
  <c r="M23" i="3"/>
  <c r="M70" i="3"/>
  <c r="M237" i="3"/>
  <c r="N44" i="3"/>
  <c r="N38" i="3"/>
  <c r="N48" i="3"/>
  <c r="N47" i="3"/>
  <c r="N115" i="3"/>
  <c r="N65" i="3"/>
  <c r="N87" i="3"/>
  <c r="N143" i="3"/>
  <c r="N66" i="3"/>
  <c r="N53" i="3"/>
  <c r="N63" i="3"/>
  <c r="N45" i="3"/>
  <c r="N209" i="3"/>
  <c r="N121" i="3"/>
  <c r="N85" i="3"/>
  <c r="N31" i="3"/>
  <c r="N84" i="3"/>
  <c r="N24" i="3"/>
  <c r="N88" i="3"/>
  <c r="N91" i="3"/>
  <c r="N155" i="3"/>
  <c r="N55" i="3"/>
  <c r="N119" i="3"/>
  <c r="N83" i="3"/>
  <c r="N129" i="3"/>
  <c r="N126" i="3"/>
  <c r="N59" i="3"/>
  <c r="N185" i="3"/>
  <c r="N198" i="3"/>
  <c r="N174" i="3"/>
  <c r="N68" i="3"/>
  <c r="N32" i="3"/>
  <c r="N57" i="3"/>
  <c r="N139" i="3"/>
  <c r="N62" i="3"/>
  <c r="N33" i="3"/>
  <c r="N108" i="3"/>
  <c r="N133" i="3"/>
  <c r="N149" i="3"/>
  <c r="N233" i="3"/>
  <c r="N182" i="3"/>
  <c r="N75" i="3"/>
  <c r="N132" i="3"/>
  <c r="N189" i="3"/>
  <c r="N162" i="3"/>
  <c r="N223" i="3"/>
  <c r="N206" i="3"/>
  <c r="N81" i="3"/>
  <c r="N183" i="3"/>
  <c r="N186" i="3"/>
  <c r="N231" i="3"/>
  <c r="N207" i="3"/>
  <c r="N222" i="3"/>
  <c r="N176" i="3"/>
  <c r="N76" i="3"/>
  <c r="N40" i="3"/>
  <c r="N71" i="3"/>
  <c r="N147" i="3"/>
  <c r="N73" i="3"/>
  <c r="N50" i="3"/>
  <c r="N122" i="3"/>
  <c r="N39" i="3"/>
  <c r="N153" i="3"/>
  <c r="N241" i="3"/>
  <c r="N190" i="3"/>
  <c r="N82" i="3"/>
  <c r="N134" i="3"/>
  <c r="N197" i="3"/>
  <c r="N178" i="3"/>
  <c r="N105" i="3"/>
  <c r="N116" i="3"/>
  <c r="N145" i="3"/>
  <c r="N192" i="3"/>
  <c r="N228" i="3"/>
  <c r="N218" i="3"/>
  <c r="N212" i="3"/>
  <c r="N240" i="3"/>
  <c r="N26" i="3"/>
  <c r="N22" i="3"/>
  <c r="N56" i="3"/>
  <c r="N78" i="3"/>
  <c r="N49" i="3"/>
  <c r="N90" i="3"/>
  <c r="N69" i="3"/>
  <c r="N140" i="3"/>
  <c r="N98" i="3"/>
  <c r="N169" i="3"/>
  <c r="N58" i="3"/>
  <c r="N93" i="3"/>
  <c r="N96" i="3"/>
  <c r="N137" i="3"/>
  <c r="N205" i="3"/>
  <c r="N195" i="3"/>
  <c r="N113" i="3"/>
  <c r="N120" i="3"/>
  <c r="N152" i="3"/>
  <c r="N136" i="3"/>
  <c r="N238" i="3"/>
  <c r="N224" i="3"/>
  <c r="N214" i="3"/>
  <c r="N200" i="3"/>
  <c r="N23" i="3"/>
  <c r="N30" i="3"/>
  <c r="N64" i="3"/>
  <c r="N89" i="3"/>
  <c r="N54" i="3"/>
  <c r="N95" i="3"/>
  <c r="N70" i="3"/>
  <c r="N168" i="3"/>
  <c r="N34" i="3"/>
  <c r="N177" i="3"/>
  <c r="N92" i="3"/>
  <c r="N150" i="3"/>
  <c r="N104" i="3"/>
  <c r="N138" i="3"/>
  <c r="N213" i="3"/>
  <c r="N170" i="3"/>
  <c r="N117" i="3"/>
  <c r="N141" i="3"/>
  <c r="N164" i="3"/>
  <c r="N157" i="3"/>
  <c r="N234" i="3"/>
  <c r="N232" i="3"/>
  <c r="N226" i="3"/>
  <c r="N219" i="3"/>
  <c r="N52" i="3"/>
  <c r="N43" i="3"/>
  <c r="N25" i="3"/>
  <c r="N123" i="3"/>
  <c r="N29" i="3"/>
  <c r="N127" i="3"/>
  <c r="N67" i="3"/>
  <c r="N101" i="3"/>
  <c r="N74" i="3"/>
  <c r="N217" i="3"/>
  <c r="N160" i="3"/>
  <c r="N165" i="3"/>
  <c r="N125" i="3"/>
  <c r="N173" i="3"/>
  <c r="N102" i="3"/>
  <c r="N202" i="3"/>
  <c r="N179" i="3"/>
  <c r="N171" i="3"/>
  <c r="N106" i="3"/>
  <c r="N184" i="3"/>
  <c r="N194" i="3"/>
  <c r="N239" i="3"/>
  <c r="N220" i="3"/>
  <c r="N204" i="3"/>
  <c r="N60" i="3"/>
  <c r="N51" i="3"/>
  <c r="N46" i="3"/>
  <c r="N131" i="3"/>
  <c r="N42" i="3"/>
  <c r="N135" i="3"/>
  <c r="N97" i="3"/>
  <c r="N112" i="3"/>
  <c r="N118" i="3"/>
  <c r="N225" i="3"/>
  <c r="N167" i="3"/>
  <c r="N21" i="3"/>
  <c r="N130" i="3"/>
  <c r="N181" i="3"/>
  <c r="N128" i="3"/>
  <c r="N216" i="3"/>
  <c r="N188" i="3"/>
  <c r="N180" i="3"/>
  <c r="N148" i="3"/>
  <c r="N114" i="3"/>
  <c r="N211" i="3"/>
  <c r="N235" i="3"/>
  <c r="N215" i="3"/>
  <c r="N227" i="3"/>
  <c r="N35" i="3"/>
  <c r="N111" i="3"/>
  <c r="N201" i="3"/>
  <c r="N161" i="3"/>
  <c r="N158" i="3"/>
  <c r="N237" i="3"/>
  <c r="N72" i="3"/>
  <c r="N100" i="3"/>
  <c r="N124" i="3"/>
  <c r="N221" i="3"/>
  <c r="N172" i="3"/>
  <c r="N210" i="3"/>
  <c r="N80" i="3"/>
  <c r="N37" i="3"/>
  <c r="N144" i="3"/>
  <c r="N229" i="3"/>
  <c r="N191" i="3"/>
  <c r="N156" i="3"/>
  <c r="N99" i="3"/>
  <c r="N77" i="3"/>
  <c r="N151" i="3"/>
  <c r="N187" i="3"/>
  <c r="N163" i="3"/>
  <c r="N199" i="3"/>
  <c r="N107" i="3"/>
  <c r="N94" i="3"/>
  <c r="N154" i="3"/>
  <c r="N196" i="3"/>
  <c r="N175" i="3"/>
  <c r="N203" i="3"/>
  <c r="N28" i="3"/>
  <c r="N79" i="3"/>
  <c r="N61" i="3"/>
  <c r="N109" i="3"/>
  <c r="N159" i="3"/>
  <c r="N236" i="3"/>
  <c r="N36" i="3"/>
  <c r="N86" i="3"/>
  <c r="N41" i="3"/>
  <c r="N110" i="3"/>
  <c r="N166" i="3"/>
  <c r="N208" i="3"/>
  <c r="N230" i="3"/>
  <c r="N27" i="3"/>
  <c r="N103" i="3"/>
  <c r="N193" i="3"/>
  <c r="N142" i="3"/>
  <c r="N146" i="3"/>
  <c r="O55" i="3"/>
  <c r="O30" i="3"/>
  <c r="O67" i="3"/>
  <c r="O94" i="3"/>
  <c r="O158" i="3"/>
  <c r="O41" i="3"/>
  <c r="O122" i="3"/>
  <c r="O57" i="3"/>
  <c r="O155" i="3"/>
  <c r="O108" i="3"/>
  <c r="O42" i="3"/>
  <c r="O90" i="3"/>
  <c r="O204" i="3"/>
  <c r="O143" i="3"/>
  <c r="O92" i="3"/>
  <c r="O70" i="3"/>
  <c r="O176" i="3"/>
  <c r="O186" i="3"/>
  <c r="O219" i="3"/>
  <c r="O112" i="3"/>
  <c r="O116" i="3"/>
  <c r="O101" i="3"/>
  <c r="O161" i="3"/>
  <c r="O190" i="3"/>
  <c r="O213" i="3"/>
  <c r="O232" i="3"/>
  <c r="O206" i="3"/>
  <c r="O21" i="3"/>
  <c r="O63" i="3"/>
  <c r="O38" i="3"/>
  <c r="O75" i="3"/>
  <c r="O102" i="3"/>
  <c r="O36" i="3"/>
  <c r="O50" i="3"/>
  <c r="O130" i="3"/>
  <c r="O81" i="3"/>
  <c r="O157" i="3"/>
  <c r="O119" i="3"/>
  <c r="O68" i="3"/>
  <c r="O156" i="3"/>
  <c r="O29" i="3"/>
  <c r="O71" i="3"/>
  <c r="O46" i="3"/>
  <c r="O83" i="3"/>
  <c r="O110" i="3"/>
  <c r="O37" i="3"/>
  <c r="O58" i="3"/>
  <c r="O138" i="3"/>
  <c r="O93" i="3"/>
  <c r="O163" i="3"/>
  <c r="O129" i="3"/>
  <c r="O76" i="3"/>
  <c r="O159" i="3"/>
  <c r="O220" i="3"/>
  <c r="O153" i="3"/>
  <c r="O124" i="3"/>
  <c r="O105" i="3"/>
  <c r="O192" i="3"/>
  <c r="O95" i="3"/>
  <c r="O170" i="3"/>
  <c r="O154" i="3"/>
  <c r="O137" i="3"/>
  <c r="O152" i="3"/>
  <c r="O207" i="3"/>
  <c r="O238" i="3"/>
  <c r="O225" i="3"/>
  <c r="O230" i="3"/>
  <c r="O221" i="3"/>
  <c r="O26" i="3"/>
  <c r="O79" i="3"/>
  <c r="O39" i="3"/>
  <c r="O33" i="3"/>
  <c r="O51" i="3"/>
  <c r="O74" i="3"/>
  <c r="O142" i="3"/>
  <c r="O82" i="3"/>
  <c r="O106" i="3"/>
  <c r="O24" i="3"/>
  <c r="O136" i="3"/>
  <c r="O66" i="3"/>
  <c r="O77" i="3"/>
  <c r="O73" i="3"/>
  <c r="O188" i="3"/>
  <c r="O44" i="3"/>
  <c r="O86" i="3"/>
  <c r="O60" i="3"/>
  <c r="O139" i="3"/>
  <c r="O224" i="3"/>
  <c r="O197" i="3"/>
  <c r="O202" i="3"/>
  <c r="O109" i="3"/>
  <c r="O173" i="3"/>
  <c r="O148" i="3"/>
  <c r="O231" i="3"/>
  <c r="O229" i="3"/>
  <c r="O199" i="3"/>
  <c r="O214" i="3"/>
  <c r="O47" i="3"/>
  <c r="O22" i="3"/>
  <c r="O59" i="3"/>
  <c r="O85" i="3"/>
  <c r="O150" i="3"/>
  <c r="O34" i="3"/>
  <c r="O114" i="3"/>
  <c r="O49" i="3"/>
  <c r="O147" i="3"/>
  <c r="O97" i="3"/>
  <c r="O88" i="3"/>
  <c r="O78" i="3"/>
  <c r="O196" i="3"/>
  <c r="O123" i="3"/>
  <c r="O89" i="3"/>
  <c r="O62" i="3"/>
  <c r="O145" i="3"/>
  <c r="O107" i="3"/>
  <c r="O209" i="3"/>
  <c r="O103" i="3"/>
  <c r="O111" i="3"/>
  <c r="O182" i="3"/>
  <c r="O183" i="3"/>
  <c r="O240" i="3"/>
  <c r="O234" i="3"/>
  <c r="O203" i="3"/>
  <c r="O226" i="3"/>
  <c r="O25" i="3"/>
  <c r="O126" i="3"/>
  <c r="O146" i="3"/>
  <c r="O52" i="3"/>
  <c r="O172" i="3"/>
  <c r="O177" i="3"/>
  <c r="O131" i="3"/>
  <c r="O178" i="3"/>
  <c r="O179" i="3"/>
  <c r="O174" i="3"/>
  <c r="O211" i="3"/>
  <c r="O151" i="3"/>
  <c r="O27" i="3"/>
  <c r="O134" i="3"/>
  <c r="O45" i="3"/>
  <c r="O140" i="3"/>
  <c r="O180" i="3"/>
  <c r="O185" i="3"/>
  <c r="O135" i="3"/>
  <c r="O195" i="3"/>
  <c r="O181" i="3"/>
  <c r="O191" i="3"/>
  <c r="O223" i="3"/>
  <c r="O201" i="3"/>
  <c r="O35" i="3"/>
  <c r="O40" i="3"/>
  <c r="O96" i="3"/>
  <c r="O54" i="3"/>
  <c r="O212" i="3"/>
  <c r="O121" i="3"/>
  <c r="O184" i="3"/>
  <c r="O133" i="3"/>
  <c r="O132" i="3"/>
  <c r="O175" i="3"/>
  <c r="O218" i="3"/>
  <c r="O56" i="3"/>
  <c r="O43" i="3"/>
  <c r="O61" i="3"/>
  <c r="O104" i="3"/>
  <c r="O65" i="3"/>
  <c r="O228" i="3"/>
  <c r="O144" i="3"/>
  <c r="O200" i="3"/>
  <c r="O187" i="3"/>
  <c r="O141" i="3"/>
  <c r="O210" i="3"/>
  <c r="O241" i="3"/>
  <c r="O233" i="3"/>
  <c r="O28" i="3"/>
  <c r="O72" i="3"/>
  <c r="O115" i="3"/>
  <c r="O99" i="3"/>
  <c r="O236" i="3"/>
  <c r="O160" i="3"/>
  <c r="O208" i="3"/>
  <c r="O189" i="3"/>
  <c r="O165" i="3"/>
  <c r="O215" i="3"/>
  <c r="O237" i="3"/>
  <c r="O235" i="3"/>
  <c r="O23" i="3"/>
  <c r="O53" i="3"/>
  <c r="O69" i="3"/>
  <c r="O125" i="3"/>
  <c r="O117" i="3"/>
  <c r="O193" i="3"/>
  <c r="O167" i="3"/>
  <c r="O216" i="3"/>
  <c r="O198" i="3"/>
  <c r="O171" i="3"/>
  <c r="O222" i="3"/>
  <c r="O239" i="3"/>
  <c r="O227" i="3"/>
  <c r="O31" i="3"/>
  <c r="O64" i="3"/>
  <c r="O80" i="3"/>
  <c r="O32" i="3"/>
  <c r="O120" i="3"/>
  <c r="O149" i="3"/>
  <c r="O91" i="3"/>
  <c r="O84" i="3"/>
  <c r="O113" i="3"/>
  <c r="O127" i="3"/>
  <c r="O217" i="3"/>
  <c r="O100" i="3"/>
  <c r="O168" i="3"/>
  <c r="O87" i="3"/>
  <c r="O166" i="3"/>
  <c r="O118" i="3"/>
  <c r="O164" i="3"/>
  <c r="O98" i="3"/>
  <c r="O194" i="3"/>
  <c r="O48" i="3"/>
  <c r="O205" i="3"/>
  <c r="O128" i="3"/>
  <c r="O162" i="3"/>
  <c r="O169" i="3"/>
  <c r="N18" i="3"/>
  <c r="O18" i="3"/>
  <c r="M18" i="3"/>
  <c r="E6" i="3" l="1"/>
  <c r="E9" i="3" s="1"/>
  <c r="Y17" i="1"/>
  <c r="X18" i="1"/>
  <c r="E4" i="3"/>
  <c r="K37" i="3" l="1"/>
  <c r="L37" i="3" s="1"/>
  <c r="Y18" i="1"/>
  <c r="X19" i="1"/>
  <c r="K158" i="3"/>
  <c r="K222" i="3"/>
  <c r="L222" i="3" s="1"/>
  <c r="K201" i="3"/>
  <c r="K183" i="3"/>
  <c r="L183" i="3" s="1"/>
  <c r="K149" i="3"/>
  <c r="P149" i="3" s="1"/>
  <c r="K50" i="3"/>
  <c r="L50" i="3" s="1"/>
  <c r="K26" i="3"/>
  <c r="P26" i="3" s="1"/>
  <c r="K157" i="3"/>
  <c r="P157" i="3" s="1"/>
  <c r="K169" i="3"/>
  <c r="K234" i="3"/>
  <c r="P234" i="3" s="1"/>
  <c r="K178" i="3"/>
  <c r="K25" i="3"/>
  <c r="L25" i="3" s="1"/>
  <c r="K226" i="3"/>
  <c r="P226" i="3" s="1"/>
  <c r="K191" i="3"/>
  <c r="P191" i="3" s="1"/>
  <c r="K134" i="3"/>
  <c r="P134" i="3" s="1"/>
  <c r="K207" i="3"/>
  <c r="L207" i="3" s="1"/>
  <c r="K77" i="3"/>
  <c r="K231" i="3"/>
  <c r="L231" i="3" s="1"/>
  <c r="K228" i="3"/>
  <c r="P228" i="3" s="1"/>
  <c r="K76" i="3"/>
  <c r="P76" i="3" s="1"/>
  <c r="K177" i="3"/>
  <c r="P177" i="3" s="1"/>
  <c r="K176" i="3"/>
  <c r="P176" i="3" s="1"/>
  <c r="K204" i="3"/>
  <c r="L204" i="3" s="1"/>
  <c r="K147" i="3"/>
  <c r="L147" i="3" s="1"/>
  <c r="K197" i="3"/>
  <c r="K132" i="3"/>
  <c r="L132" i="3" s="1"/>
  <c r="K230" i="3"/>
  <c r="P230" i="3" s="1"/>
  <c r="K66" i="3"/>
  <c r="P66" i="3" s="1"/>
  <c r="K238" i="3"/>
  <c r="P238" i="3" s="1"/>
  <c r="K107" i="3"/>
  <c r="P107" i="3" s="1"/>
  <c r="K180" i="3"/>
  <c r="P180" i="3" s="1"/>
  <c r="K218" i="3"/>
  <c r="L218" i="3" s="1"/>
  <c r="K70" i="3"/>
  <c r="K193" i="3"/>
  <c r="P193" i="3" s="1"/>
  <c r="K30" i="3"/>
  <c r="K173" i="3"/>
  <c r="L173" i="3" s="1"/>
  <c r="K186" i="3"/>
  <c r="P186" i="3" s="1"/>
  <c r="K217" i="3"/>
  <c r="L217" i="3" s="1"/>
  <c r="K74" i="3"/>
  <c r="L74" i="3" s="1"/>
  <c r="K174" i="3"/>
  <c r="P174" i="3" s="1"/>
  <c r="K87" i="3"/>
  <c r="K146" i="3"/>
  <c r="L146" i="3" s="1"/>
  <c r="K187" i="3"/>
  <c r="L187" i="3" s="1"/>
  <c r="K150" i="3"/>
  <c r="P150" i="3" s="1"/>
  <c r="K42" i="3"/>
  <c r="L42" i="3" s="1"/>
  <c r="K185" i="3"/>
  <c r="L185" i="3" s="1"/>
  <c r="K96" i="3"/>
  <c r="P96" i="3" s="1"/>
  <c r="K211" i="3"/>
  <c r="L211" i="3" s="1"/>
  <c r="K71" i="3"/>
  <c r="K78" i="3"/>
  <c r="P78" i="3" s="1"/>
  <c r="K81" i="3"/>
  <c r="K151" i="3"/>
  <c r="L151" i="3" s="1"/>
  <c r="K84" i="3"/>
  <c r="P84" i="3" s="1"/>
  <c r="K58" i="3"/>
  <c r="P58" i="3" s="1"/>
  <c r="K46" i="3"/>
  <c r="L46" i="3" s="1"/>
  <c r="K75" i="3"/>
  <c r="P75" i="3" s="1"/>
  <c r="K55" i="3"/>
  <c r="K170" i="3"/>
  <c r="L170" i="3" s="1"/>
  <c r="K192" i="3"/>
  <c r="P192" i="3" s="1"/>
  <c r="K90" i="3"/>
  <c r="L90" i="3" s="1"/>
  <c r="K138" i="3"/>
  <c r="L138" i="3" s="1"/>
  <c r="K38" i="3"/>
  <c r="L38" i="3" s="1"/>
  <c r="K189" i="3"/>
  <c r="P189" i="3" s="1"/>
  <c r="K213" i="3"/>
  <c r="P213" i="3" s="1"/>
  <c r="K233" i="3"/>
  <c r="K190" i="3"/>
  <c r="L190" i="3" s="1"/>
  <c r="K171" i="3"/>
  <c r="P171" i="3" s="1"/>
  <c r="K159" i="3"/>
  <c r="P159" i="3" s="1"/>
  <c r="K52" i="3"/>
  <c r="P52" i="3" s="1"/>
  <c r="K153" i="3"/>
  <c r="L153" i="3" s="1"/>
  <c r="K88" i="3"/>
  <c r="L88" i="3" s="1"/>
  <c r="K114" i="3"/>
  <c r="L114" i="3" s="1"/>
  <c r="K182" i="3"/>
  <c r="K57" i="3"/>
  <c r="L57" i="3" s="1"/>
  <c r="K124" i="3"/>
  <c r="P124" i="3" s="1"/>
  <c r="K205" i="3"/>
  <c r="L205" i="3" s="1"/>
  <c r="K133" i="3"/>
  <c r="P133" i="3" s="1"/>
  <c r="K210" i="3"/>
  <c r="P210" i="3" s="1"/>
  <c r="K101" i="3"/>
  <c r="L101" i="3" s="1"/>
  <c r="K85" i="3"/>
  <c r="L85" i="3" s="1"/>
  <c r="K240" i="3"/>
  <c r="K86" i="3"/>
  <c r="L86" i="3" s="1"/>
  <c r="K35" i="3"/>
  <c r="P35" i="3" s="1"/>
  <c r="K216" i="3"/>
  <c r="L216" i="3" s="1"/>
  <c r="K43" i="3"/>
  <c r="L43" i="3" s="1"/>
  <c r="K225" i="3"/>
  <c r="P225" i="3" s="1"/>
  <c r="K120" i="3"/>
  <c r="L120" i="3" s="1"/>
  <c r="K56" i="3"/>
  <c r="P56" i="3" s="1"/>
  <c r="K135" i="3"/>
  <c r="K221" i="3"/>
  <c r="L221" i="3" s="1"/>
  <c r="K73" i="3"/>
  <c r="P73" i="3" s="1"/>
  <c r="K136" i="3"/>
  <c r="L136" i="3" s="1"/>
  <c r="K127" i="3"/>
  <c r="L127" i="3" s="1"/>
  <c r="K155" i="3"/>
  <c r="L155" i="3" s="1"/>
  <c r="K165" i="3"/>
  <c r="P165" i="3" s="1"/>
  <c r="K227" i="3"/>
  <c r="L227" i="3" s="1"/>
  <c r="K100" i="3"/>
  <c r="K67" i="3"/>
  <c r="P67" i="3" s="1"/>
  <c r="K239" i="3"/>
  <c r="P239" i="3" s="1"/>
  <c r="K80" i="3"/>
  <c r="L80" i="3" s="1"/>
  <c r="K215" i="3"/>
  <c r="L215" i="3" s="1"/>
  <c r="K125" i="3"/>
  <c r="P125" i="3" s="1"/>
  <c r="K22" i="3"/>
  <c r="P22" i="3" s="1"/>
  <c r="K41" i="3"/>
  <c r="L41" i="3" s="1"/>
  <c r="K40" i="3"/>
  <c r="K184" i="3"/>
  <c r="L184" i="3" s="1"/>
  <c r="K44" i="3"/>
  <c r="L44" i="3" s="1"/>
  <c r="K179" i="3"/>
  <c r="L179" i="3" s="1"/>
  <c r="K121" i="3"/>
  <c r="P121" i="3" s="1"/>
  <c r="K65" i="3"/>
  <c r="L65" i="3" s="1"/>
  <c r="K128" i="3"/>
  <c r="P128" i="3" s="1"/>
  <c r="K102" i="3"/>
  <c r="L102" i="3" s="1"/>
  <c r="K166" i="3"/>
  <c r="L166" i="3" s="1"/>
  <c r="K224" i="3"/>
  <c r="L224" i="3" s="1"/>
  <c r="K91" i="3"/>
  <c r="L91" i="3" s="1"/>
  <c r="K33" i="3"/>
  <c r="P33" i="3" s="1"/>
  <c r="K143" i="3"/>
  <c r="L143" i="3" s="1"/>
  <c r="K54" i="3"/>
  <c r="P54" i="3" s="1"/>
  <c r="K152" i="3"/>
  <c r="P152" i="3" s="1"/>
  <c r="K142" i="3"/>
  <c r="P142" i="3" s="1"/>
  <c r="K195" i="3"/>
  <c r="L195" i="3" s="1"/>
  <c r="K92" i="3"/>
  <c r="L92" i="3" s="1"/>
  <c r="K219" i="3"/>
  <c r="L219" i="3" s="1"/>
  <c r="K145" i="3"/>
  <c r="P145" i="3" s="1"/>
  <c r="K110" i="3"/>
  <c r="P110" i="3" s="1"/>
  <c r="K162" i="3"/>
  <c r="P162" i="3" s="1"/>
  <c r="K89" i="3"/>
  <c r="P89" i="3" s="1"/>
  <c r="K214" i="3"/>
  <c r="P214" i="3" s="1"/>
  <c r="K232" i="3"/>
  <c r="L232" i="3" s="1"/>
  <c r="K188" i="3"/>
  <c r="L188" i="3" s="1"/>
  <c r="K99" i="3"/>
  <c r="L99" i="3" s="1"/>
  <c r="K39" i="3"/>
  <c r="L39" i="3" s="1"/>
  <c r="K103" i="3"/>
  <c r="L103" i="3" s="1"/>
  <c r="K106" i="3"/>
  <c r="P106" i="3" s="1"/>
  <c r="K212" i="3"/>
  <c r="L212" i="3" s="1"/>
  <c r="K131" i="3"/>
  <c r="L131" i="3" s="1"/>
  <c r="K63" i="3"/>
  <c r="L63" i="3" s="1"/>
  <c r="K200" i="3"/>
  <c r="P200" i="3" s="1"/>
  <c r="K62" i="3"/>
  <c r="P62" i="3" s="1"/>
  <c r="K24" i="3"/>
  <c r="L24" i="3" s="1"/>
  <c r="K108" i="3"/>
  <c r="P108" i="3" s="1"/>
  <c r="K116" i="3"/>
  <c r="L116" i="3" s="1"/>
  <c r="K229" i="3"/>
  <c r="L229" i="3" s="1"/>
  <c r="K163" i="3"/>
  <c r="L163" i="3" s="1"/>
  <c r="K130" i="3"/>
  <c r="P130" i="3" s="1"/>
  <c r="K175" i="3"/>
  <c r="P175" i="3" s="1"/>
  <c r="K48" i="3"/>
  <c r="P48" i="3" s="1"/>
  <c r="K241" i="3"/>
  <c r="L241" i="3" s="1"/>
  <c r="K72" i="3"/>
  <c r="P72" i="3" s="1"/>
  <c r="K117" i="3"/>
  <c r="P117" i="3" s="1"/>
  <c r="K148" i="3"/>
  <c r="P148" i="3" s="1"/>
  <c r="K29" i="3"/>
  <c r="L29" i="3" s="1"/>
  <c r="K61" i="3"/>
  <c r="P61" i="3" s="1"/>
  <c r="K36" i="3"/>
  <c r="L36" i="3" s="1"/>
  <c r="K140" i="3"/>
  <c r="P140" i="3" s="1"/>
  <c r="K160" i="3"/>
  <c r="P160" i="3" s="1"/>
  <c r="K34" i="3"/>
  <c r="L34" i="3" s="1"/>
  <c r="K123" i="3"/>
  <c r="L123" i="3" s="1"/>
  <c r="K122" i="3"/>
  <c r="P122" i="3" s="1"/>
  <c r="K31" i="3"/>
  <c r="P31" i="3" s="1"/>
  <c r="K69" i="3"/>
  <c r="P69" i="3" s="1"/>
  <c r="K95" i="3"/>
  <c r="P95" i="3" s="1"/>
  <c r="K59" i="3"/>
  <c r="L59" i="3" s="1"/>
  <c r="K45" i="3"/>
  <c r="P45" i="3" s="1"/>
  <c r="K49" i="3"/>
  <c r="P49" i="3" s="1"/>
  <c r="K113" i="3"/>
  <c r="P113" i="3" s="1"/>
  <c r="K68" i="3"/>
  <c r="L68" i="3" s="1"/>
  <c r="K141" i="3"/>
  <c r="P141" i="3" s="1"/>
  <c r="K111" i="3"/>
  <c r="P111" i="3" s="1"/>
  <c r="K237" i="3"/>
  <c r="P237" i="3" s="1"/>
  <c r="K208" i="3"/>
  <c r="L208" i="3" s="1"/>
  <c r="K202" i="3"/>
  <c r="P202" i="3" s="1"/>
  <c r="K112" i="3"/>
  <c r="L112" i="3" s="1"/>
  <c r="K83" i="3"/>
  <c r="L83" i="3" s="1"/>
  <c r="K199" i="3"/>
  <c r="L199" i="3" s="1"/>
  <c r="K154" i="3"/>
  <c r="P154" i="3" s="1"/>
  <c r="K194" i="3"/>
  <c r="P194" i="3" s="1"/>
  <c r="K105" i="3"/>
  <c r="L105" i="3" s="1"/>
  <c r="K51" i="3"/>
  <c r="P51" i="3" s="1"/>
  <c r="K198" i="3"/>
  <c r="L198" i="3" s="1"/>
  <c r="K98" i="3"/>
  <c r="P98" i="3" s="1"/>
  <c r="K119" i="3"/>
  <c r="L119" i="3" s="1"/>
  <c r="K32" i="3"/>
  <c r="L32" i="3" s="1"/>
  <c r="K181" i="3"/>
  <c r="L181" i="3" s="1"/>
  <c r="K28" i="3"/>
  <c r="P28" i="3" s="1"/>
  <c r="K115" i="3"/>
  <c r="P115" i="3" s="1"/>
  <c r="K137" i="3"/>
  <c r="L137" i="3" s="1"/>
  <c r="K21" i="3"/>
  <c r="P21" i="3" s="1"/>
  <c r="K104" i="3"/>
  <c r="L104" i="3" s="1"/>
  <c r="K82" i="3"/>
  <c r="L82" i="3" s="1"/>
  <c r="K196" i="3"/>
  <c r="L196" i="3" s="1"/>
  <c r="K109" i="3"/>
  <c r="L109" i="3" s="1"/>
  <c r="K47" i="3"/>
  <c r="L47" i="3" s="1"/>
  <c r="K144" i="3"/>
  <c r="L144" i="3" s="1"/>
  <c r="K209" i="3"/>
  <c r="P209" i="3" s="1"/>
  <c r="K167" i="3"/>
  <c r="P167" i="3" s="1"/>
  <c r="K97" i="3"/>
  <c r="P97" i="3" s="1"/>
  <c r="K223" i="3"/>
  <c r="L223" i="3" s="1"/>
  <c r="K53" i="3"/>
  <c r="P53" i="3" s="1"/>
  <c r="K235" i="3"/>
  <c r="P235" i="3" s="1"/>
  <c r="K161" i="3"/>
  <c r="P161" i="3" s="1"/>
  <c r="K236" i="3"/>
  <c r="L236" i="3" s="1"/>
  <c r="K220" i="3"/>
  <c r="P220" i="3" s="1"/>
  <c r="K79" i="3"/>
  <c r="L79" i="3" s="1"/>
  <c r="K203" i="3"/>
  <c r="L203" i="3" s="1"/>
  <c r="K126" i="3"/>
  <c r="P126" i="3" s="1"/>
  <c r="K206" i="3"/>
  <c r="P206" i="3" s="1"/>
  <c r="K172" i="3"/>
  <c r="L172" i="3" s="1"/>
  <c r="K23" i="3"/>
  <c r="P23" i="3" s="1"/>
  <c r="K164" i="3"/>
  <c r="P164" i="3" s="1"/>
  <c r="K60" i="3"/>
  <c r="L60" i="3" s="1"/>
  <c r="K93" i="3"/>
  <c r="L93" i="3" s="1"/>
  <c r="K94" i="3"/>
  <c r="P94" i="3" s="1"/>
  <c r="K168" i="3"/>
  <c r="P168" i="3" s="1"/>
  <c r="K64" i="3"/>
  <c r="L64" i="3" s="1"/>
  <c r="K27" i="3"/>
  <c r="P27" i="3" s="1"/>
  <c r="K139" i="3"/>
  <c r="L139" i="3" s="1"/>
  <c r="K118" i="3"/>
  <c r="L118" i="3" s="1"/>
  <c r="K129" i="3"/>
  <c r="P129" i="3" s="1"/>
  <c r="K156" i="3"/>
  <c r="P156" i="3" s="1"/>
  <c r="L61" i="3"/>
  <c r="L200" i="3"/>
  <c r="L193" i="3"/>
  <c r="L96" i="3"/>
  <c r="L87" i="3"/>
  <c r="P87" i="3"/>
  <c r="L134" i="3"/>
  <c r="P178" i="3"/>
  <c r="L178" i="3"/>
  <c r="L55" i="3"/>
  <c r="P55" i="3"/>
  <c r="L70" i="3"/>
  <c r="P70" i="3"/>
  <c r="P77" i="3"/>
  <c r="L77" i="3"/>
  <c r="L35" i="3"/>
  <c r="L69" i="3"/>
  <c r="P224" i="3"/>
  <c r="P166" i="3"/>
  <c r="P63" i="3"/>
  <c r="P195" i="3"/>
  <c r="P74" i="3"/>
  <c r="P158" i="3"/>
  <c r="L158" i="3"/>
  <c r="P222" i="3"/>
  <c r="P30" i="3"/>
  <c r="L30" i="3"/>
  <c r="L192" i="3"/>
  <c r="P88" i="3"/>
  <c r="L169" i="3"/>
  <c r="P169" i="3"/>
  <c r="L230" i="3"/>
  <c r="P201" i="3"/>
  <c r="L201" i="3"/>
  <c r="L180" i="3"/>
  <c r="P46" i="3"/>
  <c r="P233" i="3"/>
  <c r="L233" i="3"/>
  <c r="L234" i="3"/>
  <c r="L71" i="3"/>
  <c r="P71" i="3"/>
  <c r="L240" i="3"/>
  <c r="P240" i="3"/>
  <c r="P50" i="3"/>
  <c r="L197" i="3"/>
  <c r="P197" i="3"/>
  <c r="P81" i="3"/>
  <c r="L81" i="3"/>
  <c r="L182" i="3"/>
  <c r="P182" i="3"/>
  <c r="P57" i="3"/>
  <c r="L135" i="3"/>
  <c r="P135" i="3"/>
  <c r="P100" i="3"/>
  <c r="L100" i="3"/>
  <c r="L22" i="3"/>
  <c r="P40" i="3"/>
  <c r="L40" i="3"/>
  <c r="P136" i="3" l="1"/>
  <c r="P173" i="3"/>
  <c r="P47" i="3"/>
  <c r="L67" i="3"/>
  <c r="L89" i="3"/>
  <c r="P204" i="3"/>
  <c r="L78" i="3"/>
  <c r="P101" i="3"/>
  <c r="L128" i="3"/>
  <c r="L150" i="3"/>
  <c r="L76" i="3"/>
  <c r="L145" i="3"/>
  <c r="P183" i="3"/>
  <c r="L66" i="3"/>
  <c r="P151" i="3"/>
  <c r="P205" i="3"/>
  <c r="P132" i="3"/>
  <c r="P105" i="3"/>
  <c r="P146" i="3"/>
  <c r="L175" i="3"/>
  <c r="P231" i="3"/>
  <c r="L226" i="3"/>
  <c r="L154" i="3"/>
  <c r="P37" i="3"/>
  <c r="P114" i="3"/>
  <c r="P211" i="3"/>
  <c r="P120" i="3"/>
  <c r="P241" i="3"/>
  <c r="P24" i="3"/>
  <c r="L189" i="3"/>
  <c r="L26" i="3"/>
  <c r="P179" i="3"/>
  <c r="L165" i="3"/>
  <c r="P187" i="3"/>
  <c r="L228" i="3"/>
  <c r="P25" i="3"/>
  <c r="P212" i="3"/>
  <c r="L142" i="3"/>
  <c r="P42" i="3"/>
  <c r="L186" i="3"/>
  <c r="L177" i="3"/>
  <c r="L238" i="3"/>
  <c r="L84" i="3"/>
  <c r="L149" i="3"/>
  <c r="L191" i="3"/>
  <c r="L27" i="3"/>
  <c r="P79" i="3"/>
  <c r="Y19" i="1"/>
  <c r="X20" i="1"/>
  <c r="Y20" i="1" s="1"/>
  <c r="L56" i="3"/>
  <c r="L213" i="3"/>
  <c r="P172" i="3"/>
  <c r="L141" i="3"/>
  <c r="P163" i="3"/>
  <c r="P218" i="3"/>
  <c r="P131" i="3"/>
  <c r="P85" i="3"/>
  <c r="P227" i="3"/>
  <c r="L75" i="3"/>
  <c r="P102" i="3"/>
  <c r="P41" i="3"/>
  <c r="L161" i="3"/>
  <c r="P181" i="3"/>
  <c r="L31" i="3"/>
  <c r="P109" i="3"/>
  <c r="L157" i="3"/>
  <c r="L235" i="3"/>
  <c r="L214" i="3"/>
  <c r="P147" i="3"/>
  <c r="P29" i="3"/>
  <c r="L174" i="3"/>
  <c r="P207" i="3"/>
  <c r="P65" i="3"/>
  <c r="L225" i="3"/>
  <c r="P185" i="3"/>
  <c r="P223" i="3"/>
  <c r="L107" i="3"/>
  <c r="P155" i="3"/>
  <c r="P82" i="3"/>
  <c r="L48" i="3"/>
  <c r="P217" i="3"/>
  <c r="P38" i="3"/>
  <c r="L176" i="3"/>
  <c r="P123" i="3"/>
  <c r="L106" i="3"/>
  <c r="L113" i="3"/>
  <c r="P64" i="3"/>
  <c r="L115" i="3"/>
  <c r="P36" i="3"/>
  <c r="L152" i="3"/>
  <c r="L54" i="3"/>
  <c r="L168" i="3"/>
  <c r="L125" i="3"/>
  <c r="P119" i="3"/>
  <c r="L53" i="3"/>
  <c r="L206" i="3"/>
  <c r="L58" i="3"/>
  <c r="P144" i="3"/>
  <c r="L126" i="3"/>
  <c r="P198" i="3"/>
  <c r="L162" i="3"/>
  <c r="L148" i="3"/>
  <c r="L117" i="3"/>
  <c r="L210" i="3"/>
  <c r="P86" i="3"/>
  <c r="P59" i="3"/>
  <c r="L124" i="3"/>
  <c r="L129" i="3"/>
  <c r="L73" i="3"/>
  <c r="P170" i="3"/>
  <c r="L209" i="3"/>
  <c r="P118" i="3"/>
  <c r="P60" i="3"/>
  <c r="L28" i="3"/>
  <c r="L194" i="3"/>
  <c r="L95" i="3"/>
  <c r="L122" i="3"/>
  <c r="L130" i="3"/>
  <c r="P92" i="3"/>
  <c r="L164" i="3"/>
  <c r="L220" i="3"/>
  <c r="L171" i="3"/>
  <c r="P236" i="3"/>
  <c r="L62" i="3"/>
  <c r="P221" i="3"/>
  <c r="P44" i="3"/>
  <c r="P188" i="3"/>
  <c r="P139" i="3"/>
  <c r="P184" i="3"/>
  <c r="P91" i="3"/>
  <c r="P190" i="3"/>
  <c r="L23" i="3"/>
  <c r="L237" i="3"/>
  <c r="L140" i="3"/>
  <c r="P229" i="3"/>
  <c r="L239" i="3"/>
  <c r="L52" i="3"/>
  <c r="P39" i="3"/>
  <c r="L156" i="3"/>
  <c r="L167" i="3"/>
  <c r="P80" i="3"/>
  <c r="P103" i="3"/>
  <c r="P216" i="3"/>
  <c r="L45" i="3"/>
  <c r="P90" i="3"/>
  <c r="L160" i="3"/>
  <c r="P43" i="3"/>
  <c r="P93" i="3"/>
  <c r="P138" i="3"/>
  <c r="L159" i="3"/>
  <c r="L33" i="3"/>
  <c r="L21" i="3"/>
  <c r="L202" i="3"/>
  <c r="L121" i="3"/>
  <c r="P153" i="3"/>
  <c r="L98" i="3"/>
  <c r="L111" i="3"/>
  <c r="P34" i="3"/>
  <c r="P116" i="3"/>
  <c r="P232" i="3"/>
  <c r="P83" i="3"/>
  <c r="L133" i="3"/>
  <c r="P127" i="3"/>
  <c r="L97" i="3"/>
  <c r="L108" i="3"/>
  <c r="P112" i="3"/>
  <c r="L49" i="3"/>
  <c r="P143" i="3"/>
  <c r="P215" i="3"/>
  <c r="P104" i="3"/>
  <c r="L72" i="3"/>
  <c r="L110" i="3"/>
  <c r="L94" i="3"/>
  <c r="P203" i="3"/>
  <c r="P219" i="3"/>
  <c r="P196" i="3"/>
  <c r="P137" i="3"/>
  <c r="P32" i="3"/>
  <c r="L51" i="3"/>
  <c r="P199" i="3"/>
  <c r="P208" i="3"/>
  <c r="P68" i="3"/>
  <c r="P99" i="3"/>
  <c r="L18" i="3"/>
  <c r="E7" i="3" l="1"/>
  <c r="F4" i="3" s="1"/>
  <c r="H4" i="3" s="1"/>
  <c r="F8" i="3"/>
  <c r="F5" i="3" l="1"/>
  <c r="H5" i="3" s="1"/>
  <c r="F6" i="3"/>
  <c r="H6" i="3" s="1"/>
  <c r="F9" i="3" s="1"/>
  <c r="G9" i="3"/>
</calcChain>
</file>

<file path=xl/sharedStrings.xml><?xml version="1.0" encoding="utf-8"?>
<sst xmlns="http://schemas.openxmlformats.org/spreadsheetml/2006/main" count="1363" uniqueCount="613">
  <si>
    <t>GP Vul / GSC 02151-02818</t>
  </si>
  <si>
    <t>n</t>
  </si>
  <si>
    <t>Q.fit</t>
  </si>
  <si>
    <t>System Type:</t>
  </si>
  <si>
    <t>GCVS 4 Eph.</t>
  </si>
  <si>
    <t>My time zone &gt;&gt;&gt;&gt;&gt;</t>
  </si>
  <si>
    <t>--- Working ----</t>
  </si>
  <si>
    <t>Epoch =</t>
  </si>
  <si>
    <t>Period =</t>
  </si>
  <si>
    <t>Start of linear fit (row #)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</si>
  <si>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</si>
  <si>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</si>
  <si>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</si>
  <si>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</si>
  <si>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</si>
  <si>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</si>
  <si>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</si>
  <si>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</si>
  <si>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</si>
  <si>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</si>
  <si>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</si>
  <si>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</si>
  <si>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</si>
  <si>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</si>
  <si>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Quad. Ephemeris =</t>
  </si>
  <si>
    <t>Source</t>
  </si>
  <si>
    <t>Typ</t>
  </si>
  <si>
    <t>ToM</t>
  </si>
  <si>
    <t>error</t>
  </si>
  <si>
    <t>n'</t>
  </si>
  <si>
    <t>O-C</t>
  </si>
  <si>
    <t>pg</t>
  </si>
  <si>
    <t>vis</t>
  </si>
  <si>
    <t>PE</t>
  </si>
  <si>
    <t>CCD</t>
  </si>
  <si>
    <t>s5</t>
  </si>
  <si>
    <t>s6</t>
  </si>
  <si>
    <t>s7</t>
  </si>
  <si>
    <t>Lin Fit</t>
  </si>
  <si>
    <t>Q. Fit</t>
  </si>
  <si>
    <t>Date</t>
  </si>
  <si>
    <t>BAD</t>
  </si>
  <si>
    <t> AHSB 6.2.147 </t>
  </si>
  <si>
    <t>I</t>
  </si>
  <si>
    <t>GCVS 4</t>
  </si>
  <si>
    <t> BTAD 45.18 </t>
  </si>
  <si>
    <t> HABZ 40 </t>
  </si>
  <si>
    <t>II</t>
  </si>
  <si>
    <t>HBZ 40</t>
  </si>
  <si>
    <t>BBSAG Bull.49</t>
  </si>
  <si>
    <t>BBSAG Bull.50</t>
  </si>
  <si>
    <t>BBSAG Bull.51</t>
  </si>
  <si>
    <t>BBSAG Bull.54</t>
  </si>
  <si>
    <t>BBSAG Bull.55</t>
  </si>
  <si>
    <t>BBSAG Bull.56</t>
  </si>
  <si>
    <t>BBSAG 55</t>
  </si>
  <si>
    <t>BBSAG Bull.57</t>
  </si>
  <si>
    <t>BBSAG Bull.60</t>
  </si>
  <si>
    <t>BBSAG Bull.61</t>
  </si>
  <si>
    <t>BBSAG Bull.63</t>
  </si>
  <si>
    <t>BBSAG Bull.66</t>
  </si>
  <si>
    <t>BAAVSS 60,15</t>
  </si>
  <si>
    <t>BBSAG Bull.68</t>
  </si>
  <si>
    <t>BBSAG Bull.70</t>
  </si>
  <si>
    <t>BAAVSS 61,14</t>
  </si>
  <si>
    <t> VSSC 68 </t>
  </si>
  <si>
    <t>BBSAG Bull.78</t>
  </si>
  <si>
    <t>BBSAG Bull.80</t>
  </si>
  <si>
    <t>BBSAG Bull.84</t>
  </si>
  <si>
    <t>BBSAG Bull.85</t>
  </si>
  <si>
    <t>BBSAG Bull.88</t>
  </si>
  <si>
    <t>BBSAG Bull.89</t>
  </si>
  <si>
    <t> VSSC 73 </t>
  </si>
  <si>
    <t>BRNO 31</t>
  </si>
  <si>
    <t>BBSAG Bull.107</t>
  </si>
  <si>
    <t>IBVS 4887</t>
  </si>
  <si>
    <t> BRNO 32 </t>
  </si>
  <si>
    <t>IBVS 4633</t>
  </si>
  <si>
    <t>IBVS 4633/4653 </t>
  </si>
  <si>
    <t>IBVS 5745</t>
  </si>
  <si>
    <t>IBVS 5027</t>
  </si>
  <si>
    <t>IBVS 5040</t>
  </si>
  <si>
    <t>IBVS 4967</t>
  </si>
  <si>
    <t>OEJV 0074</t>
  </si>
  <si>
    <t>IBVS 5676</t>
  </si>
  <si>
    <t>VSB 42 </t>
  </si>
  <si>
    <t>IBVS 5694</t>
  </si>
  <si>
    <t>IBVS 5583</t>
  </si>
  <si>
    <t>OEJV 0003</t>
  </si>
  <si>
    <t>CCD+I</t>
  </si>
  <si>
    <t>IBVS 5731</t>
  </si>
  <si>
    <t>VSB 44 </t>
  </si>
  <si>
    <t>CCD+R</t>
  </si>
  <si>
    <t>IBVS 5796</t>
  </si>
  <si>
    <t>OEJV 0094</t>
  </si>
  <si>
    <t>IBVS 5874</t>
  </si>
  <si>
    <t>IBVS 5918</t>
  </si>
  <si>
    <t>BAVM 212 </t>
  </si>
  <si>
    <t>OEJV 0137</t>
  </si>
  <si>
    <t>OEJV 0160</t>
  </si>
  <si>
    <t>IBVS 6010</t>
  </si>
  <si>
    <t>BAVM 225 </t>
  </si>
  <si>
    <t>IBVS 6070</t>
  </si>
  <si>
    <t>IBVS 6149</t>
  </si>
  <si>
    <t>OEJV 0168</t>
  </si>
  <si>
    <t>IBVS 6157</t>
  </si>
  <si>
    <t>IBVS 6244</t>
  </si>
  <si>
    <t>OEJV 0211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</si>
  <si>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</si>
  <si>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</si>
  <si>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</si>
  <si>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</si>
  <si>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</si>
  <si>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</si>
  <si>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</si>
  <si>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2436868.342 </t>
  </si>
  <si>
    <t> 26.10.1959 20:12 </t>
  </si>
  <si>
    <t> 0.015 </t>
  </si>
  <si>
    <t>P </t>
  </si>
  <si>
    <t> K.Häussler </t>
  </si>
  <si>
    <t>2436898.284 </t>
  </si>
  <si>
    <t> 25.11.1959 18:48 </t>
  </si>
  <si>
    <t>2436899.321 </t>
  </si>
  <si>
    <t> 26.11.1959 19:42 </t>
  </si>
  <si>
    <t> 0.019 </t>
  </si>
  <si>
    <t>2437202.346 </t>
  </si>
  <si>
    <t> 24.09.1960 20:18 </t>
  </si>
  <si>
    <t> 0.005 </t>
  </si>
  <si>
    <t>2437582.325 </t>
  </si>
  <si>
    <t> 09.10.1961 19:48 </t>
  </si>
  <si>
    <t> 0.023 </t>
  </si>
  <si>
    <t>F </t>
  </si>
  <si>
    <t>2437583.369 </t>
  </si>
  <si>
    <t> 10.10.1961 20:51 </t>
  </si>
  <si>
    <t> 0.034 </t>
  </si>
  <si>
    <t>2437934.405 </t>
  </si>
  <si>
    <t> 26.09.1962 21:43 </t>
  </si>
  <si>
    <t>2438255.499 </t>
  </si>
  <si>
    <t> 13.08.1963 23:58 </t>
  </si>
  <si>
    <t>2438315.367 </t>
  </si>
  <si>
    <t> 12.10.1963 20:48 </t>
  </si>
  <si>
    <t> -0.013 </t>
  </si>
  <si>
    <t>2439028.310 </t>
  </si>
  <si>
    <t> 24.09.1965 19:26 </t>
  </si>
  <si>
    <t>2444477.357 </t>
  </si>
  <si>
    <t> 25.08.1980 20:34 </t>
  </si>
  <si>
    <t> -0.001 </t>
  </si>
  <si>
    <t>V </t>
  </si>
  <si>
    <t> K.Locher </t>
  </si>
  <si>
    <t> BBS 49 </t>
  </si>
  <si>
    <t>2444507.298 </t>
  </si>
  <si>
    <t> 24.09.1980 19:09 </t>
  </si>
  <si>
    <t> -0.003 </t>
  </si>
  <si>
    <t> BBS 50 </t>
  </si>
  <si>
    <t>2444509.360 </t>
  </si>
  <si>
    <t> 26.09.1980 20:38 </t>
  </si>
  <si>
    <t> -0.006 </t>
  </si>
  <si>
    <t>2444569.242 </t>
  </si>
  <si>
    <t> 25.11.1980 17:48 </t>
  </si>
  <si>
    <t> -0.009 </t>
  </si>
  <si>
    <t> BBS 51 </t>
  </si>
  <si>
    <t>2444736.516 </t>
  </si>
  <si>
    <t> 12.05.1981 00:23 </t>
  </si>
  <si>
    <t> -0.000 </t>
  </si>
  <si>
    <t> BBS 54 </t>
  </si>
  <si>
    <t>2444767.484 </t>
  </si>
  <si>
    <t> 11.06.1981 23:36 </t>
  </si>
  <si>
    <t> -0.008 </t>
  </si>
  <si>
    <t> D.Elias </t>
  </si>
  <si>
    <t> BBS 56 </t>
  </si>
  <si>
    <t>2444767.501 </t>
  </si>
  <si>
    <t> 12.06.1981 00:01 </t>
  </si>
  <si>
    <t> 0.009 </t>
  </si>
  <si>
    <t> BBS 55/100 </t>
  </si>
  <si>
    <t>2444770.587 </t>
  </si>
  <si>
    <t> 15.06.1981 02:05 </t>
  </si>
  <si>
    <t> -0.002 </t>
  </si>
  <si>
    <t> BBS 55 </t>
  </si>
  <si>
    <t>2444829.450 </t>
  </si>
  <si>
    <t> 12.08.1981 22:48 </t>
  </si>
  <si>
    <t> 0.008 </t>
  </si>
  <si>
    <t>2444831.505 </t>
  </si>
  <si>
    <t> 15.08.1981 00:07 </t>
  </si>
  <si>
    <t>2444857.316 </t>
  </si>
  <si>
    <t> 09.09.1981 19:35 </t>
  </si>
  <si>
    <t>2444919.271 </t>
  </si>
  <si>
    <t> 10.11.1981 18:30 </t>
  </si>
  <si>
    <t> 0.002 </t>
  </si>
  <si>
    <t> BBS 57 </t>
  </si>
  <si>
    <t>2445056.596 </t>
  </si>
  <si>
    <t> 28.03.1982 02:18 </t>
  </si>
  <si>
    <t> 0.004 </t>
  </si>
  <si>
    <t> D.Mourikis </t>
  </si>
  <si>
    <t> BBS 60 </t>
  </si>
  <si>
    <t>2445114.420 </t>
  </si>
  <si>
    <t> 24.05.1982 22:04 </t>
  </si>
  <si>
    <t> 0.007 </t>
  </si>
  <si>
    <t> BBS 61 </t>
  </si>
  <si>
    <t>2445269.288 </t>
  </si>
  <si>
    <t> 26.10.1982 18:54 </t>
  </si>
  <si>
    <t> BBS 63 </t>
  </si>
  <si>
    <t>2445464.437 </t>
  </si>
  <si>
    <t> 09.05.1983 22:29 </t>
  </si>
  <si>
    <t> 0.006 </t>
  </si>
  <si>
    <t> BBS 66 </t>
  </si>
  <si>
    <t>2445561.482 </t>
  </si>
  <si>
    <t> 14.08.1983 23:34 </t>
  </si>
  <si>
    <t> -0.004 </t>
  </si>
  <si>
    <t> T.Brelstaff </t>
  </si>
  <si>
    <t> VSSC 60 </t>
  </si>
  <si>
    <t>2445589.362 </t>
  </si>
  <si>
    <t> 11.09.1983 20:41 </t>
  </si>
  <si>
    <t> N.Stoikidis </t>
  </si>
  <si>
    <t> BBS 68 </t>
  </si>
  <si>
    <t>2445680.224 </t>
  </si>
  <si>
    <t> 11.12.1983 17:22 </t>
  </si>
  <si>
    <t> BBS 70 </t>
  </si>
  <si>
    <t>2445681.253 </t>
  </si>
  <si>
    <t> 12.12.1983 18:04 </t>
  </si>
  <si>
    <t>2446061.216 </t>
  </si>
  <si>
    <t> 26.12.1984 17:11 </t>
  </si>
  <si>
    <t> VSSC 61 </t>
  </si>
  <si>
    <t>2446321.412 </t>
  </si>
  <si>
    <t> 12.09.1985 21:53 </t>
  </si>
  <si>
    <t> 0.003 </t>
  </si>
  <si>
    <t> H.Peter </t>
  </si>
  <si>
    <t> BBS 78 </t>
  </si>
  <si>
    <t>2446606.395 </t>
  </si>
  <si>
    <t> 24.06.1986 21:28 </t>
  </si>
  <si>
    <t> BBS 80 </t>
  </si>
  <si>
    <t>2446990.452 </t>
  </si>
  <si>
    <t> 13.07.1987 22:50 </t>
  </si>
  <si>
    <t> -0.019 </t>
  </si>
  <si>
    <t> BBS 84 </t>
  </si>
  <si>
    <t>2447054.471 </t>
  </si>
  <si>
    <t> 15.09.1987 23:18 </t>
  </si>
  <si>
    <t> -0.015 </t>
  </si>
  <si>
    <t> BBS 85 </t>
  </si>
  <si>
    <t>2447310.531 </t>
  </si>
  <si>
    <t> 29.05.1988 00:44 </t>
  </si>
  <si>
    <t> -0.016 </t>
  </si>
  <si>
    <t> BBS 88 </t>
  </si>
  <si>
    <t>2447431.322 </t>
  </si>
  <si>
    <t> 26.09.1988 19:43 </t>
  </si>
  <si>
    <t> -0.028 </t>
  </si>
  <si>
    <t> BBS 89 </t>
  </si>
  <si>
    <t>2449595.421 </t>
  </si>
  <si>
    <t> 30.08.1994 22:06 </t>
  </si>
  <si>
    <t> -0.055 </t>
  </si>
  <si>
    <t> A.Dedoch </t>
  </si>
  <si>
    <t> BRNO 31 </t>
  </si>
  <si>
    <t>2449619.178 </t>
  </si>
  <si>
    <t> 23.09.1994 16:16 </t>
  </si>
  <si>
    <t> -0.046 </t>
  </si>
  <si>
    <t>2449624.357 </t>
  </si>
  <si>
    <t> 28.09.1994 20:34 </t>
  </si>
  <si>
    <t> -0.029 </t>
  </si>
  <si>
    <t> BBS 107 </t>
  </si>
  <si>
    <t>2449625.364 </t>
  </si>
  <si>
    <t> 29.09.1994 20:44 </t>
  </si>
  <si>
    <t>2450297.5357 </t>
  </si>
  <si>
    <t> 02.08.1996 00:51 </t>
  </si>
  <si>
    <t> -0.0424 </t>
  </si>
  <si>
    <t>E </t>
  </si>
  <si>
    <t>?</t>
  </si>
  <si>
    <t> J.Safar </t>
  </si>
  <si>
    <t>IBVS 4887 </t>
  </si>
  <si>
    <t>2450985.7005 </t>
  </si>
  <si>
    <t> 21.06.1998 04:48 </t>
  </si>
  <si>
    <t> -0.0409 </t>
  </si>
  <si>
    <t> Smith &amp; Caton </t>
  </si>
  <si>
    <t>IBVS 5745 </t>
  </si>
  <si>
    <t>2451061.5885 </t>
  </si>
  <si>
    <t> 05.09.1998 02:07 </t>
  </si>
  <si>
    <t> -0.0419 </t>
  </si>
  <si>
    <t>2451659.9171 </t>
  </si>
  <si>
    <t> 25.04.2000 10:00 </t>
  </si>
  <si>
    <t> -0.0489 </t>
  </si>
  <si>
    <t> R.H.Nelson </t>
  </si>
  <si>
    <t>IBVS 5040 </t>
  </si>
  <si>
    <t>2451692.4426 </t>
  </si>
  <si>
    <t> 27.05.2000 22:37 </t>
  </si>
  <si>
    <t> -0.0472 </t>
  </si>
  <si>
    <t> T.Borkovits </t>
  </si>
  <si>
    <t>IBVS 4967 </t>
  </si>
  <si>
    <t>2452136.421 </t>
  </si>
  <si>
    <t> 14.08.2001 22:06 </t>
  </si>
  <si>
    <t> -0.045 </t>
  </si>
  <si>
    <t> J.Zahajský </t>
  </si>
  <si>
    <t>OEJV 0074 </t>
  </si>
  <si>
    <t>2452947.9597 </t>
  </si>
  <si>
    <t> 04.11.2003 11:01 </t>
  </si>
  <si>
    <t> -0.0539 </t>
  </si>
  <si>
    <t> C.-H.Kim et al. </t>
  </si>
  <si>
    <t>IBVS 5694 </t>
  </si>
  <si>
    <t>2453170.4630 </t>
  </si>
  <si>
    <t> 13.06.2004 23:06 </t>
  </si>
  <si>
    <t> -0.0550 </t>
  </si>
  <si>
    <t>R</t>
  </si>
  <si>
    <t> M.Zejda </t>
  </si>
  <si>
    <t>IBVS 5583 </t>
  </si>
  <si>
    <t>2453186.4669 </t>
  </si>
  <si>
    <t> 29.06.2004 23:12 </t>
  </si>
  <si>
    <t> -0.0549 </t>
  </si>
  <si>
    <t>2453474.556 </t>
  </si>
  <si>
    <t> 14.04.2005 01:20 </t>
  </si>
  <si>
    <t> -0.034 </t>
  </si>
  <si>
    <t>OEJV 0003 </t>
  </si>
  <si>
    <t>2453567.46132 </t>
  </si>
  <si>
    <t> 15.07.2005 23:04 </t>
  </si>
  <si>
    <t> -0.05412 </t>
  </si>
  <si>
    <t>C </t>
  </si>
  <si>
    <t> L.Šmelcer </t>
  </si>
  <si>
    <t>2453569.540 </t>
  </si>
  <si>
    <t> 18.07.2005 00:57 </t>
  </si>
  <si>
    <t> -0.040 </t>
  </si>
  <si>
    <t>2453612.3738 </t>
  </si>
  <si>
    <t> 29.08.2005 20:58 </t>
  </si>
  <si>
    <t> -0.0555 </t>
  </si>
  <si>
    <t> F.Agerer </t>
  </si>
  <si>
    <t>BAVM 178 </t>
  </si>
  <si>
    <t>2453656.25331 </t>
  </si>
  <si>
    <t> 12.10.2005 18:04 </t>
  </si>
  <si>
    <t> -0.05740 </t>
  </si>
  <si>
    <t>2453659.3529 </t>
  </si>
  <si>
    <t> 15.10.2005 20:28 </t>
  </si>
  <si>
    <t> -0.0553 </t>
  </si>
  <si>
    <t>-I</t>
  </si>
  <si>
    <t>2453661.4191 </t>
  </si>
  <si>
    <t> 17.10.2005 22:03 </t>
  </si>
  <si>
    <t> -0.0541 </t>
  </si>
  <si>
    <t>2453899.4038 </t>
  </si>
  <si>
    <t> 12.06.2006 21:41 </t>
  </si>
  <si>
    <t> -0.0614 </t>
  </si>
  <si>
    <t>2453947.41629 </t>
  </si>
  <si>
    <t> 30.07.2006 21:59 </t>
  </si>
  <si>
    <t> -0.06029 </t>
  </si>
  <si>
    <t>2454039.30770 </t>
  </si>
  <si>
    <t> 30.10.2006 19:23 </t>
  </si>
  <si>
    <t> -0.06166 </t>
  </si>
  <si>
    <t>2454297.43098 </t>
  </si>
  <si>
    <t> 15.07.2007 22:20 </t>
  </si>
  <si>
    <t> -0.06416 </t>
  </si>
  <si>
    <t>2454297.43148 </t>
  </si>
  <si>
    <t> 15.07.2007 22:21 </t>
  </si>
  <si>
    <t> -0.06366 </t>
  </si>
  <si>
    <t>2454327.37462 </t>
  </si>
  <si>
    <t> 14.08.2007 20:59 </t>
  </si>
  <si>
    <t> -0.06311 </t>
  </si>
  <si>
    <t> R.Ehrenberger </t>
  </si>
  <si>
    <t>2454631.4487 </t>
  </si>
  <si>
    <t> 13.06.2008 22:46 </t>
  </si>
  <si>
    <t> -0.0612 </t>
  </si>
  <si>
    <t>BAVM 201 </t>
  </si>
  <si>
    <t>2454648.4861 </t>
  </si>
  <si>
    <t> 30.06.2008 23:39 </t>
  </si>
  <si>
    <t> -0.0601 </t>
  </si>
  <si>
    <t>o</t>
  </si>
  <si>
    <t> M.&amp; K.Rätz </t>
  </si>
  <si>
    <t>BAVM 209 </t>
  </si>
  <si>
    <t>2455377.4285 </t>
  </si>
  <si>
    <t> 29.06.2010 22:17 </t>
  </si>
  <si>
    <t> -0.0649 </t>
  </si>
  <si>
    <t>OEJV 0137 </t>
  </si>
  <si>
    <t>2455377.4286 </t>
  </si>
  <si>
    <t> -0.0648 </t>
  </si>
  <si>
    <t>2455377.4288 </t>
  </si>
  <si>
    <t> -0.0646 </t>
  </si>
  <si>
    <t>2455711.44262 </t>
  </si>
  <si>
    <t> 29.05.2011 22:37 </t>
  </si>
  <si>
    <t> -0.06551 </t>
  </si>
  <si>
    <t>OEJV 0160 </t>
  </si>
  <si>
    <t>2455776.4924 </t>
  </si>
  <si>
    <t> 02.08.2011 23:49 </t>
  </si>
  <si>
    <t> -0.0634 </t>
  </si>
  <si>
    <t>BAVM 220 </t>
  </si>
  <si>
    <t>2455880.26675 </t>
  </si>
  <si>
    <t> 14.11.2011 18:24 </t>
  </si>
  <si>
    <t> -0.05564 </t>
  </si>
  <si>
    <t> M.Magris </t>
  </si>
  <si>
    <t>2456107.40817 </t>
  </si>
  <si>
    <t> 28.06.2012 21:47 </t>
  </si>
  <si>
    <t> -0.06490 </t>
  </si>
  <si>
    <t>2456203.4317 </t>
  </si>
  <si>
    <t> 02.10.2012 22:21 </t>
  </si>
  <si>
    <t> -0.0642 </t>
  </si>
  <si>
    <t>BAVM 231 </t>
  </si>
  <si>
    <t>2456456.38944 </t>
  </si>
  <si>
    <t> 12.06.2013 21:20 </t>
  </si>
  <si>
    <t> -0.06968 </t>
  </si>
  <si>
    <t>2456456.3896 </t>
  </si>
  <si>
    <t> 12.06.2013 21:21 </t>
  </si>
  <si>
    <t> -0.0695 </t>
  </si>
  <si>
    <t>2456822.4046 </t>
  </si>
  <si>
    <t> 13.06.2014 21:42 </t>
  </si>
  <si>
    <t> -0.0769 </t>
  </si>
  <si>
    <t>BAVM 238 </t>
  </si>
  <si>
    <t>2432119.354 </t>
  </si>
  <si>
    <t> 25.10.1946 20:29 </t>
  </si>
  <si>
    <t> 0.025 </t>
  </si>
  <si>
    <t> A.A.Wachmann </t>
  </si>
  <si>
    <t>2432793.530 </t>
  </si>
  <si>
    <t> 30.08.1948 00:43 </t>
  </si>
  <si>
    <t> -0.023 </t>
  </si>
  <si>
    <t>2432881.300 </t>
  </si>
  <si>
    <t> 25.11.1948 19:12 </t>
  </si>
  <si>
    <t>2434600.430 </t>
  </si>
  <si>
    <t> 10.08.1953 22:19 </t>
  </si>
  <si>
    <t>2434601.470 </t>
  </si>
  <si>
    <t> 11.08.1953 23:16 </t>
  </si>
  <si>
    <t>2434602.505 </t>
  </si>
  <si>
    <t> 13.08.1953 00:07 </t>
  </si>
  <si>
    <t>2434628.315 </t>
  </si>
  <si>
    <t> 07.09.1953 19:33 </t>
  </si>
  <si>
    <t>2434629.310 </t>
  </si>
  <si>
    <t> 08.09.1953 19:26 </t>
  </si>
  <si>
    <t>2434663.400 </t>
  </si>
  <si>
    <t> 12.10.1953 21:36 </t>
  </si>
  <si>
    <t>2434664.455 </t>
  </si>
  <si>
    <t> 13.10.1953 22:55 </t>
  </si>
  <si>
    <t>2434947.370 </t>
  </si>
  <si>
    <t> 23.07.1954 20:52 </t>
  </si>
  <si>
    <t>2434981.440 </t>
  </si>
  <si>
    <t> 26.08.1954 22:33 </t>
  </si>
  <si>
    <t> 0.013 </t>
  </si>
  <si>
    <t>2435041.305 </t>
  </si>
  <si>
    <t> 25.10.1954 19:19 </t>
  </si>
  <si>
    <t> -0.007 </t>
  </si>
  <si>
    <t>2435044.410 </t>
  </si>
  <si>
    <t> 28.10.1954 21:50 </t>
  </si>
  <si>
    <t> 0.000 </t>
  </si>
  <si>
    <t>2435173.474 </t>
  </si>
  <si>
    <t> 06.03.1955 23:22 </t>
  </si>
  <si>
    <t> 0.001 </t>
  </si>
  <si>
    <t>? </t>
  </si>
  <si>
    <t> T.G.Nikulina </t>
  </si>
  <si>
    <t>2435360.370 </t>
  </si>
  <si>
    <t> 09.09.1955 20:52 </t>
  </si>
  <si>
    <t> 0.014 </t>
  </si>
  <si>
    <t>2435391.325 </t>
  </si>
  <si>
    <t> 10.10.1955 19:48 </t>
  </si>
  <si>
    <t>2436819.300 </t>
  </si>
  <si>
    <t> 07.09.1959 19:12 </t>
  </si>
  <si>
    <t> 0.017 </t>
  </si>
  <si>
    <t>2436822.375 </t>
  </si>
  <si>
    <t> 10.09.1959 21:00 </t>
  </si>
  <si>
    <t> -0.005 </t>
  </si>
  <si>
    <t>2436867.301 </t>
  </si>
  <si>
    <t> 25.10.1959 19:13 </t>
  </si>
  <si>
    <t>2437143.503 </t>
  </si>
  <si>
    <t> 28.07.1960 00:04 </t>
  </si>
  <si>
    <t>2437174.470 </t>
  </si>
  <si>
    <t> 27.08.1960 23:16 </t>
  </si>
  <si>
    <t>2446292.496 </t>
  </si>
  <si>
    <t> 14.08.1985 23:54 </t>
  </si>
  <si>
    <t>2446319.372 </t>
  </si>
  <si>
    <t> 10.09.1985 20:55 </t>
  </si>
  <si>
    <t> 0.028 </t>
  </si>
  <si>
    <t>2446641.484 </t>
  </si>
  <si>
    <t> 29.07.1986 23:36 </t>
  </si>
  <si>
    <t>2447813.362 </t>
  </si>
  <si>
    <t> 13.10.1989 20:41 </t>
  </si>
  <si>
    <t> -0.014 </t>
  </si>
  <si>
    <t>2450357.4249 </t>
  </si>
  <si>
    <t> 30.09.1996 22:11 </t>
  </si>
  <si>
    <t> -0.0384 </t>
  </si>
  <si>
    <t>2450946.4643 </t>
  </si>
  <si>
    <t> 12.05.1998 23:08 </t>
  </si>
  <si>
    <t> -0.0420 </t>
  </si>
  <si>
    <t>G</t>
  </si>
  <si>
    <t> I.Biro </t>
  </si>
  <si>
    <t>2451437.4173 </t>
  </si>
  <si>
    <t> 15.09.1999 22:00 </t>
  </si>
  <si>
    <t> -0.0442 </t>
  </si>
  <si>
    <t> M.Vrastak </t>
  </si>
  <si>
    <t>2451788.458 </t>
  </si>
  <si>
    <t> 31.08.2000 22:59 </t>
  </si>
  <si>
    <t>2452802.3783 </t>
  </si>
  <si>
    <t> 11.06.2003 21:04 </t>
  </si>
  <si>
    <t> -0.0523 </t>
  </si>
  <si>
    <t> L.Kotková &amp; M.Wolf </t>
  </si>
  <si>
    <t>IBVS 5676 </t>
  </si>
  <si>
    <t>2452828.1919 </t>
  </si>
  <si>
    <t> 07.07.2003 16:36 </t>
  </si>
  <si>
    <t> -0.0513 </t>
  </si>
  <si>
    <t> Nakajima </t>
  </si>
  <si>
    <t>2453645.9307 </t>
  </si>
  <si>
    <t> 02.10.2005 10:20 </t>
  </si>
  <si>
    <t> Kubotera </t>
  </si>
  <si>
    <t>2454388.2914 </t>
  </si>
  <si>
    <t> 14.10.2007 18:59 </t>
  </si>
  <si>
    <t> -0.0640 </t>
  </si>
  <si>
    <t>OEJV 0094 </t>
  </si>
  <si>
    <t>2454388.2915 </t>
  </si>
  <si>
    <t> -0.0639 </t>
  </si>
  <si>
    <t>2454388.2919 </t>
  </si>
  <si>
    <t> 14.10.2007 19:00 </t>
  </si>
  <si>
    <t> -0.0635 </t>
  </si>
  <si>
    <t>2454676.3629 </t>
  </si>
  <si>
    <t> 28.07.2008 20:42 </t>
  </si>
  <si>
    <t> -0.0609 </t>
  </si>
  <si>
    <t>2454676.3630 </t>
  </si>
  <si>
    <t> -0.0608 </t>
  </si>
  <si>
    <t>2454996.4388 </t>
  </si>
  <si>
    <t> 13.06.2009 22:31 </t>
  </si>
  <si>
    <t>2455057.3541 </t>
  </si>
  <si>
    <t> 13.08.2009 20:29 </t>
  </si>
  <si>
    <t> -0.0633 </t>
  </si>
  <si>
    <t>2455057.3549 </t>
  </si>
  <si>
    <t> 13.08.2009 20:31 </t>
  </si>
  <si>
    <t> -0.0625 </t>
  </si>
  <si>
    <t>2455057.3550 </t>
  </si>
  <si>
    <t> -0.0624 </t>
  </si>
  <si>
    <t>2455060.4521 </t>
  </si>
  <si>
    <t> 16.08.2009 22:51 </t>
  </si>
  <si>
    <t> -0.0628 </t>
  </si>
  <si>
    <t>2455060.4524 </t>
  </si>
  <si>
    <t>2455060.4525 </t>
  </si>
  <si>
    <t>2455376.3956 </t>
  </si>
  <si>
    <t> 28.06.2010 21:29 </t>
  </si>
  <si>
    <t> -0.0653 </t>
  </si>
  <si>
    <t>2455376.3958 </t>
  </si>
  <si>
    <t> -0.0651 </t>
  </si>
  <si>
    <t>2455376.3963 </t>
  </si>
  <si>
    <t> 28.06.2010 21:30 </t>
  </si>
  <si>
    <t>2455778.556 </t>
  </si>
  <si>
    <t> 05.08.2011 01:20 </t>
  </si>
  <si>
    <t> -0.065 </t>
  </si>
  <si>
    <t> P.Frank </t>
  </si>
  <si>
    <t>2455835.3460 </t>
  </si>
  <si>
    <t> 30.09.2011 20:18 </t>
  </si>
  <si>
    <t>2457204.4298 </t>
  </si>
  <si>
    <t> 30.06.2015 22:18 </t>
  </si>
  <si>
    <t> -0.0778 </t>
  </si>
  <si>
    <t>BAVM 241 (=IBVS 6157) </t>
  </si>
  <si>
    <t>Quadratic Fit</t>
  </si>
  <si>
    <r>
      <t>Y = A + B.X + C.X</t>
    </r>
    <r>
      <rPr>
        <b/>
        <vertAlign val="superscript"/>
        <sz val="10"/>
        <rFont val="Arial"/>
        <family val="2"/>
      </rPr>
      <t>2</t>
    </r>
  </si>
  <si>
    <t>ZA =</t>
  </si>
  <si>
    <t>X2.X4-X3.X3</t>
  </si>
  <si>
    <t>A</t>
  </si>
  <si>
    <t xml:space="preserve">ZB = </t>
  </si>
  <si>
    <t>X1.X4-X2.X3</t>
  </si>
  <si>
    <t>B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</si>
  <si>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</si>
  <si>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</si>
  <si>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</si>
  <si>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</si>
  <si>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</si>
  <si>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</si>
  <si>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</si>
  <si>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</si>
  <si>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By:</t>
  </si>
  <si>
    <t>Bob Nelson</t>
  </si>
  <si>
    <t xml:space="preserve">A = </t>
  </si>
  <si>
    <t xml:space="preserve">ZD = </t>
  </si>
  <si>
    <t>N.X4-X2.X2</t>
  </si>
  <si>
    <t>D</t>
  </si>
  <si>
    <t>Date:</t>
  </si>
  <si>
    <t xml:space="preserve">B = </t>
  </si>
  <si>
    <t xml:space="preserve">ZE = </t>
  </si>
  <si>
    <t>N.X3-X1.X2</t>
  </si>
  <si>
    <t xml:space="preserve">C = </t>
  </si>
  <si>
    <t xml:space="preserve">ZF = </t>
  </si>
  <si>
    <t>N.X2-X1.X1</t>
  </si>
  <si>
    <t xml:space="preserve">δy = </t>
  </si>
  <si>
    <t>MM =</t>
  </si>
  <si>
    <t>many terms</t>
  </si>
  <si>
    <t xml:space="preserve">Correlation = </t>
  </si>
  <si>
    <t>H</t>
  </si>
  <si>
    <t>J</t>
  </si>
  <si>
    <t>K</t>
  </si>
  <si>
    <t>Start Row</t>
  </si>
  <si>
    <t>L</t>
  </si>
  <si>
    <t>End Row</t>
  </si>
  <si>
    <t>M</t>
  </si>
  <si>
    <t>N</t>
  </si>
  <si>
    <t>O</t>
  </si>
  <si>
    <t>SCALE FACTORS</t>
  </si>
  <si>
    <t xml:space="preserve">N = </t>
  </si>
  <si>
    <t>Q</t>
  </si>
  <si>
    <t>Sum &gt;&gt;&gt;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</si>
  <si>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</si>
  <si>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</si>
  <si>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</si>
  <si>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</si>
  <si>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</si>
  <si>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</si>
  <si>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</si>
  <si>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</si>
  <si>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</si>
  <si>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X</t>
  </si>
  <si>
    <t>Y</t>
  </si>
  <si>
    <r>
      <t>X</t>
    </r>
    <r>
      <rPr>
        <b/>
        <vertAlign val="superscript"/>
        <sz val="10"/>
        <rFont val="Arial"/>
        <family val="2"/>
      </rPr>
      <t>2</t>
    </r>
  </si>
  <si>
    <r>
      <t>X</t>
    </r>
    <r>
      <rPr>
        <b/>
        <vertAlign val="superscript"/>
        <sz val="10"/>
        <rFont val="Arial"/>
        <family val="2"/>
      </rPr>
      <t>3</t>
    </r>
  </si>
  <si>
    <r>
      <t>X</t>
    </r>
    <r>
      <rPr>
        <b/>
        <vertAlign val="superscript"/>
        <sz val="10"/>
        <rFont val="Arial"/>
        <family val="2"/>
      </rPr>
      <t>4</t>
    </r>
  </si>
  <si>
    <t>YX</t>
  </si>
  <si>
    <r>
      <t>YX</t>
    </r>
    <r>
      <rPr>
        <b/>
        <vertAlign val="superscript"/>
        <sz val="10"/>
        <rFont val="Arial"/>
        <family val="2"/>
      </rPr>
      <t>2</t>
    </r>
  </si>
  <si>
    <t>Q.Fit</t>
  </si>
  <si>
    <r>
      <t>err</t>
    </r>
    <r>
      <rPr>
        <b/>
        <vertAlign val="superscript"/>
        <sz val="10"/>
        <rFont val="Arial"/>
        <family val="2"/>
      </rPr>
      <t>2</t>
    </r>
  </si>
  <si>
    <t>for δA</t>
  </si>
  <si>
    <t>for δB</t>
  </si>
  <si>
    <t>for δC</t>
  </si>
  <si>
    <t>Dev'n</t>
  </si>
  <si>
    <t>T</t>
  </si>
  <si>
    <t>U</t>
  </si>
  <si>
    <t>W</t>
  </si>
  <si>
    <t>Z</t>
  </si>
  <si>
    <t>JBAV, 60</t>
  </si>
  <si>
    <t>10.7-11.9</t>
  </si>
  <si>
    <t xml:space="preserve">Mag p </t>
  </si>
  <si>
    <t>EB / KE</t>
  </si>
  <si>
    <t>Next ToM-P</t>
  </si>
  <si>
    <t>Next ToM-S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</si>
</sst>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\$#,##0_);&quot;($&quot;#,##0\)"/>
    <numFmt numFmtId="165" formatCode="m/d/yyyy\ h:mm"/>
    <numFmt numFmtId="166" formatCode="m/d/yyyy"/>
    <numFmt numFmtId="167" formatCode="0.E+00"/>
    <numFmt numFmtId="168" formatCode="0.0%"/>
    <numFmt numFmtId="169" formatCode="d/mm/yyyy;@"/>
    <numFmt numFmtId="170" formatCode="0.00000"/>
  </numFmts>
  <fonts count="22" x14ac:knownFonts="1"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trike/>
      <sz val="10"/>
      <name val="Arial"/>
      <family val="2"/>
    </font>
    <font>
      <b/>
      <sz val="10"/>
      <color indexed="10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4"/>
      <name val="Arial"/>
      <family val="2"/>
    </font>
    <font>
      <b/>
      <vertAlign val="superscript"/>
      <sz val="1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31"/>
        <bgColor indexed="42"/>
      </patternFill>
    </fill>
    <fill>
      <patternFill patternType="solid">
        <fgColor theme="8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8"/>
      </left>
      <right style="thin">
        <color indexed="22"/>
      </right>
      <top style="medium">
        <color indexed="8"/>
      </top>
      <bottom style="medium">
        <color indexed="8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 style="medium">
        <color auto="1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 style="thin">
        <color indexed="22"/>
      </right>
      <top style="thin">
        <color auto="1"/>
      </top>
      <bottom style="thin">
        <color indexed="22"/>
      </bottom>
      <diagonal/>
    </border>
    <border>
      <left style="thin">
        <color indexed="22"/>
      </left>
      <right style="thin">
        <color auto="1"/>
      </right>
      <top style="thin">
        <color auto="1"/>
      </top>
      <bottom style="thin">
        <color indexed="22"/>
      </bottom>
      <diagonal/>
    </border>
    <border>
      <left style="thin">
        <color auto="1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auto="1"/>
      </right>
      <top style="thin">
        <color indexed="22"/>
      </top>
      <bottom style="thin">
        <color indexed="22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indexed="22"/>
      </right>
      <top style="thin">
        <color indexed="22"/>
      </top>
      <bottom style="thin">
        <color auto="1"/>
      </bottom>
      <diagonal/>
    </border>
    <border>
      <left style="thin">
        <color indexed="22"/>
      </left>
      <right style="thin">
        <color auto="1"/>
      </right>
      <top style="thin">
        <color indexed="22"/>
      </top>
      <bottom style="thin">
        <color auto="1"/>
      </bottom>
      <diagonal/>
    </border>
  </borders>
  <cellStyleXfs count="8">
    <xf numFmtId="0" fontId="0" fillId="0" borderId="0">
      <alignment vertical="top"/>
    </xf>
    <xf numFmtId="3" fontId="18" fillId="0" borderId="0" applyFill="0" applyBorder="0" applyProtection="0">
      <alignment vertical="top"/>
    </xf>
    <xf numFmtId="164" fontId="18" fillId="0" borderId="0" applyFill="0" applyBorder="0" applyProtection="0">
      <alignment vertical="top"/>
    </xf>
    <xf numFmtId="0" fontId="18" fillId="0" borderId="0" applyFill="0" applyBorder="0" applyProtection="0">
      <alignment vertical="top"/>
    </xf>
    <xf numFmtId="2" fontId="18" fillId="0" borderId="0" applyFill="0" applyBorder="0" applyProtection="0">
      <alignment vertical="top"/>
    </xf>
    <xf numFmtId="0" fontId="14" fillId="0" borderId="0" applyNumberFormat="0" applyFill="0" applyBorder="0" applyProtection="0">
      <alignment vertical="top"/>
    </xf>
    <xf numFmtId="0" fontId="18" fillId="0" borderId="0"/>
    <xf numFmtId="0" fontId="18" fillId="0" borderId="0"/>
  </cellStyleXfs>
  <cellXfs count="127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2" fillId="0" borderId="2" xfId="0" applyFont="1" applyBorder="1" applyAlignment="1">
      <alignment horizontal="center"/>
    </xf>
    <xf numFmtId="0" fontId="2" fillId="0" borderId="0" xfId="0" applyFont="1">
      <alignment vertical="top"/>
    </xf>
    <xf numFmtId="0" fontId="3" fillId="0" borderId="0" xfId="0" applyFont="1" applyAlignment="1"/>
    <xf numFmtId="0" fontId="4" fillId="0" borderId="0" xfId="0" applyFont="1">
      <alignment vertical="top"/>
    </xf>
    <xf numFmtId="0" fontId="5" fillId="0" borderId="0" xfId="0" applyFont="1">
      <alignment vertical="top"/>
    </xf>
    <xf numFmtId="0" fontId="4" fillId="0" borderId="0" xfId="0" applyFont="1" applyAlignment="1"/>
    <xf numFmtId="0" fontId="5" fillId="0" borderId="0" xfId="0" applyFont="1" applyAlignment="1">
      <alignment horizontal="center"/>
    </xf>
    <xf numFmtId="0" fontId="6" fillId="0" borderId="0" xfId="0" applyFont="1" applyAlignme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>
      <alignment vertical="top"/>
    </xf>
    <xf numFmtId="0" fontId="3" fillId="0" borderId="0" xfId="0" applyFont="1">
      <alignment vertical="top"/>
    </xf>
    <xf numFmtId="0" fontId="2" fillId="0" borderId="0" xfId="0" applyFont="1" applyAlignment="1"/>
    <xf numFmtId="0" fontId="7" fillId="0" borderId="12" xfId="0" applyFont="1" applyBorder="1" applyAlignment="1"/>
    <xf numFmtId="0" fontId="7" fillId="0" borderId="13" xfId="0" applyFont="1" applyBorder="1" applyAlignment="1"/>
    <xf numFmtId="165" fontId="3" fillId="0" borderId="0" xfId="0" applyNumberFormat="1" applyFont="1">
      <alignment vertical="top"/>
    </xf>
    <xf numFmtId="0" fontId="8" fillId="0" borderId="2" xfId="0" applyFont="1" applyBorder="1" applyAlignment="1">
      <alignment horizontal="center"/>
    </xf>
    <xf numFmtId="0" fontId="9" fillId="0" borderId="14" xfId="0" applyFont="1" applyBorder="1" applyAlignment="1"/>
    <xf numFmtId="0" fontId="9" fillId="0" borderId="14" xfId="0" applyFont="1" applyBorder="1" applyAlignment="1">
      <alignment horizontal="center"/>
    </xf>
    <xf numFmtId="0" fontId="9" fillId="0" borderId="14" xfId="0" applyFont="1" applyBorder="1" applyAlignment="1">
      <alignment horizontal="left"/>
    </xf>
    <xf numFmtId="0" fontId="9" fillId="0" borderId="1" xfId="0" applyFont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wrapText="1"/>
    </xf>
    <xf numFmtId="0" fontId="12" fillId="0" borderId="0" xfId="0" applyFont="1">
      <alignment vertical="top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7" applyFont="1" applyAlignment="1">
      <alignment horizontal="left"/>
    </xf>
    <xf numFmtId="0" fontId="12" fillId="0" borderId="0" xfId="7" applyFont="1" applyAlignment="1">
      <alignment horizontal="center" wrapText="1"/>
    </xf>
    <xf numFmtId="0" fontId="12" fillId="0" borderId="0" xfId="7" applyFont="1" applyAlignment="1">
      <alignment horizontal="left" wrapText="1"/>
    </xf>
    <xf numFmtId="0" fontId="12" fillId="0" borderId="0" xfId="6" applyFont="1"/>
    <xf numFmtId="0" fontId="12" fillId="0" borderId="0" xfId="6" applyFont="1" applyAlignment="1">
      <alignment horizontal="center"/>
    </xf>
    <xf numFmtId="0" fontId="12" fillId="0" borderId="0" xfId="6" applyFont="1" applyAlignment="1">
      <alignment horizontal="left"/>
    </xf>
    <xf numFmtId="0" fontId="13" fillId="0" borderId="0" xfId="0" applyFont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17" xfId="0" applyBorder="1" applyAlignment="1">
      <alignment horizontal="center"/>
    </xf>
    <xf numFmtId="0" fontId="0" fillId="0" borderId="18" xfId="0" applyBorder="1">
      <alignment vertical="top"/>
    </xf>
    <xf numFmtId="0" fontId="14" fillId="0" borderId="0" xfId="5" applyNumberFormat="1" applyFill="1" applyBorder="1" applyAlignment="1" applyProtection="1">
      <alignment horizontal="left"/>
    </xf>
    <xf numFmtId="0" fontId="0" fillId="0" borderId="19" xfId="0" applyBorder="1" applyAlignment="1">
      <alignment horizontal="center"/>
    </xf>
    <xf numFmtId="0" fontId="0" fillId="0" borderId="20" xfId="0" applyBorder="1">
      <alignment vertical="top"/>
    </xf>
    <xf numFmtId="0" fontId="10" fillId="2" borderId="21" xfId="0" applyFont="1" applyFill="1" applyBorder="1" applyAlignment="1">
      <alignment horizontal="left" vertical="top" wrapText="1" indent="1"/>
    </xf>
    <xf numFmtId="0" fontId="10" fillId="2" borderId="21" xfId="0" applyFont="1" applyFill="1" applyBorder="1" applyAlignment="1">
      <alignment horizontal="center" vertical="top" wrapText="1"/>
    </xf>
    <xf numFmtId="0" fontId="10" fillId="2" borderId="21" xfId="0" applyFont="1" applyFill="1" applyBorder="1" applyAlignment="1">
      <alignment horizontal="right" vertical="top" wrapText="1"/>
    </xf>
    <xf numFmtId="0" fontId="14" fillId="2" borderId="21" xfId="5" applyNumberFormat="1" applyFill="1" applyBorder="1" applyAlignment="1" applyProtection="1">
      <alignment horizontal="right" vertical="top" wrapText="1"/>
    </xf>
    <xf numFmtId="0" fontId="15" fillId="0" borderId="0" xfId="0" applyFont="1">
      <alignment vertical="top"/>
    </xf>
    <xf numFmtId="0" fontId="9" fillId="0" borderId="0" xfId="0" applyFont="1">
      <alignment vertical="top"/>
    </xf>
    <xf numFmtId="0" fontId="2" fillId="0" borderId="0" xfId="0" applyFont="1" applyAlignment="1">
      <alignment horizontal="center"/>
    </xf>
    <xf numFmtId="0" fontId="2" fillId="0" borderId="15" xfId="0" applyFont="1" applyBorder="1">
      <alignment vertical="top"/>
    </xf>
    <xf numFmtId="0" fontId="8" fillId="0" borderId="16" xfId="0" applyFont="1" applyBorder="1">
      <alignment vertical="top"/>
    </xf>
    <xf numFmtId="0" fontId="3" fillId="0" borderId="7" xfId="0" applyFont="1" applyBorder="1">
      <alignment vertical="top"/>
    </xf>
    <xf numFmtId="167" fontId="3" fillId="0" borderId="7" xfId="0" applyNumberFormat="1" applyFont="1" applyBorder="1" applyAlignment="1">
      <alignment horizontal="center"/>
    </xf>
    <xf numFmtId="168" fontId="2" fillId="0" borderId="0" xfId="0" applyNumberFormat="1" applyFont="1">
      <alignment vertical="top"/>
    </xf>
    <xf numFmtId="166" fontId="0" fillId="0" borderId="0" xfId="0" applyNumberFormat="1">
      <alignment vertical="top"/>
    </xf>
    <xf numFmtId="0" fontId="2" fillId="0" borderId="17" xfId="0" applyFont="1" applyBorder="1">
      <alignment vertical="top"/>
    </xf>
    <xf numFmtId="0" fontId="8" fillId="0" borderId="18" xfId="0" applyFont="1" applyBorder="1">
      <alignment vertical="top"/>
    </xf>
    <xf numFmtId="0" fontId="3" fillId="0" borderId="8" xfId="0" applyFont="1" applyBorder="1">
      <alignment vertical="top"/>
    </xf>
    <xf numFmtId="167" fontId="3" fillId="0" borderId="8" xfId="0" applyNumberFormat="1" applyFont="1" applyBorder="1" applyAlignment="1">
      <alignment horizontal="center"/>
    </xf>
    <xf numFmtId="0" fontId="2" fillId="0" borderId="19" xfId="0" applyFont="1" applyBorder="1">
      <alignment vertical="top"/>
    </xf>
    <xf numFmtId="0" fontId="8" fillId="0" borderId="20" xfId="0" applyFont="1" applyBorder="1">
      <alignment vertical="top"/>
    </xf>
    <xf numFmtId="0" fontId="3" fillId="0" borderId="9" xfId="0" applyFont="1" applyBorder="1">
      <alignment vertical="top"/>
    </xf>
    <xf numFmtId="167" fontId="3" fillId="0" borderId="9" xfId="0" applyNumberFormat="1" applyFont="1" applyBorder="1" applyAlignment="1">
      <alignment horizontal="center"/>
    </xf>
    <xf numFmtId="0" fontId="9" fillId="0" borderId="2" xfId="0" applyFont="1" applyBorder="1">
      <alignment vertical="top"/>
    </xf>
    <xf numFmtId="0" fontId="0" fillId="0" borderId="2" xfId="0" applyBorder="1">
      <alignment vertical="top"/>
    </xf>
    <xf numFmtId="0" fontId="8" fillId="0" borderId="0" xfId="0" applyFont="1">
      <alignment vertical="top"/>
    </xf>
    <xf numFmtId="167" fontId="3" fillId="0" borderId="0" xfId="0" applyNumberFormat="1" applyFont="1" applyAlignment="1">
      <alignment horizontal="center"/>
    </xf>
    <xf numFmtId="10" fontId="0" fillId="0" borderId="0" xfId="0" applyNumberFormat="1">
      <alignment vertical="top"/>
    </xf>
    <xf numFmtId="168" fontId="11" fillId="0" borderId="0" xfId="0" applyNumberFormat="1" applyFont="1">
      <alignment vertical="top"/>
    </xf>
    <xf numFmtId="10" fontId="11" fillId="0" borderId="0" xfId="0" applyNumberFormat="1" applyFont="1">
      <alignment vertical="top"/>
    </xf>
    <xf numFmtId="0" fontId="5" fillId="0" borderId="0" xfId="0" applyFont="1" applyProtection="1">
      <alignment vertical="top"/>
      <protection locked="0"/>
    </xf>
    <xf numFmtId="0" fontId="17" fillId="0" borderId="0" xfId="0" applyFont="1">
      <alignment vertical="top"/>
    </xf>
    <xf numFmtId="0" fontId="4" fillId="0" borderId="2" xfId="0" applyFont="1" applyBorder="1" applyAlignment="1">
      <alignment horizontal="center"/>
    </xf>
    <xf numFmtId="0" fontId="5" fillId="3" borderId="1" xfId="0" applyFont="1" applyFill="1" applyBorder="1">
      <alignment vertical="top"/>
    </xf>
    <xf numFmtId="0" fontId="3" fillId="0" borderId="14" xfId="0" applyFont="1" applyBorder="1">
      <alignment vertical="top"/>
    </xf>
    <xf numFmtId="0" fontId="2" fillId="0" borderId="1" xfId="0" applyFont="1" applyBorder="1">
      <alignment vertical="top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170" fontId="19" fillId="0" borderId="0" xfId="0" applyNumberFormat="1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0" fillId="0" borderId="1" xfId="0" applyBorder="1">
      <alignment vertical="top"/>
    </xf>
    <xf numFmtId="11" fontId="0" fillId="0" borderId="0" xfId="0" applyNumberFormat="1" applyAlignment="1"/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0" fillId="0" borderId="2" xfId="0" applyBorder="1" applyAlignment="1">
      <alignment horizontal="center"/>
    </xf>
    <xf numFmtId="11" fontId="0" fillId="0" borderId="0" xfId="0" applyNumberFormat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0" fillId="0" borderId="11" xfId="0" applyBorder="1">
      <alignment vertical="top"/>
    </xf>
    <xf numFmtId="0" fontId="0" fillId="0" borderId="14" xfId="0" applyBorder="1" applyAlignment="1">
      <alignment horizontal="left"/>
    </xf>
    <xf numFmtId="169" fontId="0" fillId="0" borderId="0" xfId="0" applyNumberFormat="1" applyAlignme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22" xfId="0" applyBorder="1">
      <alignment vertical="top"/>
    </xf>
    <xf numFmtId="0" fontId="0" fillId="0" borderId="23" xfId="0" applyBorder="1">
      <alignment vertical="top"/>
    </xf>
    <xf numFmtId="0" fontId="0" fillId="4" borderId="24" xfId="0" applyFont="1" applyFill="1" applyBorder="1" applyAlignment="1">
      <alignment horizontal="right" vertical="center"/>
    </xf>
    <xf numFmtId="0" fontId="0" fillId="4" borderId="25" xfId="0" applyFont="1" applyFill="1" applyBorder="1" applyAlignment="1">
      <alignment horizontal="center" vertical="top"/>
    </xf>
    <xf numFmtId="0" fontId="0" fillId="0" borderId="26" xfId="0" applyBorder="1" applyAlignment="1">
      <alignment horizontal="right" vertical="center"/>
    </xf>
    <xf numFmtId="0" fontId="21" fillId="0" borderId="27" xfId="0" applyFont="1" applyBorder="1" applyAlignment="1">
      <alignment horizontal="right" vertical="center"/>
    </xf>
    <xf numFmtId="0" fontId="20" fillId="0" borderId="28" xfId="0" applyFont="1" applyBorder="1" applyAlignment="1">
      <alignment horizontal="right" vertical="center"/>
    </xf>
    <xf numFmtId="0" fontId="20" fillId="0" borderId="27" xfId="0" applyFont="1" applyBorder="1" applyAlignment="1">
      <alignment horizontal="right" vertical="center"/>
    </xf>
    <xf numFmtId="22" fontId="20" fillId="0" borderId="27" xfId="0" applyNumberFormat="1" applyFont="1" applyBorder="1" applyAlignment="1">
      <alignment horizontal="right" vertical="center"/>
    </xf>
    <xf numFmtId="0" fontId="0" fillId="0" borderId="29" xfId="0" applyBorder="1" applyAlignment="1">
      <alignment horizontal="right" vertical="center"/>
    </xf>
    <xf numFmtId="22" fontId="20" fillId="0" borderId="30" xfId="0" applyNumberFormat="1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0"/>
      <rgbColor rgb="00CCFFFF"/>
      <rgbColor rgb="00660066"/>
      <rgbColor rgb="00FF8080"/>
      <rgbColor rgb="000066CC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GP Vul - O-C Diagr.</a:t>
            </a:r>
          </a:p>
        </c:rich>
      </c:tx>
      <c:layout>
        <c:manualLayout>
          <c:xMode val="edge"/>
          <c:yMode val="edge"/>
          <c:x val="0.37833627939364722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28739244581567"/>
          <c:y val="0.234375"/>
          <c:w val="0.80847785677327866"/>
          <c:h val="0.5406250000000000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Active!$F$21:$F$200</c:f>
              <c:numCache>
                <c:formatCode>General</c:formatCode>
                <c:ptCount val="180"/>
                <c:pt idx="0">
                  <c:v>-2404</c:v>
                </c:pt>
                <c:pt idx="1">
                  <c:v>-1751</c:v>
                </c:pt>
                <c:pt idx="2">
                  <c:v>-1666</c:v>
                </c:pt>
                <c:pt idx="3">
                  <c:v>-1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26</c:v>
                </c:pt>
                <c:pt idx="8">
                  <c:v>27</c:v>
                </c:pt>
                <c:pt idx="9">
                  <c:v>60</c:v>
                </c:pt>
                <c:pt idx="10">
                  <c:v>61</c:v>
                </c:pt>
                <c:pt idx="11">
                  <c:v>335</c:v>
                </c:pt>
                <c:pt idx="12">
                  <c:v>368</c:v>
                </c:pt>
                <c:pt idx="13">
                  <c:v>426</c:v>
                </c:pt>
                <c:pt idx="14">
                  <c:v>429</c:v>
                </c:pt>
                <c:pt idx="15">
                  <c:v>554</c:v>
                </c:pt>
                <c:pt idx="16">
                  <c:v>735</c:v>
                </c:pt>
                <c:pt idx="17">
                  <c:v>765</c:v>
                </c:pt>
                <c:pt idx="18">
                  <c:v>2148</c:v>
                </c:pt>
                <c:pt idx="19">
                  <c:v>2151</c:v>
                </c:pt>
                <c:pt idx="20">
                  <c:v>2194.5</c:v>
                </c:pt>
                <c:pt idx="21">
                  <c:v>2195.5</c:v>
                </c:pt>
                <c:pt idx="22">
                  <c:v>2224.5</c:v>
                </c:pt>
                <c:pt idx="23">
                  <c:v>2225.5</c:v>
                </c:pt>
                <c:pt idx="24">
                  <c:v>2462</c:v>
                </c:pt>
                <c:pt idx="25">
                  <c:v>2492</c:v>
                </c:pt>
                <c:pt idx="26">
                  <c:v>2519</c:v>
                </c:pt>
                <c:pt idx="27">
                  <c:v>2887</c:v>
                </c:pt>
                <c:pt idx="28">
                  <c:v>2888</c:v>
                </c:pt>
                <c:pt idx="29">
                  <c:v>3228</c:v>
                </c:pt>
                <c:pt idx="30">
                  <c:v>3539</c:v>
                </c:pt>
                <c:pt idx="31">
                  <c:v>3597</c:v>
                </c:pt>
                <c:pt idx="32">
                  <c:v>4287.5</c:v>
                </c:pt>
                <c:pt idx="33">
                  <c:v>9565</c:v>
                </c:pt>
                <c:pt idx="34">
                  <c:v>9594</c:v>
                </c:pt>
                <c:pt idx="35">
                  <c:v>9596</c:v>
                </c:pt>
                <c:pt idx="36">
                  <c:v>9654</c:v>
                </c:pt>
                <c:pt idx="37">
                  <c:v>9816</c:v>
                </c:pt>
                <c:pt idx="38">
                  <c:v>9840</c:v>
                </c:pt>
                <c:pt idx="39">
                  <c:v>9846</c:v>
                </c:pt>
                <c:pt idx="40">
                  <c:v>9846</c:v>
                </c:pt>
                <c:pt idx="41">
                  <c:v>9849</c:v>
                </c:pt>
                <c:pt idx="42">
                  <c:v>9906</c:v>
                </c:pt>
                <c:pt idx="43">
                  <c:v>9908</c:v>
                </c:pt>
                <c:pt idx="44">
                  <c:v>9933</c:v>
                </c:pt>
                <c:pt idx="45">
                  <c:v>9993</c:v>
                </c:pt>
                <c:pt idx="46">
                  <c:v>10126</c:v>
                </c:pt>
                <c:pt idx="47">
                  <c:v>10182</c:v>
                </c:pt>
                <c:pt idx="48">
                  <c:v>10332</c:v>
                </c:pt>
                <c:pt idx="49">
                  <c:v>10521</c:v>
                </c:pt>
                <c:pt idx="50">
                  <c:v>10615</c:v>
                </c:pt>
                <c:pt idx="51">
                  <c:v>10642</c:v>
                </c:pt>
                <c:pt idx="52">
                  <c:v>10730</c:v>
                </c:pt>
                <c:pt idx="53">
                  <c:v>10731</c:v>
                </c:pt>
                <c:pt idx="54">
                  <c:v>11099</c:v>
                </c:pt>
                <c:pt idx="55">
                  <c:v>11323</c:v>
                </c:pt>
                <c:pt idx="56">
                  <c:v>11349</c:v>
                </c:pt>
                <c:pt idx="57">
                  <c:v>11351</c:v>
                </c:pt>
                <c:pt idx="58">
                  <c:v>11627</c:v>
                </c:pt>
                <c:pt idx="59">
                  <c:v>11661</c:v>
                </c:pt>
                <c:pt idx="60">
                  <c:v>11999</c:v>
                </c:pt>
                <c:pt idx="61">
                  <c:v>12061</c:v>
                </c:pt>
                <c:pt idx="62">
                  <c:v>12309</c:v>
                </c:pt>
                <c:pt idx="63">
                  <c:v>12426</c:v>
                </c:pt>
                <c:pt idx="64">
                  <c:v>12796</c:v>
                </c:pt>
                <c:pt idx="65">
                  <c:v>14522</c:v>
                </c:pt>
                <c:pt idx="66">
                  <c:v>14545</c:v>
                </c:pt>
                <c:pt idx="67">
                  <c:v>14550</c:v>
                </c:pt>
                <c:pt idx="68">
                  <c:v>14551</c:v>
                </c:pt>
                <c:pt idx="69">
                  <c:v>15202</c:v>
                </c:pt>
                <c:pt idx="70">
                  <c:v>15260</c:v>
                </c:pt>
                <c:pt idx="71">
                  <c:v>15830.5</c:v>
                </c:pt>
                <c:pt idx="72">
                  <c:v>15830.5</c:v>
                </c:pt>
                <c:pt idx="73">
                  <c:v>15868.5</c:v>
                </c:pt>
                <c:pt idx="74">
                  <c:v>15942</c:v>
                </c:pt>
                <c:pt idx="75">
                  <c:v>16162</c:v>
                </c:pt>
                <c:pt idx="76">
                  <c:v>16306</c:v>
                </c:pt>
                <c:pt idx="77">
                  <c:v>16521.5</c:v>
                </c:pt>
                <c:pt idx="78">
                  <c:v>16521.5</c:v>
                </c:pt>
                <c:pt idx="79">
                  <c:v>16553</c:v>
                </c:pt>
                <c:pt idx="80">
                  <c:v>16646</c:v>
                </c:pt>
                <c:pt idx="81">
                  <c:v>16694.5</c:v>
                </c:pt>
                <c:pt idx="82">
                  <c:v>16733</c:v>
                </c:pt>
                <c:pt idx="83">
                  <c:v>16983</c:v>
                </c:pt>
                <c:pt idx="84">
                  <c:v>16983</c:v>
                </c:pt>
                <c:pt idx="85">
                  <c:v>17050</c:v>
                </c:pt>
                <c:pt idx="86">
                  <c:v>17628</c:v>
                </c:pt>
                <c:pt idx="87">
                  <c:v>17628</c:v>
                </c:pt>
                <c:pt idx="88">
                  <c:v>17653</c:v>
                </c:pt>
                <c:pt idx="89">
                  <c:v>17769</c:v>
                </c:pt>
                <c:pt idx="90">
                  <c:v>17984.5</c:v>
                </c:pt>
                <c:pt idx="91">
                  <c:v>18000</c:v>
                </c:pt>
                <c:pt idx="92">
                  <c:v>18279</c:v>
                </c:pt>
                <c:pt idx="93">
                  <c:v>18369</c:v>
                </c:pt>
                <c:pt idx="94">
                  <c:v>18371</c:v>
                </c:pt>
                <c:pt idx="95">
                  <c:v>18412.5</c:v>
                </c:pt>
                <c:pt idx="96">
                  <c:v>18445</c:v>
                </c:pt>
                <c:pt idx="97">
                  <c:v>18455</c:v>
                </c:pt>
                <c:pt idx="98">
                  <c:v>18458</c:v>
                </c:pt>
                <c:pt idx="99">
                  <c:v>18460</c:v>
                </c:pt>
                <c:pt idx="100">
                  <c:v>18690.5</c:v>
                </c:pt>
                <c:pt idx="101">
                  <c:v>18737</c:v>
                </c:pt>
                <c:pt idx="102">
                  <c:v>18806</c:v>
                </c:pt>
                <c:pt idx="103">
                  <c:v>18826</c:v>
                </c:pt>
                <c:pt idx="104">
                  <c:v>18910.5</c:v>
                </c:pt>
                <c:pt idx="105">
                  <c:v>18986</c:v>
                </c:pt>
                <c:pt idx="106">
                  <c:v>18986</c:v>
                </c:pt>
                <c:pt idx="107">
                  <c:v>18986</c:v>
                </c:pt>
                <c:pt idx="108">
                  <c:v>19076</c:v>
                </c:pt>
                <c:pt idx="109">
                  <c:v>19076</c:v>
                </c:pt>
                <c:pt idx="110">
                  <c:v>19076</c:v>
                </c:pt>
                <c:pt idx="111">
                  <c:v>19105</c:v>
                </c:pt>
                <c:pt idx="112">
                  <c:v>19164</c:v>
                </c:pt>
                <c:pt idx="113">
                  <c:v>19164</c:v>
                </c:pt>
                <c:pt idx="114">
                  <c:v>19164</c:v>
                </c:pt>
                <c:pt idx="115">
                  <c:v>19253.5</c:v>
                </c:pt>
                <c:pt idx="116">
                  <c:v>19253.5</c:v>
                </c:pt>
                <c:pt idx="117">
                  <c:v>19253.5</c:v>
                </c:pt>
                <c:pt idx="118">
                  <c:v>19272.5</c:v>
                </c:pt>
                <c:pt idx="119">
                  <c:v>19272.5</c:v>
                </c:pt>
                <c:pt idx="120">
                  <c:v>19399.5</c:v>
                </c:pt>
                <c:pt idx="121">
                  <c:v>19407</c:v>
                </c:pt>
                <c:pt idx="122">
                  <c:v>19416</c:v>
                </c:pt>
                <c:pt idx="123">
                  <c:v>19443</c:v>
                </c:pt>
                <c:pt idx="124">
                  <c:v>19443</c:v>
                </c:pt>
                <c:pt idx="125">
                  <c:v>19753</c:v>
                </c:pt>
                <c:pt idx="126">
                  <c:v>19812</c:v>
                </c:pt>
                <c:pt idx="127">
                  <c:v>19812</c:v>
                </c:pt>
                <c:pt idx="128">
                  <c:v>19812</c:v>
                </c:pt>
                <c:pt idx="129">
                  <c:v>19815</c:v>
                </c:pt>
                <c:pt idx="130">
                  <c:v>19815</c:v>
                </c:pt>
                <c:pt idx="131">
                  <c:v>19815</c:v>
                </c:pt>
                <c:pt idx="132">
                  <c:v>20121</c:v>
                </c:pt>
                <c:pt idx="133">
                  <c:v>20121</c:v>
                </c:pt>
                <c:pt idx="134">
                  <c:v>20121</c:v>
                </c:pt>
                <c:pt idx="135">
                  <c:v>20122</c:v>
                </c:pt>
                <c:pt idx="136">
                  <c:v>20122</c:v>
                </c:pt>
                <c:pt idx="137">
                  <c:v>20122</c:v>
                </c:pt>
                <c:pt idx="138">
                  <c:v>20445.5</c:v>
                </c:pt>
                <c:pt idx="139">
                  <c:v>20508.5</c:v>
                </c:pt>
                <c:pt idx="140">
                  <c:v>20510.5</c:v>
                </c:pt>
                <c:pt idx="141">
                  <c:v>20565.5</c:v>
                </c:pt>
                <c:pt idx="142">
                  <c:v>20609</c:v>
                </c:pt>
                <c:pt idx="143">
                  <c:v>20829</c:v>
                </c:pt>
                <c:pt idx="144">
                  <c:v>20922</c:v>
                </c:pt>
                <c:pt idx="145">
                  <c:v>21167</c:v>
                </c:pt>
                <c:pt idx="146">
                  <c:v>21167</c:v>
                </c:pt>
                <c:pt idx="147">
                  <c:v>21521.5</c:v>
                </c:pt>
                <c:pt idx="148">
                  <c:v>21584.5</c:v>
                </c:pt>
                <c:pt idx="149">
                  <c:v>21584.5</c:v>
                </c:pt>
                <c:pt idx="150">
                  <c:v>21584.5</c:v>
                </c:pt>
                <c:pt idx="151">
                  <c:v>21891.5</c:v>
                </c:pt>
                <c:pt idx="152">
                  <c:v>22583</c:v>
                </c:pt>
                <c:pt idx="153">
                  <c:v>22703</c:v>
                </c:pt>
                <c:pt idx="154">
                  <c:v>23999</c:v>
                </c:pt>
                <c:pt idx="155">
                  <c:v>24000</c:v>
                </c:pt>
              </c:numCache>
            </c:numRef>
          </c:xVal>
          <c:yVal>
            <c:numRef>
              <c:f>Active!$H$21:$H$200</c:f>
              <c:numCache>
                <c:formatCode>General</c:formatCode>
                <c:ptCount val="180"/>
                <c:pt idx="0">
                  <c:v>2.5452399997448083E-2</c:v>
                </c:pt>
                <c:pt idx="1">
                  <c:v>-2.307190000283299E-2</c:v>
                </c:pt>
                <c:pt idx="2">
                  <c:v>-1.5835399994102772E-2</c:v>
                </c:pt>
                <c:pt idx="3">
                  <c:v>-3.4968999971169978E-3</c:v>
                </c:pt>
                <c:pt idx="4">
                  <c:v>0</c:v>
                </c:pt>
                <c:pt idx="5">
                  <c:v>4.0000000008149073E-3</c:v>
                </c:pt>
                <c:pt idx="6">
                  <c:v>6.4968999940901995E-3</c:v>
                </c:pt>
                <c:pt idx="7">
                  <c:v>3.9194000055431388E-3</c:v>
                </c:pt>
                <c:pt idx="8">
                  <c:v>-3.3583700002054684E-2</c:v>
                </c:pt>
                <c:pt idx="9">
                  <c:v>-1.6186000000743661E-2</c:v>
                </c:pt>
                <c:pt idx="10">
                  <c:v>6.310900003882125E-3</c:v>
                </c:pt>
                <c:pt idx="11">
                  <c:v>1.5461499999219086E-2</c:v>
                </c:pt>
                <c:pt idx="12">
                  <c:v>1.285920000373153E-2</c:v>
                </c:pt>
                <c:pt idx="13">
                  <c:v>-7.3206000015488826E-3</c:v>
                </c:pt>
                <c:pt idx="14">
                  <c:v>1.7010000010486692E-4</c:v>
                </c:pt>
                <c:pt idx="15">
                  <c:v>1.2826000020140782E-3</c:v>
                </c:pt>
                <c:pt idx="16">
                  <c:v>1.422150000144029E-2</c:v>
                </c:pt>
                <c:pt idx="17">
                  <c:v>-5.8715000050142407E-3</c:v>
                </c:pt>
                <c:pt idx="18">
                  <c:v>1.7341200000373647E-2</c:v>
                </c:pt>
                <c:pt idx="19">
                  <c:v>-5.1681000040844083E-3</c:v>
                </c:pt>
                <c:pt idx="20">
                  <c:v>6.9470500020543113E-3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27-4DD5-BDCC-74056077A4B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Active!$F$21:$F$174</c:f>
              <c:numCache>
                <c:formatCode>General</c:formatCode>
                <c:ptCount val="154"/>
                <c:pt idx="0">
                  <c:v>-2404</c:v>
                </c:pt>
                <c:pt idx="1">
                  <c:v>-1751</c:v>
                </c:pt>
                <c:pt idx="2">
                  <c:v>-1666</c:v>
                </c:pt>
                <c:pt idx="3">
                  <c:v>-1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26</c:v>
                </c:pt>
                <c:pt idx="8">
                  <c:v>27</c:v>
                </c:pt>
                <c:pt idx="9">
                  <c:v>60</c:v>
                </c:pt>
                <c:pt idx="10">
                  <c:v>61</c:v>
                </c:pt>
                <c:pt idx="11">
                  <c:v>335</c:v>
                </c:pt>
                <c:pt idx="12">
                  <c:v>368</c:v>
                </c:pt>
                <c:pt idx="13">
                  <c:v>426</c:v>
                </c:pt>
                <c:pt idx="14">
                  <c:v>429</c:v>
                </c:pt>
                <c:pt idx="15">
                  <c:v>554</c:v>
                </c:pt>
                <c:pt idx="16">
                  <c:v>735</c:v>
                </c:pt>
                <c:pt idx="17">
                  <c:v>765</c:v>
                </c:pt>
                <c:pt idx="18">
                  <c:v>2148</c:v>
                </c:pt>
                <c:pt idx="19">
                  <c:v>2151</c:v>
                </c:pt>
                <c:pt idx="20">
                  <c:v>2194.5</c:v>
                </c:pt>
                <c:pt idx="21">
                  <c:v>2195.5</c:v>
                </c:pt>
                <c:pt idx="22">
                  <c:v>2224.5</c:v>
                </c:pt>
                <c:pt idx="23">
                  <c:v>2225.5</c:v>
                </c:pt>
                <c:pt idx="24">
                  <c:v>2462</c:v>
                </c:pt>
                <c:pt idx="25">
                  <c:v>2492</c:v>
                </c:pt>
                <c:pt idx="26">
                  <c:v>2519</c:v>
                </c:pt>
                <c:pt idx="27">
                  <c:v>2887</c:v>
                </c:pt>
                <c:pt idx="28">
                  <c:v>2888</c:v>
                </c:pt>
                <c:pt idx="29">
                  <c:v>3228</c:v>
                </c:pt>
                <c:pt idx="30">
                  <c:v>3539</c:v>
                </c:pt>
                <c:pt idx="31">
                  <c:v>3597</c:v>
                </c:pt>
                <c:pt idx="32">
                  <c:v>4287.5</c:v>
                </c:pt>
                <c:pt idx="33">
                  <c:v>9565</c:v>
                </c:pt>
                <c:pt idx="34">
                  <c:v>9594</c:v>
                </c:pt>
                <c:pt idx="35">
                  <c:v>9596</c:v>
                </c:pt>
                <c:pt idx="36">
                  <c:v>9654</c:v>
                </c:pt>
                <c:pt idx="37">
                  <c:v>9816</c:v>
                </c:pt>
                <c:pt idx="38">
                  <c:v>9840</c:v>
                </c:pt>
                <c:pt idx="39">
                  <c:v>9846</c:v>
                </c:pt>
                <c:pt idx="40">
                  <c:v>9846</c:v>
                </c:pt>
                <c:pt idx="41">
                  <c:v>9849</c:v>
                </c:pt>
                <c:pt idx="42">
                  <c:v>9906</c:v>
                </c:pt>
                <c:pt idx="43">
                  <c:v>9908</c:v>
                </c:pt>
                <c:pt idx="44">
                  <c:v>9933</c:v>
                </c:pt>
                <c:pt idx="45">
                  <c:v>9993</c:v>
                </c:pt>
                <c:pt idx="46">
                  <c:v>10126</c:v>
                </c:pt>
                <c:pt idx="47">
                  <c:v>10182</c:v>
                </c:pt>
                <c:pt idx="48">
                  <c:v>10332</c:v>
                </c:pt>
                <c:pt idx="49">
                  <c:v>10521</c:v>
                </c:pt>
                <c:pt idx="50">
                  <c:v>10615</c:v>
                </c:pt>
                <c:pt idx="51">
                  <c:v>10642</c:v>
                </c:pt>
                <c:pt idx="52">
                  <c:v>10730</c:v>
                </c:pt>
                <c:pt idx="53">
                  <c:v>10731</c:v>
                </c:pt>
                <c:pt idx="54">
                  <c:v>11099</c:v>
                </c:pt>
                <c:pt idx="55">
                  <c:v>11323</c:v>
                </c:pt>
                <c:pt idx="56">
                  <c:v>11349</c:v>
                </c:pt>
                <c:pt idx="57">
                  <c:v>11351</c:v>
                </c:pt>
                <c:pt idx="58">
                  <c:v>11627</c:v>
                </c:pt>
                <c:pt idx="59">
                  <c:v>11661</c:v>
                </c:pt>
                <c:pt idx="60">
                  <c:v>11999</c:v>
                </c:pt>
                <c:pt idx="61">
                  <c:v>12061</c:v>
                </c:pt>
                <c:pt idx="62">
                  <c:v>12309</c:v>
                </c:pt>
                <c:pt idx="63">
                  <c:v>12426</c:v>
                </c:pt>
                <c:pt idx="64">
                  <c:v>12796</c:v>
                </c:pt>
                <c:pt idx="65">
                  <c:v>14522</c:v>
                </c:pt>
                <c:pt idx="66">
                  <c:v>14545</c:v>
                </c:pt>
                <c:pt idx="67">
                  <c:v>14550</c:v>
                </c:pt>
                <c:pt idx="68">
                  <c:v>14551</c:v>
                </c:pt>
                <c:pt idx="69">
                  <c:v>15202</c:v>
                </c:pt>
                <c:pt idx="70">
                  <c:v>15260</c:v>
                </c:pt>
                <c:pt idx="71">
                  <c:v>15830.5</c:v>
                </c:pt>
                <c:pt idx="72">
                  <c:v>15830.5</c:v>
                </c:pt>
                <c:pt idx="73">
                  <c:v>15868.5</c:v>
                </c:pt>
                <c:pt idx="74">
                  <c:v>15942</c:v>
                </c:pt>
                <c:pt idx="75">
                  <c:v>16162</c:v>
                </c:pt>
                <c:pt idx="76">
                  <c:v>16306</c:v>
                </c:pt>
                <c:pt idx="77">
                  <c:v>16521.5</c:v>
                </c:pt>
                <c:pt idx="78">
                  <c:v>16521.5</c:v>
                </c:pt>
                <c:pt idx="79">
                  <c:v>16553</c:v>
                </c:pt>
                <c:pt idx="80">
                  <c:v>16646</c:v>
                </c:pt>
                <c:pt idx="81">
                  <c:v>16694.5</c:v>
                </c:pt>
                <c:pt idx="82">
                  <c:v>16733</c:v>
                </c:pt>
                <c:pt idx="83">
                  <c:v>16983</c:v>
                </c:pt>
                <c:pt idx="84">
                  <c:v>16983</c:v>
                </c:pt>
                <c:pt idx="85">
                  <c:v>17050</c:v>
                </c:pt>
                <c:pt idx="86">
                  <c:v>17628</c:v>
                </c:pt>
                <c:pt idx="87">
                  <c:v>17628</c:v>
                </c:pt>
                <c:pt idx="88">
                  <c:v>17653</c:v>
                </c:pt>
                <c:pt idx="89">
                  <c:v>17769</c:v>
                </c:pt>
                <c:pt idx="90">
                  <c:v>17984.5</c:v>
                </c:pt>
                <c:pt idx="91">
                  <c:v>18000</c:v>
                </c:pt>
                <c:pt idx="92">
                  <c:v>18279</c:v>
                </c:pt>
                <c:pt idx="93">
                  <c:v>18369</c:v>
                </c:pt>
                <c:pt idx="94">
                  <c:v>18371</c:v>
                </c:pt>
                <c:pt idx="95">
                  <c:v>18412.5</c:v>
                </c:pt>
                <c:pt idx="96">
                  <c:v>18445</c:v>
                </c:pt>
                <c:pt idx="97">
                  <c:v>18455</c:v>
                </c:pt>
                <c:pt idx="98">
                  <c:v>18458</c:v>
                </c:pt>
                <c:pt idx="99">
                  <c:v>18460</c:v>
                </c:pt>
                <c:pt idx="100">
                  <c:v>18690.5</c:v>
                </c:pt>
                <c:pt idx="101">
                  <c:v>18737</c:v>
                </c:pt>
                <c:pt idx="102">
                  <c:v>18806</c:v>
                </c:pt>
                <c:pt idx="103">
                  <c:v>18826</c:v>
                </c:pt>
                <c:pt idx="104">
                  <c:v>18910.5</c:v>
                </c:pt>
                <c:pt idx="105">
                  <c:v>18986</c:v>
                </c:pt>
                <c:pt idx="106">
                  <c:v>18986</c:v>
                </c:pt>
                <c:pt idx="107">
                  <c:v>18986</c:v>
                </c:pt>
                <c:pt idx="108">
                  <c:v>19076</c:v>
                </c:pt>
                <c:pt idx="109">
                  <c:v>19076</c:v>
                </c:pt>
                <c:pt idx="110">
                  <c:v>19076</c:v>
                </c:pt>
                <c:pt idx="111">
                  <c:v>19105</c:v>
                </c:pt>
                <c:pt idx="112">
                  <c:v>19164</c:v>
                </c:pt>
                <c:pt idx="113">
                  <c:v>19164</c:v>
                </c:pt>
                <c:pt idx="114">
                  <c:v>19164</c:v>
                </c:pt>
                <c:pt idx="115">
                  <c:v>19253.5</c:v>
                </c:pt>
                <c:pt idx="116">
                  <c:v>19253.5</c:v>
                </c:pt>
                <c:pt idx="117">
                  <c:v>19253.5</c:v>
                </c:pt>
                <c:pt idx="118">
                  <c:v>19272.5</c:v>
                </c:pt>
                <c:pt idx="119">
                  <c:v>19272.5</c:v>
                </c:pt>
                <c:pt idx="120">
                  <c:v>19399.5</c:v>
                </c:pt>
                <c:pt idx="121">
                  <c:v>19407</c:v>
                </c:pt>
                <c:pt idx="122">
                  <c:v>19416</c:v>
                </c:pt>
                <c:pt idx="123">
                  <c:v>19443</c:v>
                </c:pt>
                <c:pt idx="124">
                  <c:v>19443</c:v>
                </c:pt>
                <c:pt idx="125">
                  <c:v>19753</c:v>
                </c:pt>
                <c:pt idx="126">
                  <c:v>19812</c:v>
                </c:pt>
                <c:pt idx="127">
                  <c:v>19812</c:v>
                </c:pt>
                <c:pt idx="128">
                  <c:v>19812</c:v>
                </c:pt>
                <c:pt idx="129">
                  <c:v>19815</c:v>
                </c:pt>
                <c:pt idx="130">
                  <c:v>19815</c:v>
                </c:pt>
                <c:pt idx="131">
                  <c:v>19815</c:v>
                </c:pt>
                <c:pt idx="132">
                  <c:v>20121</c:v>
                </c:pt>
                <c:pt idx="133">
                  <c:v>20121</c:v>
                </c:pt>
                <c:pt idx="134">
                  <c:v>20121</c:v>
                </c:pt>
                <c:pt idx="135">
                  <c:v>20122</c:v>
                </c:pt>
                <c:pt idx="136">
                  <c:v>20122</c:v>
                </c:pt>
                <c:pt idx="137">
                  <c:v>20122</c:v>
                </c:pt>
                <c:pt idx="138">
                  <c:v>20445.5</c:v>
                </c:pt>
                <c:pt idx="139">
                  <c:v>20508.5</c:v>
                </c:pt>
                <c:pt idx="140">
                  <c:v>20510.5</c:v>
                </c:pt>
                <c:pt idx="141">
                  <c:v>20565.5</c:v>
                </c:pt>
                <c:pt idx="142">
                  <c:v>20609</c:v>
                </c:pt>
                <c:pt idx="143">
                  <c:v>20829</c:v>
                </c:pt>
                <c:pt idx="144">
                  <c:v>20922</c:v>
                </c:pt>
                <c:pt idx="145">
                  <c:v>21167</c:v>
                </c:pt>
                <c:pt idx="146">
                  <c:v>21167</c:v>
                </c:pt>
                <c:pt idx="147">
                  <c:v>21521.5</c:v>
                </c:pt>
                <c:pt idx="148">
                  <c:v>21584.5</c:v>
                </c:pt>
                <c:pt idx="149">
                  <c:v>21584.5</c:v>
                </c:pt>
                <c:pt idx="150">
                  <c:v>21584.5</c:v>
                </c:pt>
                <c:pt idx="151">
                  <c:v>21891.5</c:v>
                </c:pt>
                <c:pt idx="152">
                  <c:v>22583</c:v>
                </c:pt>
                <c:pt idx="153">
                  <c:v>22703</c:v>
                </c:pt>
              </c:numCache>
            </c:numRef>
          </c:xVal>
          <c:yVal>
            <c:numRef>
              <c:f>Active!$I$21:$I$174</c:f>
              <c:numCache>
                <c:formatCode>General</c:formatCode>
                <c:ptCount val="154"/>
                <c:pt idx="21">
                  <c:v>1.5443949996551964E-2</c:v>
                </c:pt>
                <c:pt idx="22">
                  <c:v>1.4854050001304131E-2</c:v>
                </c:pt>
                <c:pt idx="23">
                  <c:v>1.9350950002262834E-2</c:v>
                </c:pt>
                <c:pt idx="24">
                  <c:v>1.4367799994943198E-2</c:v>
                </c:pt>
                <c:pt idx="25">
                  <c:v>6.2747999982093461E-3</c:v>
                </c:pt>
                <c:pt idx="26">
                  <c:v>4.6910999953979626E-3</c:v>
                </c:pt>
                <c:pt idx="27">
                  <c:v>2.2550299996510148E-2</c:v>
                </c:pt>
                <c:pt idx="28">
                  <c:v>3.404719999525696E-2</c:v>
                </c:pt>
                <c:pt idx="29">
                  <c:v>1.8993199999385979E-2</c:v>
                </c:pt>
                <c:pt idx="30">
                  <c:v>4.5291000060387887E-3</c:v>
                </c:pt>
                <c:pt idx="31">
                  <c:v>-1.2650700002268422E-2</c:v>
                </c:pt>
                <c:pt idx="32">
                  <c:v>-1.3041250000242144E-2</c:v>
                </c:pt>
                <c:pt idx="33">
                  <c:v>-1.1514999932842329E-3</c:v>
                </c:pt>
                <c:pt idx="34">
                  <c:v>-2.7413999996497296E-3</c:v>
                </c:pt>
                <c:pt idx="35">
                  <c:v>-5.7476000001770444E-3</c:v>
                </c:pt>
                <c:pt idx="36">
                  <c:v>-8.9274000056320801E-3</c:v>
                </c:pt>
                <c:pt idx="37">
                  <c:v>-4.2959999700542539E-4</c:v>
                </c:pt>
                <c:pt idx="39">
                  <c:v>-7.5226000044494867E-3</c:v>
                </c:pt>
                <c:pt idx="40">
                  <c:v>9.4773999953758903E-3</c:v>
                </c:pt>
                <c:pt idx="41">
                  <c:v>-2.0319000032031909E-3</c:v>
                </c:pt>
                <c:pt idx="42">
                  <c:v>8.2913999940501526E-3</c:v>
                </c:pt>
                <c:pt idx="43">
                  <c:v>-1.7148000042652711E-3</c:v>
                </c:pt>
                <c:pt idx="44">
                  <c:v>-3.2923000035225414E-3</c:v>
                </c:pt>
                <c:pt idx="45">
                  <c:v>1.5216999963740818E-3</c:v>
                </c:pt>
                <c:pt idx="46">
                  <c:v>3.6093999951845035E-3</c:v>
                </c:pt>
                <c:pt idx="47">
                  <c:v>7.4357999983476475E-3</c:v>
                </c:pt>
                <c:pt idx="48">
                  <c:v>-2.920000406447798E-5</c:v>
                </c:pt>
                <c:pt idx="49">
                  <c:v>5.8848999979090877E-3</c:v>
                </c:pt>
                <c:pt idx="50">
                  <c:v>-4.4064999965485185E-3</c:v>
                </c:pt>
                <c:pt idx="51">
                  <c:v>-1.9901999985449947E-3</c:v>
                </c:pt>
                <c:pt idx="52">
                  <c:v>-2.6299999444745481E-4</c:v>
                </c:pt>
                <c:pt idx="53">
                  <c:v>-3.7661000023945235E-3</c:v>
                </c:pt>
                <c:pt idx="54">
                  <c:v>-1.9068999972660094E-3</c:v>
                </c:pt>
                <c:pt idx="55">
                  <c:v>-2.6013000024249777E-3</c:v>
                </c:pt>
                <c:pt idx="56">
                  <c:v>2.8318100004980806E-2</c:v>
                </c:pt>
                <c:pt idx="57">
                  <c:v>3.3118999999715015E-3</c:v>
                </c:pt>
                <c:pt idx="58">
                  <c:v>1.5456299996003509E-2</c:v>
                </c:pt>
                <c:pt idx="59">
                  <c:v>-6.4910000219242647E-4</c:v>
                </c:pt>
                <c:pt idx="60">
                  <c:v>-1.8696899998758454E-2</c:v>
                </c:pt>
                <c:pt idx="61">
                  <c:v>-1.488910000625765E-2</c:v>
                </c:pt>
                <c:pt idx="62">
                  <c:v>-1.5657899995858315E-2</c:v>
                </c:pt>
                <c:pt idx="63">
                  <c:v>-2.7520600000570994E-2</c:v>
                </c:pt>
                <c:pt idx="64">
                  <c:v>-1.3667600003827829E-2</c:v>
                </c:pt>
                <c:pt idx="65">
                  <c:v>-5.5018200000631623E-2</c:v>
                </c:pt>
                <c:pt idx="66">
                  <c:v>-4.5589500005007721E-2</c:v>
                </c:pt>
                <c:pt idx="67">
                  <c:v>-2.9104999994160607E-2</c:v>
                </c:pt>
                <c:pt idx="68">
                  <c:v>-5.4608099999313708E-2</c:v>
                </c:pt>
                <c:pt idx="92">
                  <c:v>-3.4164900003816001E-2</c:v>
                </c:pt>
                <c:pt idx="94">
                  <c:v>-4.0450100001180544E-2</c:v>
                </c:pt>
                <c:pt idx="140">
                  <c:v>-6.4832550007849932E-2</c:v>
                </c:pt>
                <c:pt idx="141">
                  <c:v>-6.2503050001396332E-2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B27-4DD5-BDCC-74056077A4B4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Active!$F$21:$F$1740</c:f>
              <c:numCache>
                <c:formatCode>General</c:formatCode>
                <c:ptCount val="1720"/>
                <c:pt idx="0">
                  <c:v>-2404</c:v>
                </c:pt>
                <c:pt idx="1">
                  <c:v>-1751</c:v>
                </c:pt>
                <c:pt idx="2">
                  <c:v>-1666</c:v>
                </c:pt>
                <c:pt idx="3">
                  <c:v>-1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26</c:v>
                </c:pt>
                <c:pt idx="8">
                  <c:v>27</c:v>
                </c:pt>
                <c:pt idx="9">
                  <c:v>60</c:v>
                </c:pt>
                <c:pt idx="10">
                  <c:v>61</c:v>
                </c:pt>
                <c:pt idx="11">
                  <c:v>335</c:v>
                </c:pt>
                <c:pt idx="12">
                  <c:v>368</c:v>
                </c:pt>
                <c:pt idx="13">
                  <c:v>426</c:v>
                </c:pt>
                <c:pt idx="14">
                  <c:v>429</c:v>
                </c:pt>
                <c:pt idx="15">
                  <c:v>554</c:v>
                </c:pt>
                <c:pt idx="16">
                  <c:v>735</c:v>
                </c:pt>
                <c:pt idx="17">
                  <c:v>765</c:v>
                </c:pt>
                <c:pt idx="18">
                  <c:v>2148</c:v>
                </c:pt>
                <c:pt idx="19">
                  <c:v>2151</c:v>
                </c:pt>
                <c:pt idx="20">
                  <c:v>2194.5</c:v>
                </c:pt>
                <c:pt idx="21">
                  <c:v>2195.5</c:v>
                </c:pt>
                <c:pt idx="22">
                  <c:v>2224.5</c:v>
                </c:pt>
                <c:pt idx="23">
                  <c:v>2225.5</c:v>
                </c:pt>
                <c:pt idx="24">
                  <c:v>2462</c:v>
                </c:pt>
                <c:pt idx="25">
                  <c:v>2492</c:v>
                </c:pt>
                <c:pt idx="26">
                  <c:v>2519</c:v>
                </c:pt>
                <c:pt idx="27">
                  <c:v>2887</c:v>
                </c:pt>
                <c:pt idx="28">
                  <c:v>2888</c:v>
                </c:pt>
                <c:pt idx="29">
                  <c:v>3228</c:v>
                </c:pt>
                <c:pt idx="30">
                  <c:v>3539</c:v>
                </c:pt>
                <c:pt idx="31">
                  <c:v>3597</c:v>
                </c:pt>
                <c:pt idx="32">
                  <c:v>4287.5</c:v>
                </c:pt>
                <c:pt idx="33">
                  <c:v>9565</c:v>
                </c:pt>
                <c:pt idx="34">
                  <c:v>9594</c:v>
                </c:pt>
                <c:pt idx="35">
                  <c:v>9596</c:v>
                </c:pt>
                <c:pt idx="36">
                  <c:v>9654</c:v>
                </c:pt>
                <c:pt idx="37">
                  <c:v>9816</c:v>
                </c:pt>
                <c:pt idx="38">
                  <c:v>9840</c:v>
                </c:pt>
                <c:pt idx="39">
                  <c:v>9846</c:v>
                </c:pt>
                <c:pt idx="40">
                  <c:v>9846</c:v>
                </c:pt>
                <c:pt idx="41">
                  <c:v>9849</c:v>
                </c:pt>
                <c:pt idx="42">
                  <c:v>9906</c:v>
                </c:pt>
                <c:pt idx="43">
                  <c:v>9908</c:v>
                </c:pt>
                <c:pt idx="44">
                  <c:v>9933</c:v>
                </c:pt>
                <c:pt idx="45">
                  <c:v>9993</c:v>
                </c:pt>
                <c:pt idx="46">
                  <c:v>10126</c:v>
                </c:pt>
                <c:pt idx="47">
                  <c:v>10182</c:v>
                </c:pt>
                <c:pt idx="48">
                  <c:v>10332</c:v>
                </c:pt>
                <c:pt idx="49">
                  <c:v>10521</c:v>
                </c:pt>
                <c:pt idx="50">
                  <c:v>10615</c:v>
                </c:pt>
                <c:pt idx="51">
                  <c:v>10642</c:v>
                </c:pt>
                <c:pt idx="52">
                  <c:v>10730</c:v>
                </c:pt>
                <c:pt idx="53">
                  <c:v>10731</c:v>
                </c:pt>
                <c:pt idx="54">
                  <c:v>11099</c:v>
                </c:pt>
                <c:pt idx="55">
                  <c:v>11323</c:v>
                </c:pt>
                <c:pt idx="56">
                  <c:v>11349</c:v>
                </c:pt>
                <c:pt idx="57">
                  <c:v>11351</c:v>
                </c:pt>
                <c:pt idx="58">
                  <c:v>11627</c:v>
                </c:pt>
                <c:pt idx="59">
                  <c:v>11661</c:v>
                </c:pt>
                <c:pt idx="60">
                  <c:v>11999</c:v>
                </c:pt>
                <c:pt idx="61">
                  <c:v>12061</c:v>
                </c:pt>
                <c:pt idx="62">
                  <c:v>12309</c:v>
                </c:pt>
                <c:pt idx="63">
                  <c:v>12426</c:v>
                </c:pt>
                <c:pt idx="64">
                  <c:v>12796</c:v>
                </c:pt>
                <c:pt idx="65">
                  <c:v>14522</c:v>
                </c:pt>
                <c:pt idx="66">
                  <c:v>14545</c:v>
                </c:pt>
                <c:pt idx="67">
                  <c:v>14550</c:v>
                </c:pt>
                <c:pt idx="68">
                  <c:v>14551</c:v>
                </c:pt>
                <c:pt idx="69">
                  <c:v>15202</c:v>
                </c:pt>
                <c:pt idx="70">
                  <c:v>15260</c:v>
                </c:pt>
                <c:pt idx="71">
                  <c:v>15830.5</c:v>
                </c:pt>
                <c:pt idx="72">
                  <c:v>15830.5</c:v>
                </c:pt>
                <c:pt idx="73">
                  <c:v>15868.5</c:v>
                </c:pt>
                <c:pt idx="74">
                  <c:v>15942</c:v>
                </c:pt>
                <c:pt idx="75">
                  <c:v>16162</c:v>
                </c:pt>
                <c:pt idx="76">
                  <c:v>16306</c:v>
                </c:pt>
                <c:pt idx="77">
                  <c:v>16521.5</c:v>
                </c:pt>
                <c:pt idx="78">
                  <c:v>16521.5</c:v>
                </c:pt>
                <c:pt idx="79">
                  <c:v>16553</c:v>
                </c:pt>
                <c:pt idx="80">
                  <c:v>16646</c:v>
                </c:pt>
                <c:pt idx="81">
                  <c:v>16694.5</c:v>
                </c:pt>
                <c:pt idx="82">
                  <c:v>16733</c:v>
                </c:pt>
                <c:pt idx="83">
                  <c:v>16983</c:v>
                </c:pt>
                <c:pt idx="84">
                  <c:v>16983</c:v>
                </c:pt>
                <c:pt idx="85">
                  <c:v>17050</c:v>
                </c:pt>
                <c:pt idx="86">
                  <c:v>17628</c:v>
                </c:pt>
                <c:pt idx="87">
                  <c:v>17628</c:v>
                </c:pt>
                <c:pt idx="88">
                  <c:v>17653</c:v>
                </c:pt>
                <c:pt idx="89">
                  <c:v>17769</c:v>
                </c:pt>
                <c:pt idx="90">
                  <c:v>17984.5</c:v>
                </c:pt>
                <c:pt idx="91">
                  <c:v>18000</c:v>
                </c:pt>
                <c:pt idx="92">
                  <c:v>18279</c:v>
                </c:pt>
                <c:pt idx="93">
                  <c:v>18369</c:v>
                </c:pt>
                <c:pt idx="94">
                  <c:v>18371</c:v>
                </c:pt>
                <c:pt idx="95">
                  <c:v>18412.5</c:v>
                </c:pt>
                <c:pt idx="96">
                  <c:v>18445</c:v>
                </c:pt>
                <c:pt idx="97">
                  <c:v>18455</c:v>
                </c:pt>
                <c:pt idx="98">
                  <c:v>18458</c:v>
                </c:pt>
                <c:pt idx="99">
                  <c:v>18460</c:v>
                </c:pt>
                <c:pt idx="100">
                  <c:v>18690.5</c:v>
                </c:pt>
                <c:pt idx="101">
                  <c:v>18737</c:v>
                </c:pt>
                <c:pt idx="102">
                  <c:v>18806</c:v>
                </c:pt>
                <c:pt idx="103">
                  <c:v>18826</c:v>
                </c:pt>
                <c:pt idx="104">
                  <c:v>18910.5</c:v>
                </c:pt>
                <c:pt idx="105">
                  <c:v>18986</c:v>
                </c:pt>
                <c:pt idx="106">
                  <c:v>18986</c:v>
                </c:pt>
                <c:pt idx="107">
                  <c:v>18986</c:v>
                </c:pt>
                <c:pt idx="108">
                  <c:v>19076</c:v>
                </c:pt>
                <c:pt idx="109">
                  <c:v>19076</c:v>
                </c:pt>
                <c:pt idx="110">
                  <c:v>19076</c:v>
                </c:pt>
                <c:pt idx="111">
                  <c:v>19105</c:v>
                </c:pt>
                <c:pt idx="112">
                  <c:v>19164</c:v>
                </c:pt>
                <c:pt idx="113">
                  <c:v>19164</c:v>
                </c:pt>
                <c:pt idx="114">
                  <c:v>19164</c:v>
                </c:pt>
                <c:pt idx="115">
                  <c:v>19253.5</c:v>
                </c:pt>
                <c:pt idx="116">
                  <c:v>19253.5</c:v>
                </c:pt>
                <c:pt idx="117">
                  <c:v>19253.5</c:v>
                </c:pt>
                <c:pt idx="118">
                  <c:v>19272.5</c:v>
                </c:pt>
                <c:pt idx="119">
                  <c:v>19272.5</c:v>
                </c:pt>
                <c:pt idx="120">
                  <c:v>19399.5</c:v>
                </c:pt>
                <c:pt idx="121">
                  <c:v>19407</c:v>
                </c:pt>
                <c:pt idx="122">
                  <c:v>19416</c:v>
                </c:pt>
                <c:pt idx="123">
                  <c:v>19443</c:v>
                </c:pt>
                <c:pt idx="124">
                  <c:v>19443</c:v>
                </c:pt>
                <c:pt idx="125">
                  <c:v>19753</c:v>
                </c:pt>
                <c:pt idx="126">
                  <c:v>19812</c:v>
                </c:pt>
                <c:pt idx="127">
                  <c:v>19812</c:v>
                </c:pt>
                <c:pt idx="128">
                  <c:v>19812</c:v>
                </c:pt>
                <c:pt idx="129">
                  <c:v>19815</c:v>
                </c:pt>
                <c:pt idx="130">
                  <c:v>19815</c:v>
                </c:pt>
                <c:pt idx="131">
                  <c:v>19815</c:v>
                </c:pt>
                <c:pt idx="132">
                  <c:v>20121</c:v>
                </c:pt>
                <c:pt idx="133">
                  <c:v>20121</c:v>
                </c:pt>
                <c:pt idx="134">
                  <c:v>20121</c:v>
                </c:pt>
                <c:pt idx="135">
                  <c:v>20122</c:v>
                </c:pt>
                <c:pt idx="136">
                  <c:v>20122</c:v>
                </c:pt>
                <c:pt idx="137">
                  <c:v>20122</c:v>
                </c:pt>
                <c:pt idx="138">
                  <c:v>20445.5</c:v>
                </c:pt>
                <c:pt idx="139">
                  <c:v>20508.5</c:v>
                </c:pt>
                <c:pt idx="140">
                  <c:v>20510.5</c:v>
                </c:pt>
                <c:pt idx="141">
                  <c:v>20565.5</c:v>
                </c:pt>
                <c:pt idx="142">
                  <c:v>20609</c:v>
                </c:pt>
                <c:pt idx="143">
                  <c:v>20829</c:v>
                </c:pt>
                <c:pt idx="144">
                  <c:v>20922</c:v>
                </c:pt>
                <c:pt idx="145">
                  <c:v>21167</c:v>
                </c:pt>
                <c:pt idx="146">
                  <c:v>21167</c:v>
                </c:pt>
                <c:pt idx="147">
                  <c:v>21521.5</c:v>
                </c:pt>
                <c:pt idx="148">
                  <c:v>21584.5</c:v>
                </c:pt>
                <c:pt idx="149">
                  <c:v>21584.5</c:v>
                </c:pt>
                <c:pt idx="150">
                  <c:v>21584.5</c:v>
                </c:pt>
                <c:pt idx="151">
                  <c:v>21891.5</c:v>
                </c:pt>
                <c:pt idx="152">
                  <c:v>22583</c:v>
                </c:pt>
                <c:pt idx="153">
                  <c:v>22703</c:v>
                </c:pt>
                <c:pt idx="154">
                  <c:v>23999</c:v>
                </c:pt>
                <c:pt idx="155">
                  <c:v>24000</c:v>
                </c:pt>
              </c:numCache>
            </c:numRef>
          </c:xVal>
          <c:yVal>
            <c:numRef>
              <c:f>Active!$J$21:$J$1740</c:f>
              <c:numCache>
                <c:formatCode>General</c:formatCode>
                <c:ptCount val="1720"/>
                <c:pt idx="70">
                  <c:v>-3.8405999999667984E-2</c:v>
                </c:pt>
                <c:pt idx="76">
                  <c:v>-4.4248599995626137E-2</c:v>
                </c:pt>
                <c:pt idx="95">
                  <c:v>-5.5528750002849847E-2</c:v>
                </c:pt>
                <c:pt idx="98">
                  <c:v>-5.5319799997960217E-2</c:v>
                </c:pt>
                <c:pt idx="99">
                  <c:v>-5.412600000272505E-2</c:v>
                </c:pt>
                <c:pt idx="100">
                  <c:v>-6.1390549999487121E-2</c:v>
                </c:pt>
                <c:pt idx="120">
                  <c:v>-6.1188450003101025E-2</c:v>
                </c:pt>
                <c:pt idx="122">
                  <c:v>-6.0089600003266241E-2</c:v>
                </c:pt>
                <c:pt idx="139">
                  <c:v>-6.3426349996007048E-2</c:v>
                </c:pt>
                <c:pt idx="144">
                  <c:v>-6.4158199995290488E-2</c:v>
                </c:pt>
                <c:pt idx="147">
                  <c:v>-7.6866650000738446E-2</c:v>
                </c:pt>
                <c:pt idx="151">
                  <c:v>-7.7813650001189671E-2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B27-4DD5-BDCC-74056077A4B4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Active!$F$21:$F$1740</c:f>
              <c:numCache>
                <c:formatCode>General</c:formatCode>
                <c:ptCount val="1720"/>
                <c:pt idx="0">
                  <c:v>-2404</c:v>
                </c:pt>
                <c:pt idx="1">
                  <c:v>-1751</c:v>
                </c:pt>
                <c:pt idx="2">
                  <c:v>-1666</c:v>
                </c:pt>
                <c:pt idx="3">
                  <c:v>-1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26</c:v>
                </c:pt>
                <c:pt idx="8">
                  <c:v>27</c:v>
                </c:pt>
                <c:pt idx="9">
                  <c:v>60</c:v>
                </c:pt>
                <c:pt idx="10">
                  <c:v>61</c:v>
                </c:pt>
                <c:pt idx="11">
                  <c:v>335</c:v>
                </c:pt>
                <c:pt idx="12">
                  <c:v>368</c:v>
                </c:pt>
                <c:pt idx="13">
                  <c:v>426</c:v>
                </c:pt>
                <c:pt idx="14">
                  <c:v>429</c:v>
                </c:pt>
                <c:pt idx="15">
                  <c:v>554</c:v>
                </c:pt>
                <c:pt idx="16">
                  <c:v>735</c:v>
                </c:pt>
                <c:pt idx="17">
                  <c:v>765</c:v>
                </c:pt>
                <c:pt idx="18">
                  <c:v>2148</c:v>
                </c:pt>
                <c:pt idx="19">
                  <c:v>2151</c:v>
                </c:pt>
                <c:pt idx="20">
                  <c:v>2194.5</c:v>
                </c:pt>
                <c:pt idx="21">
                  <c:v>2195.5</c:v>
                </c:pt>
                <c:pt idx="22">
                  <c:v>2224.5</c:v>
                </c:pt>
                <c:pt idx="23">
                  <c:v>2225.5</c:v>
                </c:pt>
                <c:pt idx="24">
                  <c:v>2462</c:v>
                </c:pt>
                <c:pt idx="25">
                  <c:v>2492</c:v>
                </c:pt>
                <c:pt idx="26">
                  <c:v>2519</c:v>
                </c:pt>
                <c:pt idx="27">
                  <c:v>2887</c:v>
                </c:pt>
                <c:pt idx="28">
                  <c:v>2888</c:v>
                </c:pt>
                <c:pt idx="29">
                  <c:v>3228</c:v>
                </c:pt>
                <c:pt idx="30">
                  <c:v>3539</c:v>
                </c:pt>
                <c:pt idx="31">
                  <c:v>3597</c:v>
                </c:pt>
                <c:pt idx="32">
                  <c:v>4287.5</c:v>
                </c:pt>
                <c:pt idx="33">
                  <c:v>9565</c:v>
                </c:pt>
                <c:pt idx="34">
                  <c:v>9594</c:v>
                </c:pt>
                <c:pt idx="35">
                  <c:v>9596</c:v>
                </c:pt>
                <c:pt idx="36">
                  <c:v>9654</c:v>
                </c:pt>
                <c:pt idx="37">
                  <c:v>9816</c:v>
                </c:pt>
                <c:pt idx="38">
                  <c:v>9840</c:v>
                </c:pt>
                <c:pt idx="39">
                  <c:v>9846</c:v>
                </c:pt>
                <c:pt idx="40">
                  <c:v>9846</c:v>
                </c:pt>
                <c:pt idx="41">
                  <c:v>9849</c:v>
                </c:pt>
                <c:pt idx="42">
                  <c:v>9906</c:v>
                </c:pt>
                <c:pt idx="43">
                  <c:v>9908</c:v>
                </c:pt>
                <c:pt idx="44">
                  <c:v>9933</c:v>
                </c:pt>
                <c:pt idx="45">
                  <c:v>9993</c:v>
                </c:pt>
                <c:pt idx="46">
                  <c:v>10126</c:v>
                </c:pt>
                <c:pt idx="47">
                  <c:v>10182</c:v>
                </c:pt>
                <c:pt idx="48">
                  <c:v>10332</c:v>
                </c:pt>
                <c:pt idx="49">
                  <c:v>10521</c:v>
                </c:pt>
                <c:pt idx="50">
                  <c:v>10615</c:v>
                </c:pt>
                <c:pt idx="51">
                  <c:v>10642</c:v>
                </c:pt>
                <c:pt idx="52">
                  <c:v>10730</c:v>
                </c:pt>
                <c:pt idx="53">
                  <c:v>10731</c:v>
                </c:pt>
                <c:pt idx="54">
                  <c:v>11099</c:v>
                </c:pt>
                <c:pt idx="55">
                  <c:v>11323</c:v>
                </c:pt>
                <c:pt idx="56">
                  <c:v>11349</c:v>
                </c:pt>
                <c:pt idx="57">
                  <c:v>11351</c:v>
                </c:pt>
                <c:pt idx="58">
                  <c:v>11627</c:v>
                </c:pt>
                <c:pt idx="59">
                  <c:v>11661</c:v>
                </c:pt>
                <c:pt idx="60">
                  <c:v>11999</c:v>
                </c:pt>
                <c:pt idx="61">
                  <c:v>12061</c:v>
                </c:pt>
                <c:pt idx="62">
                  <c:v>12309</c:v>
                </c:pt>
                <c:pt idx="63">
                  <c:v>12426</c:v>
                </c:pt>
                <c:pt idx="64">
                  <c:v>12796</c:v>
                </c:pt>
                <c:pt idx="65">
                  <c:v>14522</c:v>
                </c:pt>
                <c:pt idx="66">
                  <c:v>14545</c:v>
                </c:pt>
                <c:pt idx="67">
                  <c:v>14550</c:v>
                </c:pt>
                <c:pt idx="68">
                  <c:v>14551</c:v>
                </c:pt>
                <c:pt idx="69">
                  <c:v>15202</c:v>
                </c:pt>
                <c:pt idx="70">
                  <c:v>15260</c:v>
                </c:pt>
                <c:pt idx="71">
                  <c:v>15830.5</c:v>
                </c:pt>
                <c:pt idx="72">
                  <c:v>15830.5</c:v>
                </c:pt>
                <c:pt idx="73">
                  <c:v>15868.5</c:v>
                </c:pt>
                <c:pt idx="74">
                  <c:v>15942</c:v>
                </c:pt>
                <c:pt idx="75">
                  <c:v>16162</c:v>
                </c:pt>
                <c:pt idx="76">
                  <c:v>16306</c:v>
                </c:pt>
                <c:pt idx="77">
                  <c:v>16521.5</c:v>
                </c:pt>
                <c:pt idx="78">
                  <c:v>16521.5</c:v>
                </c:pt>
                <c:pt idx="79">
                  <c:v>16553</c:v>
                </c:pt>
                <c:pt idx="80">
                  <c:v>16646</c:v>
                </c:pt>
                <c:pt idx="81">
                  <c:v>16694.5</c:v>
                </c:pt>
                <c:pt idx="82">
                  <c:v>16733</c:v>
                </c:pt>
                <c:pt idx="83">
                  <c:v>16983</c:v>
                </c:pt>
                <c:pt idx="84">
                  <c:v>16983</c:v>
                </c:pt>
                <c:pt idx="85">
                  <c:v>17050</c:v>
                </c:pt>
                <c:pt idx="86">
                  <c:v>17628</c:v>
                </c:pt>
                <c:pt idx="87">
                  <c:v>17628</c:v>
                </c:pt>
                <c:pt idx="88">
                  <c:v>17653</c:v>
                </c:pt>
                <c:pt idx="89">
                  <c:v>17769</c:v>
                </c:pt>
                <c:pt idx="90">
                  <c:v>17984.5</c:v>
                </c:pt>
                <c:pt idx="91">
                  <c:v>18000</c:v>
                </c:pt>
                <c:pt idx="92">
                  <c:v>18279</c:v>
                </c:pt>
                <c:pt idx="93">
                  <c:v>18369</c:v>
                </c:pt>
                <c:pt idx="94">
                  <c:v>18371</c:v>
                </c:pt>
                <c:pt idx="95">
                  <c:v>18412.5</c:v>
                </c:pt>
                <c:pt idx="96">
                  <c:v>18445</c:v>
                </c:pt>
                <c:pt idx="97">
                  <c:v>18455</c:v>
                </c:pt>
                <c:pt idx="98">
                  <c:v>18458</c:v>
                </c:pt>
                <c:pt idx="99">
                  <c:v>18460</c:v>
                </c:pt>
                <c:pt idx="100">
                  <c:v>18690.5</c:v>
                </c:pt>
                <c:pt idx="101">
                  <c:v>18737</c:v>
                </c:pt>
                <c:pt idx="102">
                  <c:v>18806</c:v>
                </c:pt>
                <c:pt idx="103">
                  <c:v>18826</c:v>
                </c:pt>
                <c:pt idx="104">
                  <c:v>18910.5</c:v>
                </c:pt>
                <c:pt idx="105">
                  <c:v>18986</c:v>
                </c:pt>
                <c:pt idx="106">
                  <c:v>18986</c:v>
                </c:pt>
                <c:pt idx="107">
                  <c:v>18986</c:v>
                </c:pt>
                <c:pt idx="108">
                  <c:v>19076</c:v>
                </c:pt>
                <c:pt idx="109">
                  <c:v>19076</c:v>
                </c:pt>
                <c:pt idx="110">
                  <c:v>19076</c:v>
                </c:pt>
                <c:pt idx="111">
                  <c:v>19105</c:v>
                </c:pt>
                <c:pt idx="112">
                  <c:v>19164</c:v>
                </c:pt>
                <c:pt idx="113">
                  <c:v>19164</c:v>
                </c:pt>
                <c:pt idx="114">
                  <c:v>19164</c:v>
                </c:pt>
                <c:pt idx="115">
                  <c:v>19253.5</c:v>
                </c:pt>
                <c:pt idx="116">
                  <c:v>19253.5</c:v>
                </c:pt>
                <c:pt idx="117">
                  <c:v>19253.5</c:v>
                </c:pt>
                <c:pt idx="118">
                  <c:v>19272.5</c:v>
                </c:pt>
                <c:pt idx="119">
                  <c:v>19272.5</c:v>
                </c:pt>
                <c:pt idx="120">
                  <c:v>19399.5</c:v>
                </c:pt>
                <c:pt idx="121">
                  <c:v>19407</c:v>
                </c:pt>
                <c:pt idx="122">
                  <c:v>19416</c:v>
                </c:pt>
                <c:pt idx="123">
                  <c:v>19443</c:v>
                </c:pt>
                <c:pt idx="124">
                  <c:v>19443</c:v>
                </c:pt>
                <c:pt idx="125">
                  <c:v>19753</c:v>
                </c:pt>
                <c:pt idx="126">
                  <c:v>19812</c:v>
                </c:pt>
                <c:pt idx="127">
                  <c:v>19812</c:v>
                </c:pt>
                <c:pt idx="128">
                  <c:v>19812</c:v>
                </c:pt>
                <c:pt idx="129">
                  <c:v>19815</c:v>
                </c:pt>
                <c:pt idx="130">
                  <c:v>19815</c:v>
                </c:pt>
                <c:pt idx="131">
                  <c:v>19815</c:v>
                </c:pt>
                <c:pt idx="132">
                  <c:v>20121</c:v>
                </c:pt>
                <c:pt idx="133">
                  <c:v>20121</c:v>
                </c:pt>
                <c:pt idx="134">
                  <c:v>20121</c:v>
                </c:pt>
                <c:pt idx="135">
                  <c:v>20122</c:v>
                </c:pt>
                <c:pt idx="136">
                  <c:v>20122</c:v>
                </c:pt>
                <c:pt idx="137">
                  <c:v>20122</c:v>
                </c:pt>
                <c:pt idx="138">
                  <c:v>20445.5</c:v>
                </c:pt>
                <c:pt idx="139">
                  <c:v>20508.5</c:v>
                </c:pt>
                <c:pt idx="140">
                  <c:v>20510.5</c:v>
                </c:pt>
                <c:pt idx="141">
                  <c:v>20565.5</c:v>
                </c:pt>
                <c:pt idx="142">
                  <c:v>20609</c:v>
                </c:pt>
                <c:pt idx="143">
                  <c:v>20829</c:v>
                </c:pt>
                <c:pt idx="144">
                  <c:v>20922</c:v>
                </c:pt>
                <c:pt idx="145">
                  <c:v>21167</c:v>
                </c:pt>
                <c:pt idx="146">
                  <c:v>21167</c:v>
                </c:pt>
                <c:pt idx="147">
                  <c:v>21521.5</c:v>
                </c:pt>
                <c:pt idx="148">
                  <c:v>21584.5</c:v>
                </c:pt>
                <c:pt idx="149">
                  <c:v>21584.5</c:v>
                </c:pt>
                <c:pt idx="150">
                  <c:v>21584.5</c:v>
                </c:pt>
                <c:pt idx="151">
                  <c:v>21891.5</c:v>
                </c:pt>
                <c:pt idx="152">
                  <c:v>22583</c:v>
                </c:pt>
                <c:pt idx="153">
                  <c:v>22703</c:v>
                </c:pt>
                <c:pt idx="154">
                  <c:v>23999</c:v>
                </c:pt>
                <c:pt idx="155">
                  <c:v>24000</c:v>
                </c:pt>
              </c:numCache>
            </c:numRef>
          </c:xVal>
          <c:yVal>
            <c:numRef>
              <c:f>Active!$K$21:$K$1740</c:f>
              <c:numCache>
                <c:formatCode>General</c:formatCode>
                <c:ptCount val="1720"/>
                <c:pt idx="69">
                  <c:v>-4.2426200001500547E-2</c:v>
                </c:pt>
                <c:pt idx="71">
                  <c:v>-4.662454999925103E-2</c:v>
                </c:pt>
                <c:pt idx="72">
                  <c:v>-4.2024549999041483E-2</c:v>
                </c:pt>
                <c:pt idx="73">
                  <c:v>-4.0942350002296735E-2</c:v>
                </c:pt>
                <c:pt idx="74">
                  <c:v>-4.1920200004824437E-2</c:v>
                </c:pt>
                <c:pt idx="75">
                  <c:v>-6.680219999543624E-2</c:v>
                </c:pt>
                <c:pt idx="77">
                  <c:v>-4.8870574864849914E-2</c:v>
                </c:pt>
                <c:pt idx="78">
                  <c:v>-4.8866650002310053E-2</c:v>
                </c:pt>
                <c:pt idx="79">
                  <c:v>-4.7214300000632647E-2</c:v>
                </c:pt>
                <c:pt idx="81">
                  <c:v>-3.0402950003917795E-2</c:v>
                </c:pt>
                <c:pt idx="83">
                  <c:v>-5.612729999847943E-2</c:v>
                </c:pt>
                <c:pt idx="85">
                  <c:v>-9.2025000005378388E-2</c:v>
                </c:pt>
                <c:pt idx="86">
                  <c:v>-5.2396799997950438E-2</c:v>
                </c:pt>
                <c:pt idx="87">
                  <c:v>-5.2346800002851523E-2</c:v>
                </c:pt>
                <c:pt idx="88">
                  <c:v>-5.13243000023067E-2</c:v>
                </c:pt>
                <c:pt idx="89">
                  <c:v>-5.3883900000073481E-2</c:v>
                </c:pt>
                <c:pt idx="90">
                  <c:v>-5.5001949993311428E-2</c:v>
                </c:pt>
                <c:pt idx="91">
                  <c:v>-5.4900000002817251E-2</c:v>
                </c:pt>
                <c:pt idx="93">
                  <c:v>-5.4123900001286529E-2</c:v>
                </c:pt>
                <c:pt idx="96">
                  <c:v>-5.4979500004264992E-2</c:v>
                </c:pt>
                <c:pt idx="97">
                  <c:v>-5.7400500001676846E-2</c:v>
                </c:pt>
                <c:pt idx="101">
                  <c:v>-6.0294700000667945E-2</c:v>
                </c:pt>
                <c:pt idx="102">
                  <c:v>-4.2198600000119768E-2</c:v>
                </c:pt>
                <c:pt idx="103">
                  <c:v>-6.1660600003961008E-2</c:v>
                </c:pt>
                <c:pt idx="108">
                  <c:v>-6.4155600004596636E-2</c:v>
                </c:pt>
                <c:pt idx="109">
                  <c:v>-6.4155600004596636E-2</c:v>
                </c:pt>
                <c:pt idx="110">
                  <c:v>-6.3655600002675783E-2</c:v>
                </c:pt>
                <c:pt idx="111">
                  <c:v>-6.3105499997618608E-2</c:v>
                </c:pt>
                <c:pt idx="112">
                  <c:v>-6.3928399998985697E-2</c:v>
                </c:pt>
                <c:pt idx="113">
                  <c:v>-6.3828400001511909E-2</c:v>
                </c:pt>
                <c:pt idx="114">
                  <c:v>-6.3428399997064844E-2</c:v>
                </c:pt>
                <c:pt idx="118">
                  <c:v>-8.0734750001283828E-2</c:v>
                </c:pt>
                <c:pt idx="119">
                  <c:v>-8.0634750003810041E-2</c:v>
                </c:pt>
                <c:pt idx="123">
                  <c:v>-6.0783300003095064E-2</c:v>
                </c:pt>
                <c:pt idx="124">
                  <c:v>-6.0683300005621277E-2</c:v>
                </c:pt>
                <c:pt idx="125">
                  <c:v>-6.0934299996006303E-2</c:v>
                </c:pt>
                <c:pt idx="126">
                  <c:v>-6.3227200007531792E-2</c:v>
                </c:pt>
                <c:pt idx="127">
                  <c:v>-6.2427200005913619E-2</c:v>
                </c:pt>
                <c:pt idx="128">
                  <c:v>-6.2327200008439831E-2</c:v>
                </c:pt>
                <c:pt idx="129">
                  <c:v>-6.2786499998765066E-2</c:v>
                </c:pt>
                <c:pt idx="130">
                  <c:v>-6.2486499999067746E-2</c:v>
                </c:pt>
                <c:pt idx="131">
                  <c:v>-6.2386500001593959E-2</c:v>
                </c:pt>
                <c:pt idx="132">
                  <c:v>-6.5205100007005967E-2</c:v>
                </c:pt>
                <c:pt idx="133">
                  <c:v>-6.5005100004782435E-2</c:v>
                </c:pt>
                <c:pt idx="134">
                  <c:v>-6.4505100002861582E-2</c:v>
                </c:pt>
                <c:pt idx="135">
                  <c:v>-6.4878199998929631E-2</c:v>
                </c:pt>
                <c:pt idx="136">
                  <c:v>-6.4778200001455843E-2</c:v>
                </c:pt>
                <c:pt idx="137">
                  <c:v>-6.4578199999232311E-2</c:v>
                </c:pt>
                <c:pt idx="138">
                  <c:v>-6.5511049993801862E-2</c:v>
                </c:pt>
                <c:pt idx="142">
                  <c:v>-5.5637899997236673E-2</c:v>
                </c:pt>
                <c:pt idx="143">
                  <c:v>-6.4899899996817112E-2</c:v>
                </c:pt>
                <c:pt idx="145">
                  <c:v>-6.9677699997555465E-2</c:v>
                </c:pt>
                <c:pt idx="146">
                  <c:v>-6.9517699994321447E-2</c:v>
                </c:pt>
                <c:pt idx="148">
                  <c:v>-7.2441950003849342E-2</c:v>
                </c:pt>
                <c:pt idx="149">
                  <c:v>-7.2061950006172992E-2</c:v>
                </c:pt>
                <c:pt idx="150">
                  <c:v>-7.0761950002633967E-2</c:v>
                </c:pt>
                <c:pt idx="152">
                  <c:v>-7.9207299997506198E-2</c:v>
                </c:pt>
                <c:pt idx="153">
                  <c:v>-7.7719299850286916E-2</c:v>
                </c:pt>
                <c:pt idx="154">
                  <c:v>-8.0096900004718918E-2</c:v>
                </c:pt>
                <c:pt idx="155">
                  <c:v>-7.8600000000733417E-2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B27-4DD5-BDCC-74056077A4B4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Active!$F$21:$F$174</c:f>
              <c:numCache>
                <c:formatCode>General</c:formatCode>
                <c:ptCount val="154"/>
                <c:pt idx="0">
                  <c:v>-2404</c:v>
                </c:pt>
                <c:pt idx="1">
                  <c:v>-1751</c:v>
                </c:pt>
                <c:pt idx="2">
                  <c:v>-1666</c:v>
                </c:pt>
                <c:pt idx="3">
                  <c:v>-1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26</c:v>
                </c:pt>
                <c:pt idx="8">
                  <c:v>27</c:v>
                </c:pt>
                <c:pt idx="9">
                  <c:v>60</c:v>
                </c:pt>
                <c:pt idx="10">
                  <c:v>61</c:v>
                </c:pt>
                <c:pt idx="11">
                  <c:v>335</c:v>
                </c:pt>
                <c:pt idx="12">
                  <c:v>368</c:v>
                </c:pt>
                <c:pt idx="13">
                  <c:v>426</c:v>
                </c:pt>
                <c:pt idx="14">
                  <c:v>429</c:v>
                </c:pt>
                <c:pt idx="15">
                  <c:v>554</c:v>
                </c:pt>
                <c:pt idx="16">
                  <c:v>735</c:v>
                </c:pt>
                <c:pt idx="17">
                  <c:v>765</c:v>
                </c:pt>
                <c:pt idx="18">
                  <c:v>2148</c:v>
                </c:pt>
                <c:pt idx="19">
                  <c:v>2151</c:v>
                </c:pt>
                <c:pt idx="20">
                  <c:v>2194.5</c:v>
                </c:pt>
                <c:pt idx="21">
                  <c:v>2195.5</c:v>
                </c:pt>
                <c:pt idx="22">
                  <c:v>2224.5</c:v>
                </c:pt>
                <c:pt idx="23">
                  <c:v>2225.5</c:v>
                </c:pt>
                <c:pt idx="24">
                  <c:v>2462</c:v>
                </c:pt>
                <c:pt idx="25">
                  <c:v>2492</c:v>
                </c:pt>
                <c:pt idx="26">
                  <c:v>2519</c:v>
                </c:pt>
                <c:pt idx="27">
                  <c:v>2887</c:v>
                </c:pt>
                <c:pt idx="28">
                  <c:v>2888</c:v>
                </c:pt>
                <c:pt idx="29">
                  <c:v>3228</c:v>
                </c:pt>
                <c:pt idx="30">
                  <c:v>3539</c:v>
                </c:pt>
                <c:pt idx="31">
                  <c:v>3597</c:v>
                </c:pt>
                <c:pt idx="32">
                  <c:v>4287.5</c:v>
                </c:pt>
                <c:pt idx="33">
                  <c:v>9565</c:v>
                </c:pt>
                <c:pt idx="34">
                  <c:v>9594</c:v>
                </c:pt>
                <c:pt idx="35">
                  <c:v>9596</c:v>
                </c:pt>
                <c:pt idx="36">
                  <c:v>9654</c:v>
                </c:pt>
                <c:pt idx="37">
                  <c:v>9816</c:v>
                </c:pt>
                <c:pt idx="38">
                  <c:v>9840</c:v>
                </c:pt>
                <c:pt idx="39">
                  <c:v>9846</c:v>
                </c:pt>
                <c:pt idx="40">
                  <c:v>9846</c:v>
                </c:pt>
                <c:pt idx="41">
                  <c:v>9849</c:v>
                </c:pt>
                <c:pt idx="42">
                  <c:v>9906</c:v>
                </c:pt>
                <c:pt idx="43">
                  <c:v>9908</c:v>
                </c:pt>
                <c:pt idx="44">
                  <c:v>9933</c:v>
                </c:pt>
                <c:pt idx="45">
                  <c:v>9993</c:v>
                </c:pt>
                <c:pt idx="46">
                  <c:v>10126</c:v>
                </c:pt>
                <c:pt idx="47">
                  <c:v>10182</c:v>
                </c:pt>
                <c:pt idx="48">
                  <c:v>10332</c:v>
                </c:pt>
                <c:pt idx="49">
                  <c:v>10521</c:v>
                </c:pt>
                <c:pt idx="50">
                  <c:v>10615</c:v>
                </c:pt>
                <c:pt idx="51">
                  <c:v>10642</c:v>
                </c:pt>
                <c:pt idx="52">
                  <c:v>10730</c:v>
                </c:pt>
                <c:pt idx="53">
                  <c:v>10731</c:v>
                </c:pt>
                <c:pt idx="54">
                  <c:v>11099</c:v>
                </c:pt>
                <c:pt idx="55">
                  <c:v>11323</c:v>
                </c:pt>
                <c:pt idx="56">
                  <c:v>11349</c:v>
                </c:pt>
                <c:pt idx="57">
                  <c:v>11351</c:v>
                </c:pt>
                <c:pt idx="58">
                  <c:v>11627</c:v>
                </c:pt>
                <c:pt idx="59">
                  <c:v>11661</c:v>
                </c:pt>
                <c:pt idx="60">
                  <c:v>11999</c:v>
                </c:pt>
                <c:pt idx="61">
                  <c:v>12061</c:v>
                </c:pt>
                <c:pt idx="62">
                  <c:v>12309</c:v>
                </c:pt>
                <c:pt idx="63">
                  <c:v>12426</c:v>
                </c:pt>
                <c:pt idx="64">
                  <c:v>12796</c:v>
                </c:pt>
                <c:pt idx="65">
                  <c:v>14522</c:v>
                </c:pt>
                <c:pt idx="66">
                  <c:v>14545</c:v>
                </c:pt>
                <c:pt idx="67">
                  <c:v>14550</c:v>
                </c:pt>
                <c:pt idx="68">
                  <c:v>14551</c:v>
                </c:pt>
                <c:pt idx="69">
                  <c:v>15202</c:v>
                </c:pt>
                <c:pt idx="70">
                  <c:v>15260</c:v>
                </c:pt>
                <c:pt idx="71">
                  <c:v>15830.5</c:v>
                </c:pt>
                <c:pt idx="72">
                  <c:v>15830.5</c:v>
                </c:pt>
                <c:pt idx="73">
                  <c:v>15868.5</c:v>
                </c:pt>
                <c:pt idx="74">
                  <c:v>15942</c:v>
                </c:pt>
                <c:pt idx="75">
                  <c:v>16162</c:v>
                </c:pt>
                <c:pt idx="76">
                  <c:v>16306</c:v>
                </c:pt>
                <c:pt idx="77">
                  <c:v>16521.5</c:v>
                </c:pt>
                <c:pt idx="78">
                  <c:v>16521.5</c:v>
                </c:pt>
                <c:pt idx="79">
                  <c:v>16553</c:v>
                </c:pt>
                <c:pt idx="80">
                  <c:v>16646</c:v>
                </c:pt>
                <c:pt idx="81">
                  <c:v>16694.5</c:v>
                </c:pt>
                <c:pt idx="82">
                  <c:v>16733</c:v>
                </c:pt>
                <c:pt idx="83">
                  <c:v>16983</c:v>
                </c:pt>
                <c:pt idx="84">
                  <c:v>16983</c:v>
                </c:pt>
                <c:pt idx="85">
                  <c:v>17050</c:v>
                </c:pt>
                <c:pt idx="86">
                  <c:v>17628</c:v>
                </c:pt>
                <c:pt idx="87">
                  <c:v>17628</c:v>
                </c:pt>
                <c:pt idx="88">
                  <c:v>17653</c:v>
                </c:pt>
                <c:pt idx="89">
                  <c:v>17769</c:v>
                </c:pt>
                <c:pt idx="90">
                  <c:v>17984.5</c:v>
                </c:pt>
                <c:pt idx="91">
                  <c:v>18000</c:v>
                </c:pt>
                <c:pt idx="92">
                  <c:v>18279</c:v>
                </c:pt>
                <c:pt idx="93">
                  <c:v>18369</c:v>
                </c:pt>
                <c:pt idx="94">
                  <c:v>18371</c:v>
                </c:pt>
                <c:pt idx="95">
                  <c:v>18412.5</c:v>
                </c:pt>
                <c:pt idx="96">
                  <c:v>18445</c:v>
                </c:pt>
                <c:pt idx="97">
                  <c:v>18455</c:v>
                </c:pt>
                <c:pt idx="98">
                  <c:v>18458</c:v>
                </c:pt>
                <c:pt idx="99">
                  <c:v>18460</c:v>
                </c:pt>
                <c:pt idx="100">
                  <c:v>18690.5</c:v>
                </c:pt>
                <c:pt idx="101">
                  <c:v>18737</c:v>
                </c:pt>
                <c:pt idx="102">
                  <c:v>18806</c:v>
                </c:pt>
                <c:pt idx="103">
                  <c:v>18826</c:v>
                </c:pt>
                <c:pt idx="104">
                  <c:v>18910.5</c:v>
                </c:pt>
                <c:pt idx="105">
                  <c:v>18986</c:v>
                </c:pt>
                <c:pt idx="106">
                  <c:v>18986</c:v>
                </c:pt>
                <c:pt idx="107">
                  <c:v>18986</c:v>
                </c:pt>
                <c:pt idx="108">
                  <c:v>19076</c:v>
                </c:pt>
                <c:pt idx="109">
                  <c:v>19076</c:v>
                </c:pt>
                <c:pt idx="110">
                  <c:v>19076</c:v>
                </c:pt>
                <c:pt idx="111">
                  <c:v>19105</c:v>
                </c:pt>
                <c:pt idx="112">
                  <c:v>19164</c:v>
                </c:pt>
                <c:pt idx="113">
                  <c:v>19164</c:v>
                </c:pt>
                <c:pt idx="114">
                  <c:v>19164</c:v>
                </c:pt>
                <c:pt idx="115">
                  <c:v>19253.5</c:v>
                </c:pt>
                <c:pt idx="116">
                  <c:v>19253.5</c:v>
                </c:pt>
                <c:pt idx="117">
                  <c:v>19253.5</c:v>
                </c:pt>
                <c:pt idx="118">
                  <c:v>19272.5</c:v>
                </c:pt>
                <c:pt idx="119">
                  <c:v>19272.5</c:v>
                </c:pt>
                <c:pt idx="120">
                  <c:v>19399.5</c:v>
                </c:pt>
                <c:pt idx="121">
                  <c:v>19407</c:v>
                </c:pt>
                <c:pt idx="122">
                  <c:v>19416</c:v>
                </c:pt>
                <c:pt idx="123">
                  <c:v>19443</c:v>
                </c:pt>
                <c:pt idx="124">
                  <c:v>19443</c:v>
                </c:pt>
                <c:pt idx="125">
                  <c:v>19753</c:v>
                </c:pt>
                <c:pt idx="126">
                  <c:v>19812</c:v>
                </c:pt>
                <c:pt idx="127">
                  <c:v>19812</c:v>
                </c:pt>
                <c:pt idx="128">
                  <c:v>19812</c:v>
                </c:pt>
                <c:pt idx="129">
                  <c:v>19815</c:v>
                </c:pt>
                <c:pt idx="130">
                  <c:v>19815</c:v>
                </c:pt>
                <c:pt idx="131">
                  <c:v>19815</c:v>
                </c:pt>
                <c:pt idx="132">
                  <c:v>20121</c:v>
                </c:pt>
                <c:pt idx="133">
                  <c:v>20121</c:v>
                </c:pt>
                <c:pt idx="134">
                  <c:v>20121</c:v>
                </c:pt>
                <c:pt idx="135">
                  <c:v>20122</c:v>
                </c:pt>
                <c:pt idx="136">
                  <c:v>20122</c:v>
                </c:pt>
                <c:pt idx="137">
                  <c:v>20122</c:v>
                </c:pt>
                <c:pt idx="138">
                  <c:v>20445.5</c:v>
                </c:pt>
                <c:pt idx="139">
                  <c:v>20508.5</c:v>
                </c:pt>
                <c:pt idx="140">
                  <c:v>20510.5</c:v>
                </c:pt>
                <c:pt idx="141">
                  <c:v>20565.5</c:v>
                </c:pt>
                <c:pt idx="142">
                  <c:v>20609</c:v>
                </c:pt>
                <c:pt idx="143">
                  <c:v>20829</c:v>
                </c:pt>
                <c:pt idx="144">
                  <c:v>20922</c:v>
                </c:pt>
                <c:pt idx="145">
                  <c:v>21167</c:v>
                </c:pt>
                <c:pt idx="146">
                  <c:v>21167</c:v>
                </c:pt>
                <c:pt idx="147">
                  <c:v>21521.5</c:v>
                </c:pt>
                <c:pt idx="148">
                  <c:v>21584.5</c:v>
                </c:pt>
                <c:pt idx="149">
                  <c:v>21584.5</c:v>
                </c:pt>
                <c:pt idx="150">
                  <c:v>21584.5</c:v>
                </c:pt>
                <c:pt idx="151">
                  <c:v>21891.5</c:v>
                </c:pt>
                <c:pt idx="152">
                  <c:v>22583</c:v>
                </c:pt>
                <c:pt idx="153">
                  <c:v>22703</c:v>
                </c:pt>
              </c:numCache>
            </c:numRef>
          </c:xVal>
          <c:yVal>
            <c:numRef>
              <c:f>Active!$L$21:$L$174</c:f>
              <c:numCache>
                <c:formatCode>General</c:formatCode>
                <c:ptCount val="1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B27-4DD5-BDCC-74056077A4B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Active!$F$21:$F$174</c:f>
              <c:numCache>
                <c:formatCode>General</c:formatCode>
                <c:ptCount val="154"/>
                <c:pt idx="0">
                  <c:v>-2404</c:v>
                </c:pt>
                <c:pt idx="1">
                  <c:v>-1751</c:v>
                </c:pt>
                <c:pt idx="2">
                  <c:v>-1666</c:v>
                </c:pt>
                <c:pt idx="3">
                  <c:v>-1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26</c:v>
                </c:pt>
                <c:pt idx="8">
                  <c:v>27</c:v>
                </c:pt>
                <c:pt idx="9">
                  <c:v>60</c:v>
                </c:pt>
                <c:pt idx="10">
                  <c:v>61</c:v>
                </c:pt>
                <c:pt idx="11">
                  <c:v>335</c:v>
                </c:pt>
                <c:pt idx="12">
                  <c:v>368</c:v>
                </c:pt>
                <c:pt idx="13">
                  <c:v>426</c:v>
                </c:pt>
                <c:pt idx="14">
                  <c:v>429</c:v>
                </c:pt>
                <c:pt idx="15">
                  <c:v>554</c:v>
                </c:pt>
                <c:pt idx="16">
                  <c:v>735</c:v>
                </c:pt>
                <c:pt idx="17">
                  <c:v>765</c:v>
                </c:pt>
                <c:pt idx="18">
                  <c:v>2148</c:v>
                </c:pt>
                <c:pt idx="19">
                  <c:v>2151</c:v>
                </c:pt>
                <c:pt idx="20">
                  <c:v>2194.5</c:v>
                </c:pt>
                <c:pt idx="21">
                  <c:v>2195.5</c:v>
                </c:pt>
                <c:pt idx="22">
                  <c:v>2224.5</c:v>
                </c:pt>
                <c:pt idx="23">
                  <c:v>2225.5</c:v>
                </c:pt>
                <c:pt idx="24">
                  <c:v>2462</c:v>
                </c:pt>
                <c:pt idx="25">
                  <c:v>2492</c:v>
                </c:pt>
                <c:pt idx="26">
                  <c:v>2519</c:v>
                </c:pt>
                <c:pt idx="27">
                  <c:v>2887</c:v>
                </c:pt>
                <c:pt idx="28">
                  <c:v>2888</c:v>
                </c:pt>
                <c:pt idx="29">
                  <c:v>3228</c:v>
                </c:pt>
                <c:pt idx="30">
                  <c:v>3539</c:v>
                </c:pt>
                <c:pt idx="31">
                  <c:v>3597</c:v>
                </c:pt>
                <c:pt idx="32">
                  <c:v>4287.5</c:v>
                </c:pt>
                <c:pt idx="33">
                  <c:v>9565</c:v>
                </c:pt>
                <c:pt idx="34">
                  <c:v>9594</c:v>
                </c:pt>
                <c:pt idx="35">
                  <c:v>9596</c:v>
                </c:pt>
                <c:pt idx="36">
                  <c:v>9654</c:v>
                </c:pt>
                <c:pt idx="37">
                  <c:v>9816</c:v>
                </c:pt>
                <c:pt idx="38">
                  <c:v>9840</c:v>
                </c:pt>
                <c:pt idx="39">
                  <c:v>9846</c:v>
                </c:pt>
                <c:pt idx="40">
                  <c:v>9846</c:v>
                </c:pt>
                <c:pt idx="41">
                  <c:v>9849</c:v>
                </c:pt>
                <c:pt idx="42">
                  <c:v>9906</c:v>
                </c:pt>
                <c:pt idx="43">
                  <c:v>9908</c:v>
                </c:pt>
                <c:pt idx="44">
                  <c:v>9933</c:v>
                </c:pt>
                <c:pt idx="45">
                  <c:v>9993</c:v>
                </c:pt>
                <c:pt idx="46">
                  <c:v>10126</c:v>
                </c:pt>
                <c:pt idx="47">
                  <c:v>10182</c:v>
                </c:pt>
                <c:pt idx="48">
                  <c:v>10332</c:v>
                </c:pt>
                <c:pt idx="49">
                  <c:v>10521</c:v>
                </c:pt>
                <c:pt idx="50">
                  <c:v>10615</c:v>
                </c:pt>
                <c:pt idx="51">
                  <c:v>10642</c:v>
                </c:pt>
                <c:pt idx="52">
                  <c:v>10730</c:v>
                </c:pt>
                <c:pt idx="53">
                  <c:v>10731</c:v>
                </c:pt>
                <c:pt idx="54">
                  <c:v>11099</c:v>
                </c:pt>
                <c:pt idx="55">
                  <c:v>11323</c:v>
                </c:pt>
                <c:pt idx="56">
                  <c:v>11349</c:v>
                </c:pt>
                <c:pt idx="57">
                  <c:v>11351</c:v>
                </c:pt>
                <c:pt idx="58">
                  <c:v>11627</c:v>
                </c:pt>
                <c:pt idx="59">
                  <c:v>11661</c:v>
                </c:pt>
                <c:pt idx="60">
                  <c:v>11999</c:v>
                </c:pt>
                <c:pt idx="61">
                  <c:v>12061</c:v>
                </c:pt>
                <c:pt idx="62">
                  <c:v>12309</c:v>
                </c:pt>
                <c:pt idx="63">
                  <c:v>12426</c:v>
                </c:pt>
                <c:pt idx="64">
                  <c:v>12796</c:v>
                </c:pt>
                <c:pt idx="65">
                  <c:v>14522</c:v>
                </c:pt>
                <c:pt idx="66">
                  <c:v>14545</c:v>
                </c:pt>
                <c:pt idx="67">
                  <c:v>14550</c:v>
                </c:pt>
                <c:pt idx="68">
                  <c:v>14551</c:v>
                </c:pt>
                <c:pt idx="69">
                  <c:v>15202</c:v>
                </c:pt>
                <c:pt idx="70">
                  <c:v>15260</c:v>
                </c:pt>
                <c:pt idx="71">
                  <c:v>15830.5</c:v>
                </c:pt>
                <c:pt idx="72">
                  <c:v>15830.5</c:v>
                </c:pt>
                <c:pt idx="73">
                  <c:v>15868.5</c:v>
                </c:pt>
                <c:pt idx="74">
                  <c:v>15942</c:v>
                </c:pt>
                <c:pt idx="75">
                  <c:v>16162</c:v>
                </c:pt>
                <c:pt idx="76">
                  <c:v>16306</c:v>
                </c:pt>
                <c:pt idx="77">
                  <c:v>16521.5</c:v>
                </c:pt>
                <c:pt idx="78">
                  <c:v>16521.5</c:v>
                </c:pt>
                <c:pt idx="79">
                  <c:v>16553</c:v>
                </c:pt>
                <c:pt idx="80">
                  <c:v>16646</c:v>
                </c:pt>
                <c:pt idx="81">
                  <c:v>16694.5</c:v>
                </c:pt>
                <c:pt idx="82">
                  <c:v>16733</c:v>
                </c:pt>
                <c:pt idx="83">
                  <c:v>16983</c:v>
                </c:pt>
                <c:pt idx="84">
                  <c:v>16983</c:v>
                </c:pt>
                <c:pt idx="85">
                  <c:v>17050</c:v>
                </c:pt>
                <c:pt idx="86">
                  <c:v>17628</c:v>
                </c:pt>
                <c:pt idx="87">
                  <c:v>17628</c:v>
                </c:pt>
                <c:pt idx="88">
                  <c:v>17653</c:v>
                </c:pt>
                <c:pt idx="89">
                  <c:v>17769</c:v>
                </c:pt>
                <c:pt idx="90">
                  <c:v>17984.5</c:v>
                </c:pt>
                <c:pt idx="91">
                  <c:v>18000</c:v>
                </c:pt>
                <c:pt idx="92">
                  <c:v>18279</c:v>
                </c:pt>
                <c:pt idx="93">
                  <c:v>18369</c:v>
                </c:pt>
                <c:pt idx="94">
                  <c:v>18371</c:v>
                </c:pt>
                <c:pt idx="95">
                  <c:v>18412.5</c:v>
                </c:pt>
                <c:pt idx="96">
                  <c:v>18445</c:v>
                </c:pt>
                <c:pt idx="97">
                  <c:v>18455</c:v>
                </c:pt>
                <c:pt idx="98">
                  <c:v>18458</c:v>
                </c:pt>
                <c:pt idx="99">
                  <c:v>18460</c:v>
                </c:pt>
                <c:pt idx="100">
                  <c:v>18690.5</c:v>
                </c:pt>
                <c:pt idx="101">
                  <c:v>18737</c:v>
                </c:pt>
                <c:pt idx="102">
                  <c:v>18806</c:v>
                </c:pt>
                <c:pt idx="103">
                  <c:v>18826</c:v>
                </c:pt>
                <c:pt idx="104">
                  <c:v>18910.5</c:v>
                </c:pt>
                <c:pt idx="105">
                  <c:v>18986</c:v>
                </c:pt>
                <c:pt idx="106">
                  <c:v>18986</c:v>
                </c:pt>
                <c:pt idx="107">
                  <c:v>18986</c:v>
                </c:pt>
                <c:pt idx="108">
                  <c:v>19076</c:v>
                </c:pt>
                <c:pt idx="109">
                  <c:v>19076</c:v>
                </c:pt>
                <c:pt idx="110">
                  <c:v>19076</c:v>
                </c:pt>
                <c:pt idx="111">
                  <c:v>19105</c:v>
                </c:pt>
                <c:pt idx="112">
                  <c:v>19164</c:v>
                </c:pt>
                <c:pt idx="113">
                  <c:v>19164</c:v>
                </c:pt>
                <c:pt idx="114">
                  <c:v>19164</c:v>
                </c:pt>
                <c:pt idx="115">
                  <c:v>19253.5</c:v>
                </c:pt>
                <c:pt idx="116">
                  <c:v>19253.5</c:v>
                </c:pt>
                <c:pt idx="117">
                  <c:v>19253.5</c:v>
                </c:pt>
                <c:pt idx="118">
                  <c:v>19272.5</c:v>
                </c:pt>
                <c:pt idx="119">
                  <c:v>19272.5</c:v>
                </c:pt>
                <c:pt idx="120">
                  <c:v>19399.5</c:v>
                </c:pt>
                <c:pt idx="121">
                  <c:v>19407</c:v>
                </c:pt>
                <c:pt idx="122">
                  <c:v>19416</c:v>
                </c:pt>
                <c:pt idx="123">
                  <c:v>19443</c:v>
                </c:pt>
                <c:pt idx="124">
                  <c:v>19443</c:v>
                </c:pt>
                <c:pt idx="125">
                  <c:v>19753</c:v>
                </c:pt>
                <c:pt idx="126">
                  <c:v>19812</c:v>
                </c:pt>
                <c:pt idx="127">
                  <c:v>19812</c:v>
                </c:pt>
                <c:pt idx="128">
                  <c:v>19812</c:v>
                </c:pt>
                <c:pt idx="129">
                  <c:v>19815</c:v>
                </c:pt>
                <c:pt idx="130">
                  <c:v>19815</c:v>
                </c:pt>
                <c:pt idx="131">
                  <c:v>19815</c:v>
                </c:pt>
                <c:pt idx="132">
                  <c:v>20121</c:v>
                </c:pt>
                <c:pt idx="133">
                  <c:v>20121</c:v>
                </c:pt>
                <c:pt idx="134">
                  <c:v>20121</c:v>
                </c:pt>
                <c:pt idx="135">
                  <c:v>20122</c:v>
                </c:pt>
                <c:pt idx="136">
                  <c:v>20122</c:v>
                </c:pt>
                <c:pt idx="137">
                  <c:v>20122</c:v>
                </c:pt>
                <c:pt idx="138">
                  <c:v>20445.5</c:v>
                </c:pt>
                <c:pt idx="139">
                  <c:v>20508.5</c:v>
                </c:pt>
                <c:pt idx="140">
                  <c:v>20510.5</c:v>
                </c:pt>
                <c:pt idx="141">
                  <c:v>20565.5</c:v>
                </c:pt>
                <c:pt idx="142">
                  <c:v>20609</c:v>
                </c:pt>
                <c:pt idx="143">
                  <c:v>20829</c:v>
                </c:pt>
                <c:pt idx="144">
                  <c:v>20922</c:v>
                </c:pt>
                <c:pt idx="145">
                  <c:v>21167</c:v>
                </c:pt>
                <c:pt idx="146">
                  <c:v>21167</c:v>
                </c:pt>
                <c:pt idx="147">
                  <c:v>21521.5</c:v>
                </c:pt>
                <c:pt idx="148">
                  <c:v>21584.5</c:v>
                </c:pt>
                <c:pt idx="149">
                  <c:v>21584.5</c:v>
                </c:pt>
                <c:pt idx="150">
                  <c:v>21584.5</c:v>
                </c:pt>
                <c:pt idx="151">
                  <c:v>21891.5</c:v>
                </c:pt>
                <c:pt idx="152">
                  <c:v>22583</c:v>
                </c:pt>
                <c:pt idx="153">
                  <c:v>22703</c:v>
                </c:pt>
              </c:numCache>
            </c:numRef>
          </c:xVal>
          <c:yVal>
            <c:numRef>
              <c:f>Active!$M$21:$M$174</c:f>
              <c:numCache>
                <c:formatCode>General</c:formatCode>
                <c:ptCount val="1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B27-4DD5-BDCC-74056077A4B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Active!$F$21:$F$174</c:f>
              <c:numCache>
                <c:formatCode>General</c:formatCode>
                <c:ptCount val="154"/>
                <c:pt idx="0">
                  <c:v>-2404</c:v>
                </c:pt>
                <c:pt idx="1">
                  <c:v>-1751</c:v>
                </c:pt>
                <c:pt idx="2">
                  <c:v>-1666</c:v>
                </c:pt>
                <c:pt idx="3">
                  <c:v>-1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26</c:v>
                </c:pt>
                <c:pt idx="8">
                  <c:v>27</c:v>
                </c:pt>
                <c:pt idx="9">
                  <c:v>60</c:v>
                </c:pt>
                <c:pt idx="10">
                  <c:v>61</c:v>
                </c:pt>
                <c:pt idx="11">
                  <c:v>335</c:v>
                </c:pt>
                <c:pt idx="12">
                  <c:v>368</c:v>
                </c:pt>
                <c:pt idx="13">
                  <c:v>426</c:v>
                </c:pt>
                <c:pt idx="14">
                  <c:v>429</c:v>
                </c:pt>
                <c:pt idx="15">
                  <c:v>554</c:v>
                </c:pt>
                <c:pt idx="16">
                  <c:v>735</c:v>
                </c:pt>
                <c:pt idx="17">
                  <c:v>765</c:v>
                </c:pt>
                <c:pt idx="18">
                  <c:v>2148</c:v>
                </c:pt>
                <c:pt idx="19">
                  <c:v>2151</c:v>
                </c:pt>
                <c:pt idx="20">
                  <c:v>2194.5</c:v>
                </c:pt>
                <c:pt idx="21">
                  <c:v>2195.5</c:v>
                </c:pt>
                <c:pt idx="22">
                  <c:v>2224.5</c:v>
                </c:pt>
                <c:pt idx="23">
                  <c:v>2225.5</c:v>
                </c:pt>
                <c:pt idx="24">
                  <c:v>2462</c:v>
                </c:pt>
                <c:pt idx="25">
                  <c:v>2492</c:v>
                </c:pt>
                <c:pt idx="26">
                  <c:v>2519</c:v>
                </c:pt>
                <c:pt idx="27">
                  <c:v>2887</c:v>
                </c:pt>
                <c:pt idx="28">
                  <c:v>2888</c:v>
                </c:pt>
                <c:pt idx="29">
                  <c:v>3228</c:v>
                </c:pt>
                <c:pt idx="30">
                  <c:v>3539</c:v>
                </c:pt>
                <c:pt idx="31">
                  <c:v>3597</c:v>
                </c:pt>
                <c:pt idx="32">
                  <c:v>4287.5</c:v>
                </c:pt>
                <c:pt idx="33">
                  <c:v>9565</c:v>
                </c:pt>
                <c:pt idx="34">
                  <c:v>9594</c:v>
                </c:pt>
                <c:pt idx="35">
                  <c:v>9596</c:v>
                </c:pt>
                <c:pt idx="36">
                  <c:v>9654</c:v>
                </c:pt>
                <c:pt idx="37">
                  <c:v>9816</c:v>
                </c:pt>
                <c:pt idx="38">
                  <c:v>9840</c:v>
                </c:pt>
                <c:pt idx="39">
                  <c:v>9846</c:v>
                </c:pt>
                <c:pt idx="40">
                  <c:v>9846</c:v>
                </c:pt>
                <c:pt idx="41">
                  <c:v>9849</c:v>
                </c:pt>
                <c:pt idx="42">
                  <c:v>9906</c:v>
                </c:pt>
                <c:pt idx="43">
                  <c:v>9908</c:v>
                </c:pt>
                <c:pt idx="44">
                  <c:v>9933</c:v>
                </c:pt>
                <c:pt idx="45">
                  <c:v>9993</c:v>
                </c:pt>
                <c:pt idx="46">
                  <c:v>10126</c:v>
                </c:pt>
                <c:pt idx="47">
                  <c:v>10182</c:v>
                </c:pt>
                <c:pt idx="48">
                  <c:v>10332</c:v>
                </c:pt>
                <c:pt idx="49">
                  <c:v>10521</c:v>
                </c:pt>
                <c:pt idx="50">
                  <c:v>10615</c:v>
                </c:pt>
                <c:pt idx="51">
                  <c:v>10642</c:v>
                </c:pt>
                <c:pt idx="52">
                  <c:v>10730</c:v>
                </c:pt>
                <c:pt idx="53">
                  <c:v>10731</c:v>
                </c:pt>
                <c:pt idx="54">
                  <c:v>11099</c:v>
                </c:pt>
                <c:pt idx="55">
                  <c:v>11323</c:v>
                </c:pt>
                <c:pt idx="56">
                  <c:v>11349</c:v>
                </c:pt>
                <c:pt idx="57">
                  <c:v>11351</c:v>
                </c:pt>
                <c:pt idx="58">
                  <c:v>11627</c:v>
                </c:pt>
                <c:pt idx="59">
                  <c:v>11661</c:v>
                </c:pt>
                <c:pt idx="60">
                  <c:v>11999</c:v>
                </c:pt>
                <c:pt idx="61">
                  <c:v>12061</c:v>
                </c:pt>
                <c:pt idx="62">
                  <c:v>12309</c:v>
                </c:pt>
                <c:pt idx="63">
                  <c:v>12426</c:v>
                </c:pt>
                <c:pt idx="64">
                  <c:v>12796</c:v>
                </c:pt>
                <c:pt idx="65">
                  <c:v>14522</c:v>
                </c:pt>
                <c:pt idx="66">
                  <c:v>14545</c:v>
                </c:pt>
                <c:pt idx="67">
                  <c:v>14550</c:v>
                </c:pt>
                <c:pt idx="68">
                  <c:v>14551</c:v>
                </c:pt>
                <c:pt idx="69">
                  <c:v>15202</c:v>
                </c:pt>
                <c:pt idx="70">
                  <c:v>15260</c:v>
                </c:pt>
                <c:pt idx="71">
                  <c:v>15830.5</c:v>
                </c:pt>
                <c:pt idx="72">
                  <c:v>15830.5</c:v>
                </c:pt>
                <c:pt idx="73">
                  <c:v>15868.5</c:v>
                </c:pt>
                <c:pt idx="74">
                  <c:v>15942</c:v>
                </c:pt>
                <c:pt idx="75">
                  <c:v>16162</c:v>
                </c:pt>
                <c:pt idx="76">
                  <c:v>16306</c:v>
                </c:pt>
                <c:pt idx="77">
                  <c:v>16521.5</c:v>
                </c:pt>
                <c:pt idx="78">
                  <c:v>16521.5</c:v>
                </c:pt>
                <c:pt idx="79">
                  <c:v>16553</c:v>
                </c:pt>
                <c:pt idx="80">
                  <c:v>16646</c:v>
                </c:pt>
                <c:pt idx="81">
                  <c:v>16694.5</c:v>
                </c:pt>
                <c:pt idx="82">
                  <c:v>16733</c:v>
                </c:pt>
                <c:pt idx="83">
                  <c:v>16983</c:v>
                </c:pt>
                <c:pt idx="84">
                  <c:v>16983</c:v>
                </c:pt>
                <c:pt idx="85">
                  <c:v>17050</c:v>
                </c:pt>
                <c:pt idx="86">
                  <c:v>17628</c:v>
                </c:pt>
                <c:pt idx="87">
                  <c:v>17628</c:v>
                </c:pt>
                <c:pt idx="88">
                  <c:v>17653</c:v>
                </c:pt>
                <c:pt idx="89">
                  <c:v>17769</c:v>
                </c:pt>
                <c:pt idx="90">
                  <c:v>17984.5</c:v>
                </c:pt>
                <c:pt idx="91">
                  <c:v>18000</c:v>
                </c:pt>
                <c:pt idx="92">
                  <c:v>18279</c:v>
                </c:pt>
                <c:pt idx="93">
                  <c:v>18369</c:v>
                </c:pt>
                <c:pt idx="94">
                  <c:v>18371</c:v>
                </c:pt>
                <c:pt idx="95">
                  <c:v>18412.5</c:v>
                </c:pt>
                <c:pt idx="96">
                  <c:v>18445</c:v>
                </c:pt>
                <c:pt idx="97">
                  <c:v>18455</c:v>
                </c:pt>
                <c:pt idx="98">
                  <c:v>18458</c:v>
                </c:pt>
                <c:pt idx="99">
                  <c:v>18460</c:v>
                </c:pt>
                <c:pt idx="100">
                  <c:v>18690.5</c:v>
                </c:pt>
                <c:pt idx="101">
                  <c:v>18737</c:v>
                </c:pt>
                <c:pt idx="102">
                  <c:v>18806</c:v>
                </c:pt>
                <c:pt idx="103">
                  <c:v>18826</c:v>
                </c:pt>
                <c:pt idx="104">
                  <c:v>18910.5</c:v>
                </c:pt>
                <c:pt idx="105">
                  <c:v>18986</c:v>
                </c:pt>
                <c:pt idx="106">
                  <c:v>18986</c:v>
                </c:pt>
                <c:pt idx="107">
                  <c:v>18986</c:v>
                </c:pt>
                <c:pt idx="108">
                  <c:v>19076</c:v>
                </c:pt>
                <c:pt idx="109">
                  <c:v>19076</c:v>
                </c:pt>
                <c:pt idx="110">
                  <c:v>19076</c:v>
                </c:pt>
                <c:pt idx="111">
                  <c:v>19105</c:v>
                </c:pt>
                <c:pt idx="112">
                  <c:v>19164</c:v>
                </c:pt>
                <c:pt idx="113">
                  <c:v>19164</c:v>
                </c:pt>
                <c:pt idx="114">
                  <c:v>19164</c:v>
                </c:pt>
                <c:pt idx="115">
                  <c:v>19253.5</c:v>
                </c:pt>
                <c:pt idx="116">
                  <c:v>19253.5</c:v>
                </c:pt>
                <c:pt idx="117">
                  <c:v>19253.5</c:v>
                </c:pt>
                <c:pt idx="118">
                  <c:v>19272.5</c:v>
                </c:pt>
                <c:pt idx="119">
                  <c:v>19272.5</c:v>
                </c:pt>
                <c:pt idx="120">
                  <c:v>19399.5</c:v>
                </c:pt>
                <c:pt idx="121">
                  <c:v>19407</c:v>
                </c:pt>
                <c:pt idx="122">
                  <c:v>19416</c:v>
                </c:pt>
                <c:pt idx="123">
                  <c:v>19443</c:v>
                </c:pt>
                <c:pt idx="124">
                  <c:v>19443</c:v>
                </c:pt>
                <c:pt idx="125">
                  <c:v>19753</c:v>
                </c:pt>
                <c:pt idx="126">
                  <c:v>19812</c:v>
                </c:pt>
                <c:pt idx="127">
                  <c:v>19812</c:v>
                </c:pt>
                <c:pt idx="128">
                  <c:v>19812</c:v>
                </c:pt>
                <c:pt idx="129">
                  <c:v>19815</c:v>
                </c:pt>
                <c:pt idx="130">
                  <c:v>19815</c:v>
                </c:pt>
                <c:pt idx="131">
                  <c:v>19815</c:v>
                </c:pt>
                <c:pt idx="132">
                  <c:v>20121</c:v>
                </c:pt>
                <c:pt idx="133">
                  <c:v>20121</c:v>
                </c:pt>
                <c:pt idx="134">
                  <c:v>20121</c:v>
                </c:pt>
                <c:pt idx="135">
                  <c:v>20122</c:v>
                </c:pt>
                <c:pt idx="136">
                  <c:v>20122</c:v>
                </c:pt>
                <c:pt idx="137">
                  <c:v>20122</c:v>
                </c:pt>
                <c:pt idx="138">
                  <c:v>20445.5</c:v>
                </c:pt>
                <c:pt idx="139">
                  <c:v>20508.5</c:v>
                </c:pt>
                <c:pt idx="140">
                  <c:v>20510.5</c:v>
                </c:pt>
                <c:pt idx="141">
                  <c:v>20565.5</c:v>
                </c:pt>
                <c:pt idx="142">
                  <c:v>20609</c:v>
                </c:pt>
                <c:pt idx="143">
                  <c:v>20829</c:v>
                </c:pt>
                <c:pt idx="144">
                  <c:v>20922</c:v>
                </c:pt>
                <c:pt idx="145">
                  <c:v>21167</c:v>
                </c:pt>
                <c:pt idx="146">
                  <c:v>21167</c:v>
                </c:pt>
                <c:pt idx="147">
                  <c:v>21521.5</c:v>
                </c:pt>
                <c:pt idx="148">
                  <c:v>21584.5</c:v>
                </c:pt>
                <c:pt idx="149">
                  <c:v>21584.5</c:v>
                </c:pt>
                <c:pt idx="150">
                  <c:v>21584.5</c:v>
                </c:pt>
                <c:pt idx="151">
                  <c:v>21891.5</c:v>
                </c:pt>
                <c:pt idx="152">
                  <c:v>22583</c:v>
                </c:pt>
                <c:pt idx="153">
                  <c:v>22703</c:v>
                </c:pt>
              </c:numCache>
            </c:numRef>
          </c:xVal>
          <c:yVal>
            <c:numRef>
              <c:f>Active!$N$21:$N$174</c:f>
              <c:numCache>
                <c:formatCode>General</c:formatCode>
                <c:ptCount val="1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B27-4DD5-BDCC-74056077A4B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Active!$F$21:$F$1704</c:f>
              <c:numCache>
                <c:formatCode>General</c:formatCode>
                <c:ptCount val="1684"/>
                <c:pt idx="0">
                  <c:v>-2404</c:v>
                </c:pt>
                <c:pt idx="1">
                  <c:v>-1751</c:v>
                </c:pt>
                <c:pt idx="2">
                  <c:v>-1666</c:v>
                </c:pt>
                <c:pt idx="3">
                  <c:v>-1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26</c:v>
                </c:pt>
                <c:pt idx="8">
                  <c:v>27</c:v>
                </c:pt>
                <c:pt idx="9">
                  <c:v>60</c:v>
                </c:pt>
                <c:pt idx="10">
                  <c:v>61</c:v>
                </c:pt>
                <c:pt idx="11">
                  <c:v>335</c:v>
                </c:pt>
                <c:pt idx="12">
                  <c:v>368</c:v>
                </c:pt>
                <c:pt idx="13">
                  <c:v>426</c:v>
                </c:pt>
                <c:pt idx="14">
                  <c:v>429</c:v>
                </c:pt>
                <c:pt idx="15">
                  <c:v>554</c:v>
                </c:pt>
                <c:pt idx="16">
                  <c:v>735</c:v>
                </c:pt>
                <c:pt idx="17">
                  <c:v>765</c:v>
                </c:pt>
                <c:pt idx="18">
                  <c:v>2148</c:v>
                </c:pt>
                <c:pt idx="19">
                  <c:v>2151</c:v>
                </c:pt>
                <c:pt idx="20">
                  <c:v>2194.5</c:v>
                </c:pt>
                <c:pt idx="21">
                  <c:v>2195.5</c:v>
                </c:pt>
                <c:pt idx="22">
                  <c:v>2224.5</c:v>
                </c:pt>
                <c:pt idx="23">
                  <c:v>2225.5</c:v>
                </c:pt>
                <c:pt idx="24">
                  <c:v>2462</c:v>
                </c:pt>
                <c:pt idx="25">
                  <c:v>2492</c:v>
                </c:pt>
                <c:pt idx="26">
                  <c:v>2519</c:v>
                </c:pt>
                <c:pt idx="27">
                  <c:v>2887</c:v>
                </c:pt>
                <c:pt idx="28">
                  <c:v>2888</c:v>
                </c:pt>
                <c:pt idx="29">
                  <c:v>3228</c:v>
                </c:pt>
                <c:pt idx="30">
                  <c:v>3539</c:v>
                </c:pt>
                <c:pt idx="31">
                  <c:v>3597</c:v>
                </c:pt>
                <c:pt idx="32">
                  <c:v>4287.5</c:v>
                </c:pt>
                <c:pt idx="33">
                  <c:v>9565</c:v>
                </c:pt>
                <c:pt idx="34">
                  <c:v>9594</c:v>
                </c:pt>
                <c:pt idx="35">
                  <c:v>9596</c:v>
                </c:pt>
                <c:pt idx="36">
                  <c:v>9654</c:v>
                </c:pt>
                <c:pt idx="37">
                  <c:v>9816</c:v>
                </c:pt>
                <c:pt idx="38">
                  <c:v>9840</c:v>
                </c:pt>
                <c:pt idx="39">
                  <c:v>9846</c:v>
                </c:pt>
                <c:pt idx="40">
                  <c:v>9846</c:v>
                </c:pt>
                <c:pt idx="41">
                  <c:v>9849</c:v>
                </c:pt>
                <c:pt idx="42">
                  <c:v>9906</c:v>
                </c:pt>
                <c:pt idx="43">
                  <c:v>9908</c:v>
                </c:pt>
                <c:pt idx="44">
                  <c:v>9933</c:v>
                </c:pt>
                <c:pt idx="45">
                  <c:v>9993</c:v>
                </c:pt>
                <c:pt idx="46">
                  <c:v>10126</c:v>
                </c:pt>
                <c:pt idx="47">
                  <c:v>10182</c:v>
                </c:pt>
                <c:pt idx="48">
                  <c:v>10332</c:v>
                </c:pt>
                <c:pt idx="49">
                  <c:v>10521</c:v>
                </c:pt>
                <c:pt idx="50">
                  <c:v>10615</c:v>
                </c:pt>
                <c:pt idx="51">
                  <c:v>10642</c:v>
                </c:pt>
                <c:pt idx="52">
                  <c:v>10730</c:v>
                </c:pt>
                <c:pt idx="53">
                  <c:v>10731</c:v>
                </c:pt>
                <c:pt idx="54">
                  <c:v>11099</c:v>
                </c:pt>
                <c:pt idx="55">
                  <c:v>11323</c:v>
                </c:pt>
                <c:pt idx="56">
                  <c:v>11349</c:v>
                </c:pt>
                <c:pt idx="57">
                  <c:v>11351</c:v>
                </c:pt>
                <c:pt idx="58">
                  <c:v>11627</c:v>
                </c:pt>
                <c:pt idx="59">
                  <c:v>11661</c:v>
                </c:pt>
                <c:pt idx="60">
                  <c:v>11999</c:v>
                </c:pt>
                <c:pt idx="61">
                  <c:v>12061</c:v>
                </c:pt>
                <c:pt idx="62">
                  <c:v>12309</c:v>
                </c:pt>
                <c:pt idx="63">
                  <c:v>12426</c:v>
                </c:pt>
                <c:pt idx="64">
                  <c:v>12796</c:v>
                </c:pt>
                <c:pt idx="65">
                  <c:v>14522</c:v>
                </c:pt>
                <c:pt idx="66">
                  <c:v>14545</c:v>
                </c:pt>
                <c:pt idx="67">
                  <c:v>14550</c:v>
                </c:pt>
                <c:pt idx="68">
                  <c:v>14551</c:v>
                </c:pt>
                <c:pt idx="69">
                  <c:v>15202</c:v>
                </c:pt>
                <c:pt idx="70">
                  <c:v>15260</c:v>
                </c:pt>
                <c:pt idx="71">
                  <c:v>15830.5</c:v>
                </c:pt>
                <c:pt idx="72">
                  <c:v>15830.5</c:v>
                </c:pt>
                <c:pt idx="73">
                  <c:v>15868.5</c:v>
                </c:pt>
                <c:pt idx="74">
                  <c:v>15942</c:v>
                </c:pt>
                <c:pt idx="75">
                  <c:v>16162</c:v>
                </c:pt>
                <c:pt idx="76">
                  <c:v>16306</c:v>
                </c:pt>
                <c:pt idx="77">
                  <c:v>16521.5</c:v>
                </c:pt>
                <c:pt idx="78">
                  <c:v>16521.5</c:v>
                </c:pt>
                <c:pt idx="79">
                  <c:v>16553</c:v>
                </c:pt>
                <c:pt idx="80">
                  <c:v>16646</c:v>
                </c:pt>
                <c:pt idx="81">
                  <c:v>16694.5</c:v>
                </c:pt>
                <c:pt idx="82">
                  <c:v>16733</c:v>
                </c:pt>
                <c:pt idx="83">
                  <c:v>16983</c:v>
                </c:pt>
                <c:pt idx="84">
                  <c:v>16983</c:v>
                </c:pt>
                <c:pt idx="85">
                  <c:v>17050</c:v>
                </c:pt>
                <c:pt idx="86">
                  <c:v>17628</c:v>
                </c:pt>
                <c:pt idx="87">
                  <c:v>17628</c:v>
                </c:pt>
                <c:pt idx="88">
                  <c:v>17653</c:v>
                </c:pt>
                <c:pt idx="89">
                  <c:v>17769</c:v>
                </c:pt>
                <c:pt idx="90">
                  <c:v>17984.5</c:v>
                </c:pt>
                <c:pt idx="91">
                  <c:v>18000</c:v>
                </c:pt>
                <c:pt idx="92">
                  <c:v>18279</c:v>
                </c:pt>
                <c:pt idx="93">
                  <c:v>18369</c:v>
                </c:pt>
                <c:pt idx="94">
                  <c:v>18371</c:v>
                </c:pt>
                <c:pt idx="95">
                  <c:v>18412.5</c:v>
                </c:pt>
                <c:pt idx="96">
                  <c:v>18445</c:v>
                </c:pt>
                <c:pt idx="97">
                  <c:v>18455</c:v>
                </c:pt>
                <c:pt idx="98">
                  <c:v>18458</c:v>
                </c:pt>
                <c:pt idx="99">
                  <c:v>18460</c:v>
                </c:pt>
                <c:pt idx="100">
                  <c:v>18690.5</c:v>
                </c:pt>
                <c:pt idx="101">
                  <c:v>18737</c:v>
                </c:pt>
                <c:pt idx="102">
                  <c:v>18806</c:v>
                </c:pt>
                <c:pt idx="103">
                  <c:v>18826</c:v>
                </c:pt>
                <c:pt idx="104">
                  <c:v>18910.5</c:v>
                </c:pt>
                <c:pt idx="105">
                  <c:v>18986</c:v>
                </c:pt>
                <c:pt idx="106">
                  <c:v>18986</c:v>
                </c:pt>
                <c:pt idx="107">
                  <c:v>18986</c:v>
                </c:pt>
                <c:pt idx="108">
                  <c:v>19076</c:v>
                </c:pt>
                <c:pt idx="109">
                  <c:v>19076</c:v>
                </c:pt>
                <c:pt idx="110">
                  <c:v>19076</c:v>
                </c:pt>
                <c:pt idx="111">
                  <c:v>19105</c:v>
                </c:pt>
                <c:pt idx="112">
                  <c:v>19164</c:v>
                </c:pt>
                <c:pt idx="113">
                  <c:v>19164</c:v>
                </c:pt>
                <c:pt idx="114">
                  <c:v>19164</c:v>
                </c:pt>
                <c:pt idx="115">
                  <c:v>19253.5</c:v>
                </c:pt>
                <c:pt idx="116">
                  <c:v>19253.5</c:v>
                </c:pt>
                <c:pt idx="117">
                  <c:v>19253.5</c:v>
                </c:pt>
                <c:pt idx="118">
                  <c:v>19272.5</c:v>
                </c:pt>
                <c:pt idx="119">
                  <c:v>19272.5</c:v>
                </c:pt>
                <c:pt idx="120">
                  <c:v>19399.5</c:v>
                </c:pt>
                <c:pt idx="121">
                  <c:v>19407</c:v>
                </c:pt>
                <c:pt idx="122">
                  <c:v>19416</c:v>
                </c:pt>
                <c:pt idx="123">
                  <c:v>19443</c:v>
                </c:pt>
                <c:pt idx="124">
                  <c:v>19443</c:v>
                </c:pt>
                <c:pt idx="125">
                  <c:v>19753</c:v>
                </c:pt>
                <c:pt idx="126">
                  <c:v>19812</c:v>
                </c:pt>
                <c:pt idx="127">
                  <c:v>19812</c:v>
                </c:pt>
                <c:pt idx="128">
                  <c:v>19812</c:v>
                </c:pt>
                <c:pt idx="129">
                  <c:v>19815</c:v>
                </c:pt>
                <c:pt idx="130">
                  <c:v>19815</c:v>
                </c:pt>
                <c:pt idx="131">
                  <c:v>19815</c:v>
                </c:pt>
                <c:pt idx="132">
                  <c:v>20121</c:v>
                </c:pt>
                <c:pt idx="133">
                  <c:v>20121</c:v>
                </c:pt>
                <c:pt idx="134">
                  <c:v>20121</c:v>
                </c:pt>
                <c:pt idx="135">
                  <c:v>20122</c:v>
                </c:pt>
                <c:pt idx="136">
                  <c:v>20122</c:v>
                </c:pt>
                <c:pt idx="137">
                  <c:v>20122</c:v>
                </c:pt>
                <c:pt idx="138">
                  <c:v>20445.5</c:v>
                </c:pt>
                <c:pt idx="139">
                  <c:v>20508.5</c:v>
                </c:pt>
                <c:pt idx="140">
                  <c:v>20510.5</c:v>
                </c:pt>
                <c:pt idx="141">
                  <c:v>20565.5</c:v>
                </c:pt>
                <c:pt idx="142">
                  <c:v>20609</c:v>
                </c:pt>
                <c:pt idx="143">
                  <c:v>20829</c:v>
                </c:pt>
                <c:pt idx="144">
                  <c:v>20922</c:v>
                </c:pt>
                <c:pt idx="145">
                  <c:v>21167</c:v>
                </c:pt>
                <c:pt idx="146">
                  <c:v>21167</c:v>
                </c:pt>
                <c:pt idx="147">
                  <c:v>21521.5</c:v>
                </c:pt>
                <c:pt idx="148">
                  <c:v>21584.5</c:v>
                </c:pt>
                <c:pt idx="149">
                  <c:v>21584.5</c:v>
                </c:pt>
                <c:pt idx="150">
                  <c:v>21584.5</c:v>
                </c:pt>
                <c:pt idx="151">
                  <c:v>21891.5</c:v>
                </c:pt>
                <c:pt idx="152">
                  <c:v>22583</c:v>
                </c:pt>
                <c:pt idx="153">
                  <c:v>22703</c:v>
                </c:pt>
                <c:pt idx="154">
                  <c:v>23999</c:v>
                </c:pt>
                <c:pt idx="155">
                  <c:v>24000</c:v>
                </c:pt>
              </c:numCache>
            </c:numRef>
          </c:xVal>
          <c:yVal>
            <c:numRef>
              <c:f>Active!$O$21:$O$1704</c:f>
              <c:numCache>
                <c:formatCode>General</c:formatCode>
                <c:ptCount val="1684"/>
                <c:pt idx="55">
                  <c:v>-2.6314297151452302E-2</c:v>
                </c:pt>
                <c:pt idx="56">
                  <c:v>-2.6427698676948386E-2</c:v>
                </c:pt>
                <c:pt idx="59">
                  <c:v>-2.7788516982901364E-2</c:v>
                </c:pt>
                <c:pt idx="64">
                  <c:v>-3.2738929730518763E-2</c:v>
                </c:pt>
                <c:pt idx="69">
                  <c:v>-4.3232932436040754E-2</c:v>
                </c:pt>
                <c:pt idx="70">
                  <c:v>-4.3485905069839716E-2</c:v>
                </c:pt>
                <c:pt idx="71">
                  <c:v>-4.5974196235051799E-2</c:v>
                </c:pt>
                <c:pt idx="72">
                  <c:v>-4.5974196235051799E-2</c:v>
                </c:pt>
                <c:pt idx="73">
                  <c:v>-4.6139936926161466E-2</c:v>
                </c:pt>
                <c:pt idx="74">
                  <c:v>-4.646051431554462E-2</c:v>
                </c:pt>
                <c:pt idx="75">
                  <c:v>-4.7420065685126848E-2</c:v>
                </c:pt>
                <c:pt idx="76">
                  <c:v>-4.8048135672489757E-2</c:v>
                </c:pt>
                <c:pt idx="77">
                  <c:v>-4.8988059854966896E-2</c:v>
                </c:pt>
                <c:pt idx="78">
                  <c:v>-4.8988059854966896E-2</c:v>
                </c:pt>
                <c:pt idx="79">
                  <c:v>-4.9125450164702524E-2</c:v>
                </c:pt>
                <c:pt idx="80">
                  <c:v>-4.9531078698207741E-2</c:v>
                </c:pt>
                <c:pt idx="81">
                  <c:v>-4.9742616159229279E-2</c:v>
                </c:pt>
                <c:pt idx="82">
                  <c:v>-4.9910537648906177E-2</c:v>
                </c:pt>
                <c:pt idx="83">
                  <c:v>-5.1000936932522341E-2</c:v>
                </c:pt>
                <c:pt idx="84">
                  <c:v>-5.1000936932522341E-2</c:v>
                </c:pt>
                <c:pt idx="85">
                  <c:v>-5.1293163940531468E-2</c:v>
                </c:pt>
                <c:pt idx="86">
                  <c:v>-5.3814167084252053E-2</c:v>
                </c:pt>
                <c:pt idx="87">
                  <c:v>-5.3814167084252053E-2</c:v>
                </c:pt>
                <c:pt idx="88">
                  <c:v>-5.3923207012613668E-2</c:v>
                </c:pt>
                <c:pt idx="89">
                  <c:v>-5.4429152280211564E-2</c:v>
                </c:pt>
                <c:pt idx="90">
                  <c:v>-5.5369076462688703E-2</c:v>
                </c:pt>
                <c:pt idx="91">
                  <c:v>-5.5436681218272908E-2</c:v>
                </c:pt>
                <c:pt idx="92">
                  <c:v>-5.6653566818788546E-2</c:v>
                </c:pt>
                <c:pt idx="93">
                  <c:v>-5.7046110560890366E-2</c:v>
                </c:pt>
                <c:pt idx="94">
                  <c:v>-5.7054833755159302E-2</c:v>
                </c:pt>
                <c:pt idx="95">
                  <c:v>-5.7235840036239584E-2</c:v>
                </c:pt>
                <c:pt idx="96">
                  <c:v>-5.7377591943109686E-2</c:v>
                </c:pt>
                <c:pt idx="97">
                  <c:v>-5.7421207914454327E-2</c:v>
                </c:pt>
                <c:pt idx="98">
                  <c:v>-5.7434292705857724E-2</c:v>
                </c:pt>
                <c:pt idx="99">
                  <c:v>-5.7443015900126661E-2</c:v>
                </c:pt>
                <c:pt idx="100">
                  <c:v>-5.8448364039620761E-2</c:v>
                </c:pt>
                <c:pt idx="101">
                  <c:v>-5.8651178306373362E-2</c:v>
                </c:pt>
                <c:pt idx="102">
                  <c:v>-5.8952128508651426E-2</c:v>
                </c:pt>
                <c:pt idx="103">
                  <c:v>-5.9039360451340721E-2</c:v>
                </c:pt>
                <c:pt idx="104">
                  <c:v>-5.940791540920299E-2</c:v>
                </c:pt>
                <c:pt idx="105">
                  <c:v>-5.9737215992855065E-2</c:v>
                </c:pt>
                <c:pt idx="106">
                  <c:v>-5.9737215992855065E-2</c:v>
                </c:pt>
                <c:pt idx="107">
                  <c:v>-5.9737215992855065E-2</c:v>
                </c:pt>
                <c:pt idx="108">
                  <c:v>-6.0129759734956899E-2</c:v>
                </c:pt>
                <c:pt idx="109">
                  <c:v>-6.0129759734956899E-2</c:v>
                </c:pt>
                <c:pt idx="110">
                  <c:v>-6.0129759734956899E-2</c:v>
                </c:pt>
                <c:pt idx="111">
                  <c:v>-6.0256246051856373E-2</c:v>
                </c:pt>
                <c:pt idx="112">
                  <c:v>-6.0513580282789782E-2</c:v>
                </c:pt>
                <c:pt idx="113">
                  <c:v>-6.0513580282789782E-2</c:v>
                </c:pt>
                <c:pt idx="114">
                  <c:v>-6.0513580282789782E-2</c:v>
                </c:pt>
                <c:pt idx="115">
                  <c:v>-6.0903943226324371E-2</c:v>
                </c:pt>
                <c:pt idx="116">
                  <c:v>-6.0903943226324371E-2</c:v>
                </c:pt>
                <c:pt idx="117">
                  <c:v>-6.0903943226324371E-2</c:v>
                </c:pt>
                <c:pt idx="118">
                  <c:v>-6.0986813571879205E-2</c:v>
                </c:pt>
                <c:pt idx="119">
                  <c:v>-6.0986813571879205E-2</c:v>
                </c:pt>
                <c:pt idx="120">
                  <c:v>-6.1540736407956216E-2</c:v>
                </c:pt>
                <c:pt idx="121">
                  <c:v>-6.1573448386464703E-2</c:v>
                </c:pt>
                <c:pt idx="122">
                  <c:v>-6.1612702760674883E-2</c:v>
                </c:pt>
                <c:pt idx="123">
                  <c:v>-6.173046588330542E-2</c:v>
                </c:pt>
                <c:pt idx="124">
                  <c:v>-6.173046588330542E-2</c:v>
                </c:pt>
                <c:pt idx="125">
                  <c:v>-6.3082560994989462E-2</c:v>
                </c:pt>
                <c:pt idx="126">
                  <c:v>-6.3339895225922899E-2</c:v>
                </c:pt>
                <c:pt idx="127">
                  <c:v>-6.3339895225922899E-2</c:v>
                </c:pt>
                <c:pt idx="128">
                  <c:v>-6.3339895225922899E-2</c:v>
                </c:pt>
                <c:pt idx="129">
                  <c:v>-6.3352980017326282E-2</c:v>
                </c:pt>
                <c:pt idx="130">
                  <c:v>-6.3352980017326282E-2</c:v>
                </c:pt>
                <c:pt idx="131">
                  <c:v>-6.3352980017326282E-2</c:v>
                </c:pt>
                <c:pt idx="132">
                  <c:v>-6.4687628740472486E-2</c:v>
                </c:pt>
                <c:pt idx="133">
                  <c:v>-6.4687628740472486E-2</c:v>
                </c:pt>
                <c:pt idx="134">
                  <c:v>-6.4687628740472486E-2</c:v>
                </c:pt>
                <c:pt idx="135">
                  <c:v>-6.4691990337606947E-2</c:v>
                </c:pt>
                <c:pt idx="136">
                  <c:v>-6.4691990337606947E-2</c:v>
                </c:pt>
                <c:pt idx="137">
                  <c:v>-6.4691990337606947E-2</c:v>
                </c:pt>
                <c:pt idx="138">
                  <c:v>-6.6102967010606251E-2</c:v>
                </c:pt>
                <c:pt idx="139">
                  <c:v>-6.6377747630077533E-2</c:v>
                </c:pt>
                <c:pt idx="140">
                  <c:v>-6.6386470824346455E-2</c:v>
                </c:pt>
                <c:pt idx="141">
                  <c:v>-6.6626358666742019E-2</c:v>
                </c:pt>
                <c:pt idx="142">
                  <c:v>-6.6816088142091223E-2</c:v>
                </c:pt>
                <c:pt idx="143">
                  <c:v>-6.7775639511673452E-2</c:v>
                </c:pt>
                <c:pt idx="144">
                  <c:v>-6.8181268045178683E-2</c:v>
                </c:pt>
                <c:pt idx="145">
                  <c:v>-6.9249859343122527E-2</c:v>
                </c:pt>
                <c:pt idx="146">
                  <c:v>-6.9249859343122527E-2</c:v>
                </c:pt>
                <c:pt idx="147">
                  <c:v>-7.0796045527290241E-2</c:v>
                </c:pt>
                <c:pt idx="148">
                  <c:v>-7.1070826146761523E-2</c:v>
                </c:pt>
                <c:pt idx="149">
                  <c:v>-7.1070826146761523E-2</c:v>
                </c:pt>
                <c:pt idx="150">
                  <c:v>-7.1070826146761523E-2</c:v>
                </c:pt>
                <c:pt idx="151">
                  <c:v>-7.240983646704216E-2</c:v>
                </c:pt>
                <c:pt idx="152">
                  <c:v>-7.5425880885524488E-2</c:v>
                </c:pt>
                <c:pt idx="153">
                  <c:v>-7.5949272541660257E-2</c:v>
                </c:pt>
                <c:pt idx="154">
                  <c:v>-8.1601902427926476E-2</c:v>
                </c:pt>
                <c:pt idx="155">
                  <c:v>-8.1606264025060937E-2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B27-4DD5-BDCC-74056077A4B4}"/>
            </c:ext>
          </c:extLst>
        </c:ser>
        <c:ser>
          <c:idx val="8"/>
          <c:order val="8"/>
          <c:tx>
            <c:strRef>
              <c:f>Active!$Y$1</c:f>
              <c:strCache>
                <c:ptCount val="1"/>
                <c:pt idx="0">
                  <c:v>Q.fit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Active!$S$2:$S$500</c:f>
              <c:numCache>
                <c:formatCode>General</c:formatCode>
                <c:ptCount val="499"/>
                <c:pt idx="19">
                  <c:v>1.4655903490661031E-4</c:v>
                </c:pt>
                <c:pt idx="20">
                  <c:v>1.3536942308840991E-3</c:v>
                </c:pt>
                <c:pt idx="21">
                  <c:v>8.7580722948462774E-4</c:v>
                </c:pt>
                <c:pt idx="22">
                  <c:v>3.0618498860312166E-4</c:v>
                </c:pt>
                <c:pt idx="23">
                  <c:v>1.9603085000337474E-4</c:v>
                </c:pt>
                <c:pt idx="24">
                  <c:v>1.0002203604720674E-4</c:v>
                </c:pt>
                <c:pt idx="25">
                  <c:v>5.6310927158059076E-5</c:v>
                </c:pt>
                <c:pt idx="26">
                  <c:v>1.0156453260489277E-4</c:v>
                </c:pt>
                <c:pt idx="27">
                  <c:v>2.2639394812944929E-3</c:v>
                </c:pt>
                <c:pt idx="28">
                  <c:v>9.1071355243239568E-4</c:v>
                </c:pt>
                <c:pt idx="29">
                  <c:v>5.8997289172549341E-5</c:v>
                </c:pt>
                <c:pt idx="30">
                  <c:v>2.3313643310461499E-6</c:v>
                </c:pt>
                <c:pt idx="31">
                  <c:v>1.1380254135865899E-6</c:v>
                </c:pt>
                <c:pt idx="32">
                  <c:v>4.5073395243541107E-4</c:v>
                </c:pt>
                <c:pt idx="33">
                  <c:v>1.887582598805945E-4</c:v>
                </c:pt>
                <c:pt idx="34">
                  <c:v>1.5845021156662471E-4</c:v>
                </c:pt>
                <c:pt idx="35">
                  <c:v>1.7372532132043812E-7</c:v>
                </c:pt>
                <c:pt idx="36">
                  <c:v>3.8668211659461835E-4</c:v>
                </c:pt>
                <c:pt idx="37">
                  <c:v>1.9676747159452891E-5</c:v>
                </c:pt>
                <c:pt idx="38">
                  <c:v>3.2655425847049713E-4</c:v>
                </c:pt>
                <c:pt idx="39">
                  <c:v>3.5011349115876352E-5</c:v>
                </c:pt>
                <c:pt idx="40">
                  <c:v>6.6603049335149075E-6</c:v>
                </c:pt>
                <c:pt idx="41">
                  <c:v>4.0681963754910821E-6</c:v>
                </c:pt>
                <c:pt idx="42">
                  <c:v>4.2442396230536843E-5</c:v>
                </c:pt>
                <c:pt idx="43">
                  <c:v>3.0818668189028569E-6</c:v>
                </c:pt>
                <c:pt idx="44">
                  <c:v>3.9787082849649115E-5</c:v>
                </c:pt>
                <c:pt idx="45">
                  <c:v>6.1847814769444464E-5</c:v>
                </c:pt>
                <c:pt idx="46">
                  <c:v>1.0792502931030598E-4</c:v>
                </c:pt>
                <c:pt idx="47">
                  <c:v>4.7902898634294682E-4</c:v>
                </c:pt>
                <c:pt idx="48">
                  <c:v>5.2390080922860885E-5</c:v>
                </c:pt>
                <c:pt idx="49">
                  <c:v>4.651789703216223E-5</c:v>
                </c:pt>
                <c:pt idx="50">
                  <c:v>5.7220858555948138E-4</c:v>
                </c:pt>
                <c:pt idx="51">
                  <c:v>5.4187691233670776E-4</c:v>
                </c:pt>
                <c:pt idx="52">
                  <c:v>3.6963389918618198E-6</c:v>
                </c:pt>
                <c:pt idx="53">
                  <c:v>1.8687127199611094E-7</c:v>
                </c:pt>
                <c:pt idx="54">
                  <c:v>6.589665131609948E-6</c:v>
                </c:pt>
                <c:pt idx="55">
                  <c:v>3.0766189715448534E-5</c:v>
                </c:pt>
                <c:pt idx="56">
                  <c:v>1.2363079352262354E-5</c:v>
                </c:pt>
                <c:pt idx="57">
                  <c:v>1.6242470453218687E-5</c:v>
                </c:pt>
                <c:pt idx="58">
                  <c:v>1.2049609751024306E-5</c:v>
                </c:pt>
                <c:pt idx="59">
                  <c:v>1.8302694720988613E-4</c:v>
                </c:pt>
                <c:pt idx="60">
                  <c:v>4.1210017198111196E-6</c:v>
                </c:pt>
                <c:pt idx="61">
                  <c:v>1.5762626255697108E-4</c:v>
                </c:pt>
                <c:pt idx="62">
                  <c:v>6.5322360586166892E-6</c:v>
                </c:pt>
                <c:pt idx="63">
                  <c:v>1.1387380389479293E-6</c:v>
                </c:pt>
                <c:pt idx="64">
                  <c:v>3.7150195442949817E-5</c:v>
                </c:pt>
                <c:pt idx="65">
                  <c:v>7.5022094568190234E-5</c:v>
                </c:pt>
                <c:pt idx="66">
                  <c:v>1.6106963092119299E-4</c:v>
                </c:pt>
                <c:pt idx="67">
                  <c:v>3.3367163807590689E-5</c:v>
                </c:pt>
                <c:pt idx="68">
                  <c:v>1.5362823050628745E-4</c:v>
                </c:pt>
                <c:pt idx="69">
                  <c:v>6.0421217432332177E-6</c:v>
                </c:pt>
                <c:pt idx="70">
                  <c:v>2.4768949854792674E-5</c:v>
                </c:pt>
                <c:pt idx="71">
                  <c:v>4.9558118922085716E-5</c:v>
                </c:pt>
                <c:pt idx="72">
                  <c:v>1.2535019549407031E-5</c:v>
                </c:pt>
                <c:pt idx="73">
                  <c:v>4.6683619539705596E-5</c:v>
                </c:pt>
                <c:pt idx="74">
                  <c:v>4.9464668708385729E-5</c:v>
                </c:pt>
                <c:pt idx="75">
                  <c:v>1.448374089791443E-3</c:v>
                </c:pt>
                <c:pt idx="76">
                  <c:v>1.7054784174539377E-4</c:v>
                </c:pt>
                <c:pt idx="77">
                  <c:v>6.934221157926209E-4</c:v>
                </c:pt>
                <c:pt idx="78">
                  <c:v>1.075040271622427E-4</c:v>
                </c:pt>
                <c:pt idx="79">
                  <c:v>3.9150091769613267E-5</c:v>
                </c:pt>
                <c:pt idx="80">
                  <c:v>4.7699863085921709E-6</c:v>
                </c:pt>
                <c:pt idx="81">
                  <c:v>3.5303369616603067E-6</c:v>
                </c:pt>
                <c:pt idx="82">
                  <c:v>1.7497031079769212E-4</c:v>
                </c:pt>
                <c:pt idx="83">
                  <c:v>5.2064456712374615E-6</c:v>
                </c:pt>
                <c:pt idx="84">
                  <c:v>9.4372140466051117E-4</c:v>
                </c:pt>
                <c:pt idx="85">
                  <c:v>4.4830358765478106E-4</c:v>
                </c:pt>
                <c:pt idx="86">
                  <c:v>2.1743271255230969E-5</c:v>
                </c:pt>
                <c:pt idx="87">
                  <c:v>9.0968136624362773E-4</c:v>
                </c:pt>
                <c:pt idx="88">
                  <c:v>2.1192321679301571E-4</c:v>
                </c:pt>
                <c:pt idx="89">
                  <c:v>1.0456053625739708E-4</c:v>
                </c:pt>
                <c:pt idx="90">
                  <c:v>2.3453392348470341E-4</c:v>
                </c:pt>
                <c:pt idx="91">
                  <c:v>1.1480051950491935E-4</c:v>
                </c:pt>
                <c:pt idx="92">
                  <c:v>8.873400026402484E-5</c:v>
                </c:pt>
                <c:pt idx="93">
                  <c:v>9.9708885847824743E-5</c:v>
                </c:pt>
                <c:pt idx="94">
                  <c:v>1.1304571322177876E-3</c:v>
                </c:pt>
                <c:pt idx="95">
                  <c:v>1.0495275671346981E-4</c:v>
                </c:pt>
                <c:pt idx="96">
                  <c:v>1.8550777828583707E-4</c:v>
                </c:pt>
                <c:pt idx="97">
                  <c:v>1.8540087946128421E-4</c:v>
                </c:pt>
                <c:pt idx="98">
                  <c:v>1.387756840960633E-4</c:v>
                </c:pt>
                <c:pt idx="99">
                  <c:v>1.2944064993806537E-3</c:v>
                </c:pt>
                <c:pt idx="100">
                  <c:v>3.4336345959605403E-5</c:v>
                </c:pt>
                <c:pt idx="101">
                  <c:v>1.3314715925953776E-3</c:v>
                </c:pt>
                <c:pt idx="102">
                  <c:v>3.295578483762176E-4</c:v>
                </c:pt>
                <c:pt idx="103">
                  <c:v>1.4419921534258285E-3</c:v>
                </c:pt>
                <c:pt idx="104">
                  <c:v>2.8783226811058362E-3</c:v>
                </c:pt>
                <c:pt idx="105">
                  <c:v>1.1013787742263634E-4</c:v>
                </c:pt>
                <c:pt idx="106">
                  <c:v>1.0909091157786719E-4</c:v>
                </c:pt>
                <c:pt idx="107">
                  <c:v>8.587747239636926E-5</c:v>
                </c:pt>
                <c:pt idx="108">
                  <c:v>1.2329668618027973E-4</c:v>
                </c:pt>
                <c:pt idx="109">
                  <c:v>1.1809299944640145E-4</c:v>
                </c:pt>
                <c:pt idx="110">
                  <c:v>1.1378580692712901E-4</c:v>
                </c:pt>
                <c:pt idx="111">
                  <c:v>1.4036071976206198E-4</c:v>
                </c:pt>
                <c:pt idx="112">
                  <c:v>5.6729797834054422E-5</c:v>
                </c:pt>
                <c:pt idx="113">
                  <c:v>3.7881501421656473E-5</c:v>
                </c:pt>
                <c:pt idx="114">
                  <c:v>7.4919195639261375E-5</c:v>
                </c:pt>
                <c:pt idx="115">
                  <c:v>6.234421220459939E-5</c:v>
                </c:pt>
                <c:pt idx="116">
                  <c:v>1.0510334155932363E-4</c:v>
                </c:pt>
                <c:pt idx="117">
                  <c:v>6.6452372426839605E-5</c:v>
                </c:pt>
                <c:pt idx="118">
                  <c:v>4.8233825994857009E-5</c:v>
                </c:pt>
                <c:pt idx="119">
                  <c:v>1.6141828503241667E-4</c:v>
                </c:pt>
                <c:pt idx="120">
                  <c:v>1.2776827024535496E-4</c:v>
                </c:pt>
                <c:pt idx="121">
                  <c:v>5.2528884029311711E-5</c:v>
                </c:pt>
                <c:pt idx="122">
                  <c:v>1.4597752453063547E-4</c:v>
                </c:pt>
                <c:pt idx="123">
                  <c:v>2.5138751011796493E-3</c:v>
                </c:pt>
                <c:pt idx="124">
                  <c:v>2.5645167202660028E-3</c:v>
                </c:pt>
                <c:pt idx="125">
                  <c:v>2.5645167202660028E-3</c:v>
                </c:pt>
                <c:pt idx="126">
                  <c:v>2.5645167202660028E-3</c:v>
                </c:pt>
                <c:pt idx="127">
                  <c:v>1.667449693534778E-4</c:v>
                </c:pt>
                <c:pt idx="128">
                  <c:v>1.667449693534778E-4</c:v>
                </c:pt>
                <c:pt idx="129">
                  <c:v>1.5408199252452625E-4</c:v>
                </c:pt>
                <c:pt idx="130">
                  <c:v>1.361526255659318E-4</c:v>
                </c:pt>
                <c:pt idx="131">
                  <c:v>1.4628628062241666E-4</c:v>
                </c:pt>
                <c:pt idx="132">
                  <c:v>1.4387730337330891E-4</c:v>
                </c:pt>
                <c:pt idx="133">
                  <c:v>1.3444139402931751E-4</c:v>
                </c:pt>
                <c:pt idx="134">
                  <c:v>2.7496606420769655E-3</c:v>
                </c:pt>
                <c:pt idx="135">
                  <c:v>2.7496606420769655E-3</c:v>
                </c:pt>
                <c:pt idx="136">
                  <c:v>2.7496606420769655E-3</c:v>
                </c:pt>
                <c:pt idx="137">
                  <c:v>7.934942859977119E-4</c:v>
                </c:pt>
                <c:pt idx="138">
                  <c:v>7.8787048001578697E-4</c:v>
                </c:pt>
                <c:pt idx="139">
                  <c:v>6.0225934190115544E-5</c:v>
                </c:pt>
                <c:pt idx="140">
                  <c:v>2.8600038030935533E-3</c:v>
                </c:pt>
                <c:pt idx="141">
                  <c:v>4.2892841348146136E-5</c:v>
                </c:pt>
                <c:pt idx="142">
                  <c:v>4.9826568189111802E-5</c:v>
                </c:pt>
                <c:pt idx="143">
                  <c:v>4.8424809488662952E-5</c:v>
                </c:pt>
                <c:pt idx="144">
                  <c:v>2.577899184613862E-5</c:v>
                </c:pt>
                <c:pt idx="145">
                  <c:v>4.8449919295134655E-5</c:v>
                </c:pt>
                <c:pt idx="146">
                  <c:v>3.7952963075429103E-5</c:v>
                </c:pt>
                <c:pt idx="147">
                  <c:v>3.6730843581402488E-5</c:v>
                </c:pt>
                <c:pt idx="148">
                  <c:v>4.2237499060521298E-5</c:v>
                </c:pt>
                <c:pt idx="149">
                  <c:v>3.8428076073395981E-5</c:v>
                </c:pt>
                <c:pt idx="150">
                  <c:v>3.7198268440524392E-5</c:v>
                </c:pt>
                <c:pt idx="151">
                  <c:v>4.5883489376222022E-5</c:v>
                </c:pt>
                <c:pt idx="152">
                  <c:v>4.3213995242880283E-5</c:v>
                </c:pt>
                <c:pt idx="153">
                  <c:v>3.6890259961500542E-5</c:v>
                </c:pt>
                <c:pt idx="154">
                  <c:v>4.1470718240093473E-5</c:v>
                </c:pt>
                <c:pt idx="155">
                  <c:v>4.0192763020726698E-5</c:v>
                </c:pt>
                <c:pt idx="156">
                  <c:v>3.7696852489616184E-5</c:v>
                </c:pt>
                <c:pt idx="157">
                  <c:v>2.2762393648867714E-5</c:v>
                </c:pt>
                <c:pt idx="158">
                  <c:v>4.9902110374152818E-6</c:v>
                </c:pt>
                <c:pt idx="159">
                  <c:v>1.3145651509375634E-5</c:v>
                </c:pt>
                <c:pt idx="160">
                  <c:v>8.1013049867330032E-7</c:v>
                </c:pt>
                <c:pt idx="161">
                  <c:v>3.9427217254150786E-5</c:v>
                </c:pt>
                <c:pt idx="162">
                  <c:v>1.9174400997050469E-6</c:v>
                </c:pt>
                <c:pt idx="163">
                  <c:v>1.4121913169191658E-9</c:v>
                </c:pt>
                <c:pt idx="164">
                  <c:v>1.3503550939302925E-5</c:v>
                </c:pt>
                <c:pt idx="165">
                  <c:v>1.2353241219277922E-5</c:v>
                </c:pt>
                <c:pt idx="166">
                  <c:v>6.7440574832624891E-5</c:v>
                </c:pt>
                <c:pt idx="167">
                  <c:v>1.0968001582831365E-5</c:v>
                </c:pt>
                <c:pt idx="168">
                  <c:v>8.5954356224623391E-6</c:v>
                </c:pt>
                <c:pt idx="169">
                  <c:v>2.6627625359441765E-6</c:v>
                </c:pt>
                <c:pt idx="170">
                  <c:v>4.0268681262657278E-5</c:v>
                </c:pt>
                <c:pt idx="171">
                  <c:v>5.5464777065497968E-6</c:v>
                </c:pt>
                <c:pt idx="172">
                  <c:v>7.0586628825008972E-9</c:v>
                </c:pt>
                <c:pt idx="173">
                  <c:v>6.8788769273666624E-5</c:v>
                </c:pt>
                <c:pt idx="174">
                  <c:v>9.6024160838492455E-5</c:v>
                </c:pt>
              </c:numCache>
            </c:numRef>
          </c:xVal>
          <c:yVal>
            <c:numRef>
              <c:f>Active!$T$2:$T$500</c:f>
              <c:numCache>
                <c:formatCode>General</c:formatCode>
                <c:ptCount val="49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B27-4DD5-BDCC-74056077A4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906976"/>
        <c:axId val="1"/>
      </c:scatterChart>
      <c:valAx>
        <c:axId val="846906976"/>
        <c:scaling>
          <c:orientation val="minMax"/>
          <c:min val="14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48384611264253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375196232339092E-2"/>
              <c:y val="0.40937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690697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012575351158029"/>
          <c:y val="0.91249999999999998"/>
          <c:w val="0.72370536100569849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GP Vul - O-C Diagr.</a:t>
            </a:r>
          </a:p>
        </c:rich>
      </c:tx>
      <c:layout>
        <c:manualLayout>
          <c:xMode val="edge"/>
          <c:yMode val="edge"/>
          <c:x val="0.3752017954277454"/>
          <c:y val="3.11526479750778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31745564968243"/>
          <c:y val="0.23364557062150329"/>
          <c:w val="0.80515424522293499"/>
          <c:h val="0.5420577238418876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Active!$F$21:$F$174</c:f>
              <c:numCache>
                <c:formatCode>General</c:formatCode>
                <c:ptCount val="154"/>
                <c:pt idx="0">
                  <c:v>-2404</c:v>
                </c:pt>
                <c:pt idx="1">
                  <c:v>-1751</c:v>
                </c:pt>
                <c:pt idx="2">
                  <c:v>-1666</c:v>
                </c:pt>
                <c:pt idx="3">
                  <c:v>-1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26</c:v>
                </c:pt>
                <c:pt idx="8">
                  <c:v>27</c:v>
                </c:pt>
                <c:pt idx="9">
                  <c:v>60</c:v>
                </c:pt>
                <c:pt idx="10">
                  <c:v>61</c:v>
                </c:pt>
                <c:pt idx="11">
                  <c:v>335</c:v>
                </c:pt>
                <c:pt idx="12">
                  <c:v>368</c:v>
                </c:pt>
                <c:pt idx="13">
                  <c:v>426</c:v>
                </c:pt>
                <c:pt idx="14">
                  <c:v>429</c:v>
                </c:pt>
                <c:pt idx="15">
                  <c:v>554</c:v>
                </c:pt>
                <c:pt idx="16">
                  <c:v>735</c:v>
                </c:pt>
                <c:pt idx="17">
                  <c:v>765</c:v>
                </c:pt>
                <c:pt idx="18">
                  <c:v>2148</c:v>
                </c:pt>
                <c:pt idx="19">
                  <c:v>2151</c:v>
                </c:pt>
                <c:pt idx="20">
                  <c:v>2194.5</c:v>
                </c:pt>
                <c:pt idx="21">
                  <c:v>2195.5</c:v>
                </c:pt>
                <c:pt idx="22">
                  <c:v>2224.5</c:v>
                </c:pt>
                <c:pt idx="23">
                  <c:v>2225.5</c:v>
                </c:pt>
                <c:pt idx="24">
                  <c:v>2462</c:v>
                </c:pt>
                <c:pt idx="25">
                  <c:v>2492</c:v>
                </c:pt>
                <c:pt idx="26">
                  <c:v>2519</c:v>
                </c:pt>
                <c:pt idx="27">
                  <c:v>2887</c:v>
                </c:pt>
                <c:pt idx="28">
                  <c:v>2888</c:v>
                </c:pt>
                <c:pt idx="29">
                  <c:v>3228</c:v>
                </c:pt>
                <c:pt idx="30">
                  <c:v>3539</c:v>
                </c:pt>
                <c:pt idx="31">
                  <c:v>3597</c:v>
                </c:pt>
                <c:pt idx="32">
                  <c:v>4287.5</c:v>
                </c:pt>
                <c:pt idx="33">
                  <c:v>9565</c:v>
                </c:pt>
                <c:pt idx="34">
                  <c:v>9594</c:v>
                </c:pt>
                <c:pt idx="35">
                  <c:v>9596</c:v>
                </c:pt>
                <c:pt idx="36">
                  <c:v>9654</c:v>
                </c:pt>
                <c:pt idx="37">
                  <c:v>9816</c:v>
                </c:pt>
                <c:pt idx="38">
                  <c:v>9840</c:v>
                </c:pt>
                <c:pt idx="39">
                  <c:v>9846</c:v>
                </c:pt>
                <c:pt idx="40">
                  <c:v>9846</c:v>
                </c:pt>
                <c:pt idx="41">
                  <c:v>9849</c:v>
                </c:pt>
                <c:pt idx="42">
                  <c:v>9906</c:v>
                </c:pt>
                <c:pt idx="43">
                  <c:v>9908</c:v>
                </c:pt>
                <c:pt idx="44">
                  <c:v>9933</c:v>
                </c:pt>
                <c:pt idx="45">
                  <c:v>9993</c:v>
                </c:pt>
                <c:pt idx="46">
                  <c:v>10126</c:v>
                </c:pt>
                <c:pt idx="47">
                  <c:v>10182</c:v>
                </c:pt>
                <c:pt idx="48">
                  <c:v>10332</c:v>
                </c:pt>
                <c:pt idx="49">
                  <c:v>10521</c:v>
                </c:pt>
                <c:pt idx="50">
                  <c:v>10615</c:v>
                </c:pt>
                <c:pt idx="51">
                  <c:v>10642</c:v>
                </c:pt>
                <c:pt idx="52">
                  <c:v>10730</c:v>
                </c:pt>
                <c:pt idx="53">
                  <c:v>10731</c:v>
                </c:pt>
                <c:pt idx="54">
                  <c:v>11099</c:v>
                </c:pt>
                <c:pt idx="55">
                  <c:v>11323</c:v>
                </c:pt>
                <c:pt idx="56">
                  <c:v>11349</c:v>
                </c:pt>
                <c:pt idx="57">
                  <c:v>11351</c:v>
                </c:pt>
                <c:pt idx="58">
                  <c:v>11627</c:v>
                </c:pt>
                <c:pt idx="59">
                  <c:v>11661</c:v>
                </c:pt>
                <c:pt idx="60">
                  <c:v>11999</c:v>
                </c:pt>
                <c:pt idx="61">
                  <c:v>12061</c:v>
                </c:pt>
                <c:pt idx="62">
                  <c:v>12309</c:v>
                </c:pt>
                <c:pt idx="63">
                  <c:v>12426</c:v>
                </c:pt>
                <c:pt idx="64">
                  <c:v>12796</c:v>
                </c:pt>
                <c:pt idx="65">
                  <c:v>14522</c:v>
                </c:pt>
                <c:pt idx="66">
                  <c:v>14545</c:v>
                </c:pt>
                <c:pt idx="67">
                  <c:v>14550</c:v>
                </c:pt>
                <c:pt idx="68">
                  <c:v>14551</c:v>
                </c:pt>
                <c:pt idx="69">
                  <c:v>15202</c:v>
                </c:pt>
                <c:pt idx="70">
                  <c:v>15260</c:v>
                </c:pt>
                <c:pt idx="71">
                  <c:v>15830.5</c:v>
                </c:pt>
                <c:pt idx="72">
                  <c:v>15830.5</c:v>
                </c:pt>
                <c:pt idx="73">
                  <c:v>15868.5</c:v>
                </c:pt>
                <c:pt idx="74">
                  <c:v>15942</c:v>
                </c:pt>
                <c:pt idx="75">
                  <c:v>16162</c:v>
                </c:pt>
                <c:pt idx="76">
                  <c:v>16306</c:v>
                </c:pt>
                <c:pt idx="77">
                  <c:v>16521.5</c:v>
                </c:pt>
                <c:pt idx="78">
                  <c:v>16521.5</c:v>
                </c:pt>
                <c:pt idx="79">
                  <c:v>16553</c:v>
                </c:pt>
                <c:pt idx="80">
                  <c:v>16646</c:v>
                </c:pt>
                <c:pt idx="81">
                  <c:v>16694.5</c:v>
                </c:pt>
                <c:pt idx="82">
                  <c:v>16733</c:v>
                </c:pt>
                <c:pt idx="83">
                  <c:v>16983</c:v>
                </c:pt>
                <c:pt idx="84">
                  <c:v>16983</c:v>
                </c:pt>
                <c:pt idx="85">
                  <c:v>17050</c:v>
                </c:pt>
                <c:pt idx="86">
                  <c:v>17628</c:v>
                </c:pt>
                <c:pt idx="87">
                  <c:v>17628</c:v>
                </c:pt>
                <c:pt idx="88">
                  <c:v>17653</c:v>
                </c:pt>
                <c:pt idx="89">
                  <c:v>17769</c:v>
                </c:pt>
                <c:pt idx="90">
                  <c:v>17984.5</c:v>
                </c:pt>
                <c:pt idx="91">
                  <c:v>18000</c:v>
                </c:pt>
                <c:pt idx="92">
                  <c:v>18279</c:v>
                </c:pt>
                <c:pt idx="93">
                  <c:v>18369</c:v>
                </c:pt>
                <c:pt idx="94">
                  <c:v>18371</c:v>
                </c:pt>
                <c:pt idx="95">
                  <c:v>18412.5</c:v>
                </c:pt>
                <c:pt idx="96">
                  <c:v>18445</c:v>
                </c:pt>
                <c:pt idx="97">
                  <c:v>18455</c:v>
                </c:pt>
                <c:pt idx="98">
                  <c:v>18458</c:v>
                </c:pt>
                <c:pt idx="99">
                  <c:v>18460</c:v>
                </c:pt>
                <c:pt idx="100">
                  <c:v>18690.5</c:v>
                </c:pt>
                <c:pt idx="101">
                  <c:v>18737</c:v>
                </c:pt>
                <c:pt idx="102">
                  <c:v>18806</c:v>
                </c:pt>
                <c:pt idx="103">
                  <c:v>18826</c:v>
                </c:pt>
                <c:pt idx="104">
                  <c:v>18910.5</c:v>
                </c:pt>
                <c:pt idx="105">
                  <c:v>18986</c:v>
                </c:pt>
                <c:pt idx="106">
                  <c:v>18986</c:v>
                </c:pt>
                <c:pt idx="107">
                  <c:v>18986</c:v>
                </c:pt>
                <c:pt idx="108">
                  <c:v>19076</c:v>
                </c:pt>
                <c:pt idx="109">
                  <c:v>19076</c:v>
                </c:pt>
                <c:pt idx="110">
                  <c:v>19076</c:v>
                </c:pt>
                <c:pt idx="111">
                  <c:v>19105</c:v>
                </c:pt>
                <c:pt idx="112">
                  <c:v>19164</c:v>
                </c:pt>
                <c:pt idx="113">
                  <c:v>19164</c:v>
                </c:pt>
                <c:pt idx="114">
                  <c:v>19164</c:v>
                </c:pt>
                <c:pt idx="115">
                  <c:v>19253.5</c:v>
                </c:pt>
                <c:pt idx="116">
                  <c:v>19253.5</c:v>
                </c:pt>
                <c:pt idx="117">
                  <c:v>19253.5</c:v>
                </c:pt>
                <c:pt idx="118">
                  <c:v>19272.5</c:v>
                </c:pt>
                <c:pt idx="119">
                  <c:v>19272.5</c:v>
                </c:pt>
                <c:pt idx="120">
                  <c:v>19399.5</c:v>
                </c:pt>
                <c:pt idx="121">
                  <c:v>19407</c:v>
                </c:pt>
                <c:pt idx="122">
                  <c:v>19416</c:v>
                </c:pt>
                <c:pt idx="123">
                  <c:v>19443</c:v>
                </c:pt>
                <c:pt idx="124">
                  <c:v>19443</c:v>
                </c:pt>
                <c:pt idx="125">
                  <c:v>19753</c:v>
                </c:pt>
                <c:pt idx="126">
                  <c:v>19812</c:v>
                </c:pt>
                <c:pt idx="127">
                  <c:v>19812</c:v>
                </c:pt>
                <c:pt idx="128">
                  <c:v>19812</c:v>
                </c:pt>
                <c:pt idx="129">
                  <c:v>19815</c:v>
                </c:pt>
                <c:pt idx="130">
                  <c:v>19815</c:v>
                </c:pt>
                <c:pt idx="131">
                  <c:v>19815</c:v>
                </c:pt>
                <c:pt idx="132">
                  <c:v>20121</c:v>
                </c:pt>
                <c:pt idx="133">
                  <c:v>20121</c:v>
                </c:pt>
                <c:pt idx="134">
                  <c:v>20121</c:v>
                </c:pt>
                <c:pt idx="135">
                  <c:v>20122</c:v>
                </c:pt>
                <c:pt idx="136">
                  <c:v>20122</c:v>
                </c:pt>
                <c:pt idx="137">
                  <c:v>20122</c:v>
                </c:pt>
                <c:pt idx="138">
                  <c:v>20445.5</c:v>
                </c:pt>
                <c:pt idx="139">
                  <c:v>20508.5</c:v>
                </c:pt>
                <c:pt idx="140">
                  <c:v>20510.5</c:v>
                </c:pt>
                <c:pt idx="141">
                  <c:v>20565.5</c:v>
                </c:pt>
                <c:pt idx="142">
                  <c:v>20609</c:v>
                </c:pt>
                <c:pt idx="143">
                  <c:v>20829</c:v>
                </c:pt>
                <c:pt idx="144">
                  <c:v>20922</c:v>
                </c:pt>
                <c:pt idx="145">
                  <c:v>21167</c:v>
                </c:pt>
                <c:pt idx="146">
                  <c:v>21167</c:v>
                </c:pt>
                <c:pt idx="147">
                  <c:v>21521.5</c:v>
                </c:pt>
                <c:pt idx="148">
                  <c:v>21584.5</c:v>
                </c:pt>
                <c:pt idx="149">
                  <c:v>21584.5</c:v>
                </c:pt>
                <c:pt idx="150">
                  <c:v>21584.5</c:v>
                </c:pt>
                <c:pt idx="151">
                  <c:v>21891.5</c:v>
                </c:pt>
                <c:pt idx="152">
                  <c:v>22583</c:v>
                </c:pt>
                <c:pt idx="153">
                  <c:v>22703</c:v>
                </c:pt>
              </c:numCache>
            </c:numRef>
          </c:xVal>
          <c:yVal>
            <c:numRef>
              <c:f>Active!$H$21:$H$174</c:f>
              <c:numCache>
                <c:formatCode>General</c:formatCode>
                <c:ptCount val="154"/>
                <c:pt idx="0">
                  <c:v>2.5452399997448083E-2</c:v>
                </c:pt>
                <c:pt idx="1">
                  <c:v>-2.307190000283299E-2</c:v>
                </c:pt>
                <c:pt idx="2">
                  <c:v>-1.5835399994102772E-2</c:v>
                </c:pt>
                <c:pt idx="3">
                  <c:v>-3.4968999971169978E-3</c:v>
                </c:pt>
                <c:pt idx="4">
                  <c:v>0</c:v>
                </c:pt>
                <c:pt idx="5">
                  <c:v>4.0000000008149073E-3</c:v>
                </c:pt>
                <c:pt idx="6">
                  <c:v>6.4968999940901995E-3</c:v>
                </c:pt>
                <c:pt idx="7">
                  <c:v>3.9194000055431388E-3</c:v>
                </c:pt>
                <c:pt idx="8">
                  <c:v>-3.3583700002054684E-2</c:v>
                </c:pt>
                <c:pt idx="9">
                  <c:v>-1.6186000000743661E-2</c:v>
                </c:pt>
                <c:pt idx="10">
                  <c:v>6.310900003882125E-3</c:v>
                </c:pt>
                <c:pt idx="11">
                  <c:v>1.5461499999219086E-2</c:v>
                </c:pt>
                <c:pt idx="12">
                  <c:v>1.285920000373153E-2</c:v>
                </c:pt>
                <c:pt idx="13">
                  <c:v>-7.3206000015488826E-3</c:v>
                </c:pt>
                <c:pt idx="14">
                  <c:v>1.7010000010486692E-4</c:v>
                </c:pt>
                <c:pt idx="15">
                  <c:v>1.2826000020140782E-3</c:v>
                </c:pt>
                <c:pt idx="16">
                  <c:v>1.422150000144029E-2</c:v>
                </c:pt>
                <c:pt idx="17">
                  <c:v>-5.8715000050142407E-3</c:v>
                </c:pt>
                <c:pt idx="18">
                  <c:v>1.7341200000373647E-2</c:v>
                </c:pt>
                <c:pt idx="19">
                  <c:v>-5.1681000040844083E-3</c:v>
                </c:pt>
                <c:pt idx="20">
                  <c:v>6.9470500020543113E-3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6CA-4198-ACC6-A6EADC8CFDC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Active!$F$21:$F$174</c:f>
              <c:numCache>
                <c:formatCode>General</c:formatCode>
                <c:ptCount val="154"/>
                <c:pt idx="0">
                  <c:v>-2404</c:v>
                </c:pt>
                <c:pt idx="1">
                  <c:v>-1751</c:v>
                </c:pt>
                <c:pt idx="2">
                  <c:v>-1666</c:v>
                </c:pt>
                <c:pt idx="3">
                  <c:v>-1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26</c:v>
                </c:pt>
                <c:pt idx="8">
                  <c:v>27</c:v>
                </c:pt>
                <c:pt idx="9">
                  <c:v>60</c:v>
                </c:pt>
                <c:pt idx="10">
                  <c:v>61</c:v>
                </c:pt>
                <c:pt idx="11">
                  <c:v>335</c:v>
                </c:pt>
                <c:pt idx="12">
                  <c:v>368</c:v>
                </c:pt>
                <c:pt idx="13">
                  <c:v>426</c:v>
                </c:pt>
                <c:pt idx="14">
                  <c:v>429</c:v>
                </c:pt>
                <c:pt idx="15">
                  <c:v>554</c:v>
                </c:pt>
                <c:pt idx="16">
                  <c:v>735</c:v>
                </c:pt>
                <c:pt idx="17">
                  <c:v>765</c:v>
                </c:pt>
                <c:pt idx="18">
                  <c:v>2148</c:v>
                </c:pt>
                <c:pt idx="19">
                  <c:v>2151</c:v>
                </c:pt>
                <c:pt idx="20">
                  <c:v>2194.5</c:v>
                </c:pt>
                <c:pt idx="21">
                  <c:v>2195.5</c:v>
                </c:pt>
                <c:pt idx="22">
                  <c:v>2224.5</c:v>
                </c:pt>
                <c:pt idx="23">
                  <c:v>2225.5</c:v>
                </c:pt>
                <c:pt idx="24">
                  <c:v>2462</c:v>
                </c:pt>
                <c:pt idx="25">
                  <c:v>2492</c:v>
                </c:pt>
                <c:pt idx="26">
                  <c:v>2519</c:v>
                </c:pt>
                <c:pt idx="27">
                  <c:v>2887</c:v>
                </c:pt>
                <c:pt idx="28">
                  <c:v>2888</c:v>
                </c:pt>
                <c:pt idx="29">
                  <c:v>3228</c:v>
                </c:pt>
                <c:pt idx="30">
                  <c:v>3539</c:v>
                </c:pt>
                <c:pt idx="31">
                  <c:v>3597</c:v>
                </c:pt>
                <c:pt idx="32">
                  <c:v>4287.5</c:v>
                </c:pt>
                <c:pt idx="33">
                  <c:v>9565</c:v>
                </c:pt>
                <c:pt idx="34">
                  <c:v>9594</c:v>
                </c:pt>
                <c:pt idx="35">
                  <c:v>9596</c:v>
                </c:pt>
                <c:pt idx="36">
                  <c:v>9654</c:v>
                </c:pt>
                <c:pt idx="37">
                  <c:v>9816</c:v>
                </c:pt>
                <c:pt idx="38">
                  <c:v>9840</c:v>
                </c:pt>
                <c:pt idx="39">
                  <c:v>9846</c:v>
                </c:pt>
                <c:pt idx="40">
                  <c:v>9846</c:v>
                </c:pt>
                <c:pt idx="41">
                  <c:v>9849</c:v>
                </c:pt>
                <c:pt idx="42">
                  <c:v>9906</c:v>
                </c:pt>
                <c:pt idx="43">
                  <c:v>9908</c:v>
                </c:pt>
                <c:pt idx="44">
                  <c:v>9933</c:v>
                </c:pt>
                <c:pt idx="45">
                  <c:v>9993</c:v>
                </c:pt>
                <c:pt idx="46">
                  <c:v>10126</c:v>
                </c:pt>
                <c:pt idx="47">
                  <c:v>10182</c:v>
                </c:pt>
                <c:pt idx="48">
                  <c:v>10332</c:v>
                </c:pt>
                <c:pt idx="49">
                  <c:v>10521</c:v>
                </c:pt>
                <c:pt idx="50">
                  <c:v>10615</c:v>
                </c:pt>
                <c:pt idx="51">
                  <c:v>10642</c:v>
                </c:pt>
                <c:pt idx="52">
                  <c:v>10730</c:v>
                </c:pt>
                <c:pt idx="53">
                  <c:v>10731</c:v>
                </c:pt>
                <c:pt idx="54">
                  <c:v>11099</c:v>
                </c:pt>
                <c:pt idx="55">
                  <c:v>11323</c:v>
                </c:pt>
                <c:pt idx="56">
                  <c:v>11349</c:v>
                </c:pt>
                <c:pt idx="57">
                  <c:v>11351</c:v>
                </c:pt>
                <c:pt idx="58">
                  <c:v>11627</c:v>
                </c:pt>
                <c:pt idx="59">
                  <c:v>11661</c:v>
                </c:pt>
                <c:pt idx="60">
                  <c:v>11999</c:v>
                </c:pt>
                <c:pt idx="61">
                  <c:v>12061</c:v>
                </c:pt>
                <c:pt idx="62">
                  <c:v>12309</c:v>
                </c:pt>
                <c:pt idx="63">
                  <c:v>12426</c:v>
                </c:pt>
                <c:pt idx="64">
                  <c:v>12796</c:v>
                </c:pt>
                <c:pt idx="65">
                  <c:v>14522</c:v>
                </c:pt>
                <c:pt idx="66">
                  <c:v>14545</c:v>
                </c:pt>
                <c:pt idx="67">
                  <c:v>14550</c:v>
                </c:pt>
                <c:pt idx="68">
                  <c:v>14551</c:v>
                </c:pt>
                <c:pt idx="69">
                  <c:v>15202</c:v>
                </c:pt>
                <c:pt idx="70">
                  <c:v>15260</c:v>
                </c:pt>
                <c:pt idx="71">
                  <c:v>15830.5</c:v>
                </c:pt>
                <c:pt idx="72">
                  <c:v>15830.5</c:v>
                </c:pt>
                <c:pt idx="73">
                  <c:v>15868.5</c:v>
                </c:pt>
                <c:pt idx="74">
                  <c:v>15942</c:v>
                </c:pt>
                <c:pt idx="75">
                  <c:v>16162</c:v>
                </c:pt>
                <c:pt idx="76">
                  <c:v>16306</c:v>
                </c:pt>
                <c:pt idx="77">
                  <c:v>16521.5</c:v>
                </c:pt>
                <c:pt idx="78">
                  <c:v>16521.5</c:v>
                </c:pt>
                <c:pt idx="79">
                  <c:v>16553</c:v>
                </c:pt>
                <c:pt idx="80">
                  <c:v>16646</c:v>
                </c:pt>
                <c:pt idx="81">
                  <c:v>16694.5</c:v>
                </c:pt>
                <c:pt idx="82">
                  <c:v>16733</c:v>
                </c:pt>
                <c:pt idx="83">
                  <c:v>16983</c:v>
                </c:pt>
                <c:pt idx="84">
                  <c:v>16983</c:v>
                </c:pt>
                <c:pt idx="85">
                  <c:v>17050</c:v>
                </c:pt>
                <c:pt idx="86">
                  <c:v>17628</c:v>
                </c:pt>
                <c:pt idx="87">
                  <c:v>17628</c:v>
                </c:pt>
                <c:pt idx="88">
                  <c:v>17653</c:v>
                </c:pt>
                <c:pt idx="89">
                  <c:v>17769</c:v>
                </c:pt>
                <c:pt idx="90">
                  <c:v>17984.5</c:v>
                </c:pt>
                <c:pt idx="91">
                  <c:v>18000</c:v>
                </c:pt>
                <c:pt idx="92">
                  <c:v>18279</c:v>
                </c:pt>
                <c:pt idx="93">
                  <c:v>18369</c:v>
                </c:pt>
                <c:pt idx="94">
                  <c:v>18371</c:v>
                </c:pt>
                <c:pt idx="95">
                  <c:v>18412.5</c:v>
                </c:pt>
                <c:pt idx="96">
                  <c:v>18445</c:v>
                </c:pt>
                <c:pt idx="97">
                  <c:v>18455</c:v>
                </c:pt>
                <c:pt idx="98">
                  <c:v>18458</c:v>
                </c:pt>
                <c:pt idx="99">
                  <c:v>18460</c:v>
                </c:pt>
                <c:pt idx="100">
                  <c:v>18690.5</c:v>
                </c:pt>
                <c:pt idx="101">
                  <c:v>18737</c:v>
                </c:pt>
                <c:pt idx="102">
                  <c:v>18806</c:v>
                </c:pt>
                <c:pt idx="103">
                  <c:v>18826</c:v>
                </c:pt>
                <c:pt idx="104">
                  <c:v>18910.5</c:v>
                </c:pt>
                <c:pt idx="105">
                  <c:v>18986</c:v>
                </c:pt>
                <c:pt idx="106">
                  <c:v>18986</c:v>
                </c:pt>
                <c:pt idx="107">
                  <c:v>18986</c:v>
                </c:pt>
                <c:pt idx="108">
                  <c:v>19076</c:v>
                </c:pt>
                <c:pt idx="109">
                  <c:v>19076</c:v>
                </c:pt>
                <c:pt idx="110">
                  <c:v>19076</c:v>
                </c:pt>
                <c:pt idx="111">
                  <c:v>19105</c:v>
                </c:pt>
                <c:pt idx="112">
                  <c:v>19164</c:v>
                </c:pt>
                <c:pt idx="113">
                  <c:v>19164</c:v>
                </c:pt>
                <c:pt idx="114">
                  <c:v>19164</c:v>
                </c:pt>
                <c:pt idx="115">
                  <c:v>19253.5</c:v>
                </c:pt>
                <c:pt idx="116">
                  <c:v>19253.5</c:v>
                </c:pt>
                <c:pt idx="117">
                  <c:v>19253.5</c:v>
                </c:pt>
                <c:pt idx="118">
                  <c:v>19272.5</c:v>
                </c:pt>
                <c:pt idx="119">
                  <c:v>19272.5</c:v>
                </c:pt>
                <c:pt idx="120">
                  <c:v>19399.5</c:v>
                </c:pt>
                <c:pt idx="121">
                  <c:v>19407</c:v>
                </c:pt>
                <c:pt idx="122">
                  <c:v>19416</c:v>
                </c:pt>
                <c:pt idx="123">
                  <c:v>19443</c:v>
                </c:pt>
                <c:pt idx="124">
                  <c:v>19443</c:v>
                </c:pt>
                <c:pt idx="125">
                  <c:v>19753</c:v>
                </c:pt>
                <c:pt idx="126">
                  <c:v>19812</c:v>
                </c:pt>
                <c:pt idx="127">
                  <c:v>19812</c:v>
                </c:pt>
                <c:pt idx="128">
                  <c:v>19812</c:v>
                </c:pt>
                <c:pt idx="129">
                  <c:v>19815</c:v>
                </c:pt>
                <c:pt idx="130">
                  <c:v>19815</c:v>
                </c:pt>
                <c:pt idx="131">
                  <c:v>19815</c:v>
                </c:pt>
                <c:pt idx="132">
                  <c:v>20121</c:v>
                </c:pt>
                <c:pt idx="133">
                  <c:v>20121</c:v>
                </c:pt>
                <c:pt idx="134">
                  <c:v>20121</c:v>
                </c:pt>
                <c:pt idx="135">
                  <c:v>20122</c:v>
                </c:pt>
                <c:pt idx="136">
                  <c:v>20122</c:v>
                </c:pt>
                <c:pt idx="137">
                  <c:v>20122</c:v>
                </c:pt>
                <c:pt idx="138">
                  <c:v>20445.5</c:v>
                </c:pt>
                <c:pt idx="139">
                  <c:v>20508.5</c:v>
                </c:pt>
                <c:pt idx="140">
                  <c:v>20510.5</c:v>
                </c:pt>
                <c:pt idx="141">
                  <c:v>20565.5</c:v>
                </c:pt>
                <c:pt idx="142">
                  <c:v>20609</c:v>
                </c:pt>
                <c:pt idx="143">
                  <c:v>20829</c:v>
                </c:pt>
                <c:pt idx="144">
                  <c:v>20922</c:v>
                </c:pt>
                <c:pt idx="145">
                  <c:v>21167</c:v>
                </c:pt>
                <c:pt idx="146">
                  <c:v>21167</c:v>
                </c:pt>
                <c:pt idx="147">
                  <c:v>21521.5</c:v>
                </c:pt>
                <c:pt idx="148">
                  <c:v>21584.5</c:v>
                </c:pt>
                <c:pt idx="149">
                  <c:v>21584.5</c:v>
                </c:pt>
                <c:pt idx="150">
                  <c:v>21584.5</c:v>
                </c:pt>
                <c:pt idx="151">
                  <c:v>21891.5</c:v>
                </c:pt>
                <c:pt idx="152">
                  <c:v>22583</c:v>
                </c:pt>
                <c:pt idx="153">
                  <c:v>22703</c:v>
                </c:pt>
              </c:numCache>
            </c:numRef>
          </c:xVal>
          <c:yVal>
            <c:numRef>
              <c:f>Active!$I$21:$I$174</c:f>
              <c:numCache>
                <c:formatCode>General</c:formatCode>
                <c:ptCount val="154"/>
                <c:pt idx="21">
                  <c:v>1.5443949996551964E-2</c:v>
                </c:pt>
                <c:pt idx="22">
                  <c:v>1.4854050001304131E-2</c:v>
                </c:pt>
                <c:pt idx="23">
                  <c:v>1.9350950002262834E-2</c:v>
                </c:pt>
                <c:pt idx="24">
                  <c:v>1.4367799994943198E-2</c:v>
                </c:pt>
                <c:pt idx="25">
                  <c:v>6.2747999982093461E-3</c:v>
                </c:pt>
                <c:pt idx="26">
                  <c:v>4.6910999953979626E-3</c:v>
                </c:pt>
                <c:pt idx="27">
                  <c:v>2.2550299996510148E-2</c:v>
                </c:pt>
                <c:pt idx="28">
                  <c:v>3.404719999525696E-2</c:v>
                </c:pt>
                <c:pt idx="29">
                  <c:v>1.8993199999385979E-2</c:v>
                </c:pt>
                <c:pt idx="30">
                  <c:v>4.5291000060387887E-3</c:v>
                </c:pt>
                <c:pt idx="31">
                  <c:v>-1.2650700002268422E-2</c:v>
                </c:pt>
                <c:pt idx="32">
                  <c:v>-1.3041250000242144E-2</c:v>
                </c:pt>
                <c:pt idx="33">
                  <c:v>-1.1514999932842329E-3</c:v>
                </c:pt>
                <c:pt idx="34">
                  <c:v>-2.7413999996497296E-3</c:v>
                </c:pt>
                <c:pt idx="35">
                  <c:v>-5.7476000001770444E-3</c:v>
                </c:pt>
                <c:pt idx="36">
                  <c:v>-8.9274000056320801E-3</c:v>
                </c:pt>
                <c:pt idx="37">
                  <c:v>-4.2959999700542539E-4</c:v>
                </c:pt>
                <c:pt idx="39">
                  <c:v>-7.5226000044494867E-3</c:v>
                </c:pt>
                <c:pt idx="40">
                  <c:v>9.4773999953758903E-3</c:v>
                </c:pt>
                <c:pt idx="41">
                  <c:v>-2.0319000032031909E-3</c:v>
                </c:pt>
                <c:pt idx="42">
                  <c:v>8.2913999940501526E-3</c:v>
                </c:pt>
                <c:pt idx="43">
                  <c:v>-1.7148000042652711E-3</c:v>
                </c:pt>
                <c:pt idx="44">
                  <c:v>-3.2923000035225414E-3</c:v>
                </c:pt>
                <c:pt idx="45">
                  <c:v>1.5216999963740818E-3</c:v>
                </c:pt>
                <c:pt idx="46">
                  <c:v>3.6093999951845035E-3</c:v>
                </c:pt>
                <c:pt idx="47">
                  <c:v>7.4357999983476475E-3</c:v>
                </c:pt>
                <c:pt idx="48">
                  <c:v>-2.920000406447798E-5</c:v>
                </c:pt>
                <c:pt idx="49">
                  <c:v>5.8848999979090877E-3</c:v>
                </c:pt>
                <c:pt idx="50">
                  <c:v>-4.4064999965485185E-3</c:v>
                </c:pt>
                <c:pt idx="51">
                  <c:v>-1.9901999985449947E-3</c:v>
                </c:pt>
                <c:pt idx="52">
                  <c:v>-2.6299999444745481E-4</c:v>
                </c:pt>
                <c:pt idx="53">
                  <c:v>-3.7661000023945235E-3</c:v>
                </c:pt>
                <c:pt idx="54">
                  <c:v>-1.9068999972660094E-3</c:v>
                </c:pt>
                <c:pt idx="55">
                  <c:v>-2.6013000024249777E-3</c:v>
                </c:pt>
                <c:pt idx="56">
                  <c:v>2.8318100004980806E-2</c:v>
                </c:pt>
                <c:pt idx="57">
                  <c:v>3.3118999999715015E-3</c:v>
                </c:pt>
                <c:pt idx="58">
                  <c:v>1.5456299996003509E-2</c:v>
                </c:pt>
                <c:pt idx="59">
                  <c:v>-6.4910000219242647E-4</c:v>
                </c:pt>
                <c:pt idx="60">
                  <c:v>-1.8696899998758454E-2</c:v>
                </c:pt>
                <c:pt idx="61">
                  <c:v>-1.488910000625765E-2</c:v>
                </c:pt>
                <c:pt idx="62">
                  <c:v>-1.5657899995858315E-2</c:v>
                </c:pt>
                <c:pt idx="63">
                  <c:v>-2.7520600000570994E-2</c:v>
                </c:pt>
                <c:pt idx="64">
                  <c:v>-1.3667600003827829E-2</c:v>
                </c:pt>
                <c:pt idx="65">
                  <c:v>-5.5018200000631623E-2</c:v>
                </c:pt>
                <c:pt idx="66">
                  <c:v>-4.5589500005007721E-2</c:v>
                </c:pt>
                <c:pt idx="67">
                  <c:v>-2.9104999994160607E-2</c:v>
                </c:pt>
                <c:pt idx="68">
                  <c:v>-5.4608099999313708E-2</c:v>
                </c:pt>
                <c:pt idx="92">
                  <c:v>-3.4164900003816001E-2</c:v>
                </c:pt>
                <c:pt idx="94">
                  <c:v>-4.0450100001180544E-2</c:v>
                </c:pt>
                <c:pt idx="140">
                  <c:v>-6.4832550007849932E-2</c:v>
                </c:pt>
                <c:pt idx="141">
                  <c:v>-6.2503050001396332E-2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6CA-4198-ACC6-A6EADC8CFDC8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Active!$F$21:$F$174</c:f>
              <c:numCache>
                <c:formatCode>General</c:formatCode>
                <c:ptCount val="154"/>
                <c:pt idx="0">
                  <c:v>-2404</c:v>
                </c:pt>
                <c:pt idx="1">
                  <c:v>-1751</c:v>
                </c:pt>
                <c:pt idx="2">
                  <c:v>-1666</c:v>
                </c:pt>
                <c:pt idx="3">
                  <c:v>-1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26</c:v>
                </c:pt>
                <c:pt idx="8">
                  <c:v>27</c:v>
                </c:pt>
                <c:pt idx="9">
                  <c:v>60</c:v>
                </c:pt>
                <c:pt idx="10">
                  <c:v>61</c:v>
                </c:pt>
                <c:pt idx="11">
                  <c:v>335</c:v>
                </c:pt>
                <c:pt idx="12">
                  <c:v>368</c:v>
                </c:pt>
                <c:pt idx="13">
                  <c:v>426</c:v>
                </c:pt>
                <c:pt idx="14">
                  <c:v>429</c:v>
                </c:pt>
                <c:pt idx="15">
                  <c:v>554</c:v>
                </c:pt>
                <c:pt idx="16">
                  <c:v>735</c:v>
                </c:pt>
                <c:pt idx="17">
                  <c:v>765</c:v>
                </c:pt>
                <c:pt idx="18">
                  <c:v>2148</c:v>
                </c:pt>
                <c:pt idx="19">
                  <c:v>2151</c:v>
                </c:pt>
                <c:pt idx="20">
                  <c:v>2194.5</c:v>
                </c:pt>
                <c:pt idx="21">
                  <c:v>2195.5</c:v>
                </c:pt>
                <c:pt idx="22">
                  <c:v>2224.5</c:v>
                </c:pt>
                <c:pt idx="23">
                  <c:v>2225.5</c:v>
                </c:pt>
                <c:pt idx="24">
                  <c:v>2462</c:v>
                </c:pt>
                <c:pt idx="25">
                  <c:v>2492</c:v>
                </c:pt>
                <c:pt idx="26">
                  <c:v>2519</c:v>
                </c:pt>
                <c:pt idx="27">
                  <c:v>2887</c:v>
                </c:pt>
                <c:pt idx="28">
                  <c:v>2888</c:v>
                </c:pt>
                <c:pt idx="29">
                  <c:v>3228</c:v>
                </c:pt>
                <c:pt idx="30">
                  <c:v>3539</c:v>
                </c:pt>
                <c:pt idx="31">
                  <c:v>3597</c:v>
                </c:pt>
                <c:pt idx="32">
                  <c:v>4287.5</c:v>
                </c:pt>
                <c:pt idx="33">
                  <c:v>9565</c:v>
                </c:pt>
                <c:pt idx="34">
                  <c:v>9594</c:v>
                </c:pt>
                <c:pt idx="35">
                  <c:v>9596</c:v>
                </c:pt>
                <c:pt idx="36">
                  <c:v>9654</c:v>
                </c:pt>
                <c:pt idx="37">
                  <c:v>9816</c:v>
                </c:pt>
                <c:pt idx="38">
                  <c:v>9840</c:v>
                </c:pt>
                <c:pt idx="39">
                  <c:v>9846</c:v>
                </c:pt>
                <c:pt idx="40">
                  <c:v>9846</c:v>
                </c:pt>
                <c:pt idx="41">
                  <c:v>9849</c:v>
                </c:pt>
                <c:pt idx="42">
                  <c:v>9906</c:v>
                </c:pt>
                <c:pt idx="43">
                  <c:v>9908</c:v>
                </c:pt>
                <c:pt idx="44">
                  <c:v>9933</c:v>
                </c:pt>
                <c:pt idx="45">
                  <c:v>9993</c:v>
                </c:pt>
                <c:pt idx="46">
                  <c:v>10126</c:v>
                </c:pt>
                <c:pt idx="47">
                  <c:v>10182</c:v>
                </c:pt>
                <c:pt idx="48">
                  <c:v>10332</c:v>
                </c:pt>
                <c:pt idx="49">
                  <c:v>10521</c:v>
                </c:pt>
                <c:pt idx="50">
                  <c:v>10615</c:v>
                </c:pt>
                <c:pt idx="51">
                  <c:v>10642</c:v>
                </c:pt>
                <c:pt idx="52">
                  <c:v>10730</c:v>
                </c:pt>
                <c:pt idx="53">
                  <c:v>10731</c:v>
                </c:pt>
                <c:pt idx="54">
                  <c:v>11099</c:v>
                </c:pt>
                <c:pt idx="55">
                  <c:v>11323</c:v>
                </c:pt>
                <c:pt idx="56">
                  <c:v>11349</c:v>
                </c:pt>
                <c:pt idx="57">
                  <c:v>11351</c:v>
                </c:pt>
                <c:pt idx="58">
                  <c:v>11627</c:v>
                </c:pt>
                <c:pt idx="59">
                  <c:v>11661</c:v>
                </c:pt>
                <c:pt idx="60">
                  <c:v>11999</c:v>
                </c:pt>
                <c:pt idx="61">
                  <c:v>12061</c:v>
                </c:pt>
                <c:pt idx="62">
                  <c:v>12309</c:v>
                </c:pt>
                <c:pt idx="63">
                  <c:v>12426</c:v>
                </c:pt>
                <c:pt idx="64">
                  <c:v>12796</c:v>
                </c:pt>
                <c:pt idx="65">
                  <c:v>14522</c:v>
                </c:pt>
                <c:pt idx="66">
                  <c:v>14545</c:v>
                </c:pt>
                <c:pt idx="67">
                  <c:v>14550</c:v>
                </c:pt>
                <c:pt idx="68">
                  <c:v>14551</c:v>
                </c:pt>
                <c:pt idx="69">
                  <c:v>15202</c:v>
                </c:pt>
                <c:pt idx="70">
                  <c:v>15260</c:v>
                </c:pt>
                <c:pt idx="71">
                  <c:v>15830.5</c:v>
                </c:pt>
                <c:pt idx="72">
                  <c:v>15830.5</c:v>
                </c:pt>
                <c:pt idx="73">
                  <c:v>15868.5</c:v>
                </c:pt>
                <c:pt idx="74">
                  <c:v>15942</c:v>
                </c:pt>
                <c:pt idx="75">
                  <c:v>16162</c:v>
                </c:pt>
                <c:pt idx="76">
                  <c:v>16306</c:v>
                </c:pt>
                <c:pt idx="77">
                  <c:v>16521.5</c:v>
                </c:pt>
                <c:pt idx="78">
                  <c:v>16521.5</c:v>
                </c:pt>
                <c:pt idx="79">
                  <c:v>16553</c:v>
                </c:pt>
                <c:pt idx="80">
                  <c:v>16646</c:v>
                </c:pt>
                <c:pt idx="81">
                  <c:v>16694.5</c:v>
                </c:pt>
                <c:pt idx="82">
                  <c:v>16733</c:v>
                </c:pt>
                <c:pt idx="83">
                  <c:v>16983</c:v>
                </c:pt>
                <c:pt idx="84">
                  <c:v>16983</c:v>
                </c:pt>
                <c:pt idx="85">
                  <c:v>17050</c:v>
                </c:pt>
                <c:pt idx="86">
                  <c:v>17628</c:v>
                </c:pt>
                <c:pt idx="87">
                  <c:v>17628</c:v>
                </c:pt>
                <c:pt idx="88">
                  <c:v>17653</c:v>
                </c:pt>
                <c:pt idx="89">
                  <c:v>17769</c:v>
                </c:pt>
                <c:pt idx="90">
                  <c:v>17984.5</c:v>
                </c:pt>
                <c:pt idx="91">
                  <c:v>18000</c:v>
                </c:pt>
                <c:pt idx="92">
                  <c:v>18279</c:v>
                </c:pt>
                <c:pt idx="93">
                  <c:v>18369</c:v>
                </c:pt>
                <c:pt idx="94">
                  <c:v>18371</c:v>
                </c:pt>
                <c:pt idx="95">
                  <c:v>18412.5</c:v>
                </c:pt>
                <c:pt idx="96">
                  <c:v>18445</c:v>
                </c:pt>
                <c:pt idx="97">
                  <c:v>18455</c:v>
                </c:pt>
                <c:pt idx="98">
                  <c:v>18458</c:v>
                </c:pt>
                <c:pt idx="99">
                  <c:v>18460</c:v>
                </c:pt>
                <c:pt idx="100">
                  <c:v>18690.5</c:v>
                </c:pt>
                <c:pt idx="101">
                  <c:v>18737</c:v>
                </c:pt>
                <c:pt idx="102">
                  <c:v>18806</c:v>
                </c:pt>
                <c:pt idx="103">
                  <c:v>18826</c:v>
                </c:pt>
                <c:pt idx="104">
                  <c:v>18910.5</c:v>
                </c:pt>
                <c:pt idx="105">
                  <c:v>18986</c:v>
                </c:pt>
                <c:pt idx="106">
                  <c:v>18986</c:v>
                </c:pt>
                <c:pt idx="107">
                  <c:v>18986</c:v>
                </c:pt>
                <c:pt idx="108">
                  <c:v>19076</c:v>
                </c:pt>
                <c:pt idx="109">
                  <c:v>19076</c:v>
                </c:pt>
                <c:pt idx="110">
                  <c:v>19076</c:v>
                </c:pt>
                <c:pt idx="111">
                  <c:v>19105</c:v>
                </c:pt>
                <c:pt idx="112">
                  <c:v>19164</c:v>
                </c:pt>
                <c:pt idx="113">
                  <c:v>19164</c:v>
                </c:pt>
                <c:pt idx="114">
                  <c:v>19164</c:v>
                </c:pt>
                <c:pt idx="115">
                  <c:v>19253.5</c:v>
                </c:pt>
                <c:pt idx="116">
                  <c:v>19253.5</c:v>
                </c:pt>
                <c:pt idx="117">
                  <c:v>19253.5</c:v>
                </c:pt>
                <c:pt idx="118">
                  <c:v>19272.5</c:v>
                </c:pt>
                <c:pt idx="119">
                  <c:v>19272.5</c:v>
                </c:pt>
                <c:pt idx="120">
                  <c:v>19399.5</c:v>
                </c:pt>
                <c:pt idx="121">
                  <c:v>19407</c:v>
                </c:pt>
                <c:pt idx="122">
                  <c:v>19416</c:v>
                </c:pt>
                <c:pt idx="123">
                  <c:v>19443</c:v>
                </c:pt>
                <c:pt idx="124">
                  <c:v>19443</c:v>
                </c:pt>
                <c:pt idx="125">
                  <c:v>19753</c:v>
                </c:pt>
                <c:pt idx="126">
                  <c:v>19812</c:v>
                </c:pt>
                <c:pt idx="127">
                  <c:v>19812</c:v>
                </c:pt>
                <c:pt idx="128">
                  <c:v>19812</c:v>
                </c:pt>
                <c:pt idx="129">
                  <c:v>19815</c:v>
                </c:pt>
                <c:pt idx="130">
                  <c:v>19815</c:v>
                </c:pt>
                <c:pt idx="131">
                  <c:v>19815</c:v>
                </c:pt>
                <c:pt idx="132">
                  <c:v>20121</c:v>
                </c:pt>
                <c:pt idx="133">
                  <c:v>20121</c:v>
                </c:pt>
                <c:pt idx="134">
                  <c:v>20121</c:v>
                </c:pt>
                <c:pt idx="135">
                  <c:v>20122</c:v>
                </c:pt>
                <c:pt idx="136">
                  <c:v>20122</c:v>
                </c:pt>
                <c:pt idx="137">
                  <c:v>20122</c:v>
                </c:pt>
                <c:pt idx="138">
                  <c:v>20445.5</c:v>
                </c:pt>
                <c:pt idx="139">
                  <c:v>20508.5</c:v>
                </c:pt>
                <c:pt idx="140">
                  <c:v>20510.5</c:v>
                </c:pt>
                <c:pt idx="141">
                  <c:v>20565.5</c:v>
                </c:pt>
                <c:pt idx="142">
                  <c:v>20609</c:v>
                </c:pt>
                <c:pt idx="143">
                  <c:v>20829</c:v>
                </c:pt>
                <c:pt idx="144">
                  <c:v>20922</c:v>
                </c:pt>
                <c:pt idx="145">
                  <c:v>21167</c:v>
                </c:pt>
                <c:pt idx="146">
                  <c:v>21167</c:v>
                </c:pt>
                <c:pt idx="147">
                  <c:v>21521.5</c:v>
                </c:pt>
                <c:pt idx="148">
                  <c:v>21584.5</c:v>
                </c:pt>
                <c:pt idx="149">
                  <c:v>21584.5</c:v>
                </c:pt>
                <c:pt idx="150">
                  <c:v>21584.5</c:v>
                </c:pt>
                <c:pt idx="151">
                  <c:v>21891.5</c:v>
                </c:pt>
                <c:pt idx="152">
                  <c:v>22583</c:v>
                </c:pt>
                <c:pt idx="153">
                  <c:v>22703</c:v>
                </c:pt>
              </c:numCache>
            </c:numRef>
          </c:xVal>
          <c:yVal>
            <c:numRef>
              <c:f>Active!$J$21:$J$174</c:f>
              <c:numCache>
                <c:formatCode>General</c:formatCode>
                <c:ptCount val="154"/>
                <c:pt idx="70">
                  <c:v>-3.8405999999667984E-2</c:v>
                </c:pt>
                <c:pt idx="76">
                  <c:v>-4.4248599995626137E-2</c:v>
                </c:pt>
                <c:pt idx="95">
                  <c:v>-5.5528750002849847E-2</c:v>
                </c:pt>
                <c:pt idx="98">
                  <c:v>-5.5319799997960217E-2</c:v>
                </c:pt>
                <c:pt idx="99">
                  <c:v>-5.412600000272505E-2</c:v>
                </c:pt>
                <c:pt idx="100">
                  <c:v>-6.1390549999487121E-2</c:v>
                </c:pt>
                <c:pt idx="120">
                  <c:v>-6.1188450003101025E-2</c:v>
                </c:pt>
                <c:pt idx="122">
                  <c:v>-6.0089600003266241E-2</c:v>
                </c:pt>
                <c:pt idx="139">
                  <c:v>-6.3426349996007048E-2</c:v>
                </c:pt>
                <c:pt idx="144">
                  <c:v>-6.4158199995290488E-2</c:v>
                </c:pt>
                <c:pt idx="147">
                  <c:v>-7.6866650000738446E-2</c:v>
                </c:pt>
                <c:pt idx="151">
                  <c:v>-7.7813650001189671E-2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6CA-4198-ACC6-A6EADC8CFDC8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Active!$F$21:$F$174</c:f>
              <c:numCache>
                <c:formatCode>General</c:formatCode>
                <c:ptCount val="154"/>
                <c:pt idx="0">
                  <c:v>-2404</c:v>
                </c:pt>
                <c:pt idx="1">
                  <c:v>-1751</c:v>
                </c:pt>
                <c:pt idx="2">
                  <c:v>-1666</c:v>
                </c:pt>
                <c:pt idx="3">
                  <c:v>-1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26</c:v>
                </c:pt>
                <c:pt idx="8">
                  <c:v>27</c:v>
                </c:pt>
                <c:pt idx="9">
                  <c:v>60</c:v>
                </c:pt>
                <c:pt idx="10">
                  <c:v>61</c:v>
                </c:pt>
                <c:pt idx="11">
                  <c:v>335</c:v>
                </c:pt>
                <c:pt idx="12">
                  <c:v>368</c:v>
                </c:pt>
                <c:pt idx="13">
                  <c:v>426</c:v>
                </c:pt>
                <c:pt idx="14">
                  <c:v>429</c:v>
                </c:pt>
                <c:pt idx="15">
                  <c:v>554</c:v>
                </c:pt>
                <c:pt idx="16">
                  <c:v>735</c:v>
                </c:pt>
                <c:pt idx="17">
                  <c:v>765</c:v>
                </c:pt>
                <c:pt idx="18">
                  <c:v>2148</c:v>
                </c:pt>
                <c:pt idx="19">
                  <c:v>2151</c:v>
                </c:pt>
                <c:pt idx="20">
                  <c:v>2194.5</c:v>
                </c:pt>
                <c:pt idx="21">
                  <c:v>2195.5</c:v>
                </c:pt>
                <c:pt idx="22">
                  <c:v>2224.5</c:v>
                </c:pt>
                <c:pt idx="23">
                  <c:v>2225.5</c:v>
                </c:pt>
                <c:pt idx="24">
                  <c:v>2462</c:v>
                </c:pt>
                <c:pt idx="25">
                  <c:v>2492</c:v>
                </c:pt>
                <c:pt idx="26">
                  <c:v>2519</c:v>
                </c:pt>
                <c:pt idx="27">
                  <c:v>2887</c:v>
                </c:pt>
                <c:pt idx="28">
                  <c:v>2888</c:v>
                </c:pt>
                <c:pt idx="29">
                  <c:v>3228</c:v>
                </c:pt>
                <c:pt idx="30">
                  <c:v>3539</c:v>
                </c:pt>
                <c:pt idx="31">
                  <c:v>3597</c:v>
                </c:pt>
                <c:pt idx="32">
                  <c:v>4287.5</c:v>
                </c:pt>
                <c:pt idx="33">
                  <c:v>9565</c:v>
                </c:pt>
                <c:pt idx="34">
                  <c:v>9594</c:v>
                </c:pt>
                <c:pt idx="35">
                  <c:v>9596</c:v>
                </c:pt>
                <c:pt idx="36">
                  <c:v>9654</c:v>
                </c:pt>
                <c:pt idx="37">
                  <c:v>9816</c:v>
                </c:pt>
                <c:pt idx="38">
                  <c:v>9840</c:v>
                </c:pt>
                <c:pt idx="39">
                  <c:v>9846</c:v>
                </c:pt>
                <c:pt idx="40">
                  <c:v>9846</c:v>
                </c:pt>
                <c:pt idx="41">
                  <c:v>9849</c:v>
                </c:pt>
                <c:pt idx="42">
                  <c:v>9906</c:v>
                </c:pt>
                <c:pt idx="43">
                  <c:v>9908</c:v>
                </c:pt>
                <c:pt idx="44">
                  <c:v>9933</c:v>
                </c:pt>
                <c:pt idx="45">
                  <c:v>9993</c:v>
                </c:pt>
                <c:pt idx="46">
                  <c:v>10126</c:v>
                </c:pt>
                <c:pt idx="47">
                  <c:v>10182</c:v>
                </c:pt>
                <c:pt idx="48">
                  <c:v>10332</c:v>
                </c:pt>
                <c:pt idx="49">
                  <c:v>10521</c:v>
                </c:pt>
                <c:pt idx="50">
                  <c:v>10615</c:v>
                </c:pt>
                <c:pt idx="51">
                  <c:v>10642</c:v>
                </c:pt>
                <c:pt idx="52">
                  <c:v>10730</c:v>
                </c:pt>
                <c:pt idx="53">
                  <c:v>10731</c:v>
                </c:pt>
                <c:pt idx="54">
                  <c:v>11099</c:v>
                </c:pt>
                <c:pt idx="55">
                  <c:v>11323</c:v>
                </c:pt>
                <c:pt idx="56">
                  <c:v>11349</c:v>
                </c:pt>
                <c:pt idx="57">
                  <c:v>11351</c:v>
                </c:pt>
                <c:pt idx="58">
                  <c:v>11627</c:v>
                </c:pt>
                <c:pt idx="59">
                  <c:v>11661</c:v>
                </c:pt>
                <c:pt idx="60">
                  <c:v>11999</c:v>
                </c:pt>
                <c:pt idx="61">
                  <c:v>12061</c:v>
                </c:pt>
                <c:pt idx="62">
                  <c:v>12309</c:v>
                </c:pt>
                <c:pt idx="63">
                  <c:v>12426</c:v>
                </c:pt>
                <c:pt idx="64">
                  <c:v>12796</c:v>
                </c:pt>
                <c:pt idx="65">
                  <c:v>14522</c:v>
                </c:pt>
                <c:pt idx="66">
                  <c:v>14545</c:v>
                </c:pt>
                <c:pt idx="67">
                  <c:v>14550</c:v>
                </c:pt>
                <c:pt idx="68">
                  <c:v>14551</c:v>
                </c:pt>
                <c:pt idx="69">
                  <c:v>15202</c:v>
                </c:pt>
                <c:pt idx="70">
                  <c:v>15260</c:v>
                </c:pt>
                <c:pt idx="71">
                  <c:v>15830.5</c:v>
                </c:pt>
                <c:pt idx="72">
                  <c:v>15830.5</c:v>
                </c:pt>
                <c:pt idx="73">
                  <c:v>15868.5</c:v>
                </c:pt>
                <c:pt idx="74">
                  <c:v>15942</c:v>
                </c:pt>
                <c:pt idx="75">
                  <c:v>16162</c:v>
                </c:pt>
                <c:pt idx="76">
                  <c:v>16306</c:v>
                </c:pt>
                <c:pt idx="77">
                  <c:v>16521.5</c:v>
                </c:pt>
                <c:pt idx="78">
                  <c:v>16521.5</c:v>
                </c:pt>
                <c:pt idx="79">
                  <c:v>16553</c:v>
                </c:pt>
                <c:pt idx="80">
                  <c:v>16646</c:v>
                </c:pt>
                <c:pt idx="81">
                  <c:v>16694.5</c:v>
                </c:pt>
                <c:pt idx="82">
                  <c:v>16733</c:v>
                </c:pt>
                <c:pt idx="83">
                  <c:v>16983</c:v>
                </c:pt>
                <c:pt idx="84">
                  <c:v>16983</c:v>
                </c:pt>
                <c:pt idx="85">
                  <c:v>17050</c:v>
                </c:pt>
                <c:pt idx="86">
                  <c:v>17628</c:v>
                </c:pt>
                <c:pt idx="87">
                  <c:v>17628</c:v>
                </c:pt>
                <c:pt idx="88">
                  <c:v>17653</c:v>
                </c:pt>
                <c:pt idx="89">
                  <c:v>17769</c:v>
                </c:pt>
                <c:pt idx="90">
                  <c:v>17984.5</c:v>
                </c:pt>
                <c:pt idx="91">
                  <c:v>18000</c:v>
                </c:pt>
                <c:pt idx="92">
                  <c:v>18279</c:v>
                </c:pt>
                <c:pt idx="93">
                  <c:v>18369</c:v>
                </c:pt>
                <c:pt idx="94">
                  <c:v>18371</c:v>
                </c:pt>
                <c:pt idx="95">
                  <c:v>18412.5</c:v>
                </c:pt>
                <c:pt idx="96">
                  <c:v>18445</c:v>
                </c:pt>
                <c:pt idx="97">
                  <c:v>18455</c:v>
                </c:pt>
                <c:pt idx="98">
                  <c:v>18458</c:v>
                </c:pt>
                <c:pt idx="99">
                  <c:v>18460</c:v>
                </c:pt>
                <c:pt idx="100">
                  <c:v>18690.5</c:v>
                </c:pt>
                <c:pt idx="101">
                  <c:v>18737</c:v>
                </c:pt>
                <c:pt idx="102">
                  <c:v>18806</c:v>
                </c:pt>
                <c:pt idx="103">
                  <c:v>18826</c:v>
                </c:pt>
                <c:pt idx="104">
                  <c:v>18910.5</c:v>
                </c:pt>
                <c:pt idx="105">
                  <c:v>18986</c:v>
                </c:pt>
                <c:pt idx="106">
                  <c:v>18986</c:v>
                </c:pt>
                <c:pt idx="107">
                  <c:v>18986</c:v>
                </c:pt>
                <c:pt idx="108">
                  <c:v>19076</c:v>
                </c:pt>
                <c:pt idx="109">
                  <c:v>19076</c:v>
                </c:pt>
                <c:pt idx="110">
                  <c:v>19076</c:v>
                </c:pt>
                <c:pt idx="111">
                  <c:v>19105</c:v>
                </c:pt>
                <c:pt idx="112">
                  <c:v>19164</c:v>
                </c:pt>
                <c:pt idx="113">
                  <c:v>19164</c:v>
                </c:pt>
                <c:pt idx="114">
                  <c:v>19164</c:v>
                </c:pt>
                <c:pt idx="115">
                  <c:v>19253.5</c:v>
                </c:pt>
                <c:pt idx="116">
                  <c:v>19253.5</c:v>
                </c:pt>
                <c:pt idx="117">
                  <c:v>19253.5</c:v>
                </c:pt>
                <c:pt idx="118">
                  <c:v>19272.5</c:v>
                </c:pt>
                <c:pt idx="119">
                  <c:v>19272.5</c:v>
                </c:pt>
                <c:pt idx="120">
                  <c:v>19399.5</c:v>
                </c:pt>
                <c:pt idx="121">
                  <c:v>19407</c:v>
                </c:pt>
                <c:pt idx="122">
                  <c:v>19416</c:v>
                </c:pt>
                <c:pt idx="123">
                  <c:v>19443</c:v>
                </c:pt>
                <c:pt idx="124">
                  <c:v>19443</c:v>
                </c:pt>
                <c:pt idx="125">
                  <c:v>19753</c:v>
                </c:pt>
                <c:pt idx="126">
                  <c:v>19812</c:v>
                </c:pt>
                <c:pt idx="127">
                  <c:v>19812</c:v>
                </c:pt>
                <c:pt idx="128">
                  <c:v>19812</c:v>
                </c:pt>
                <c:pt idx="129">
                  <c:v>19815</c:v>
                </c:pt>
                <c:pt idx="130">
                  <c:v>19815</c:v>
                </c:pt>
                <c:pt idx="131">
                  <c:v>19815</c:v>
                </c:pt>
                <c:pt idx="132">
                  <c:v>20121</c:v>
                </c:pt>
                <c:pt idx="133">
                  <c:v>20121</c:v>
                </c:pt>
                <c:pt idx="134">
                  <c:v>20121</c:v>
                </c:pt>
                <c:pt idx="135">
                  <c:v>20122</c:v>
                </c:pt>
                <c:pt idx="136">
                  <c:v>20122</c:v>
                </c:pt>
                <c:pt idx="137">
                  <c:v>20122</c:v>
                </c:pt>
                <c:pt idx="138">
                  <c:v>20445.5</c:v>
                </c:pt>
                <c:pt idx="139">
                  <c:v>20508.5</c:v>
                </c:pt>
                <c:pt idx="140">
                  <c:v>20510.5</c:v>
                </c:pt>
                <c:pt idx="141">
                  <c:v>20565.5</c:v>
                </c:pt>
                <c:pt idx="142">
                  <c:v>20609</c:v>
                </c:pt>
                <c:pt idx="143">
                  <c:v>20829</c:v>
                </c:pt>
                <c:pt idx="144">
                  <c:v>20922</c:v>
                </c:pt>
                <c:pt idx="145">
                  <c:v>21167</c:v>
                </c:pt>
                <c:pt idx="146">
                  <c:v>21167</c:v>
                </c:pt>
                <c:pt idx="147">
                  <c:v>21521.5</c:v>
                </c:pt>
                <c:pt idx="148">
                  <c:v>21584.5</c:v>
                </c:pt>
                <c:pt idx="149">
                  <c:v>21584.5</c:v>
                </c:pt>
                <c:pt idx="150">
                  <c:v>21584.5</c:v>
                </c:pt>
                <c:pt idx="151">
                  <c:v>21891.5</c:v>
                </c:pt>
                <c:pt idx="152">
                  <c:v>22583</c:v>
                </c:pt>
                <c:pt idx="153">
                  <c:v>22703</c:v>
                </c:pt>
              </c:numCache>
            </c:numRef>
          </c:xVal>
          <c:yVal>
            <c:numRef>
              <c:f>Active!$K$21:$K$174</c:f>
              <c:numCache>
                <c:formatCode>General</c:formatCode>
                <c:ptCount val="154"/>
                <c:pt idx="69">
                  <c:v>-4.2426200001500547E-2</c:v>
                </c:pt>
                <c:pt idx="71">
                  <c:v>-4.662454999925103E-2</c:v>
                </c:pt>
                <c:pt idx="72">
                  <c:v>-4.2024549999041483E-2</c:v>
                </c:pt>
                <c:pt idx="73">
                  <c:v>-4.0942350002296735E-2</c:v>
                </c:pt>
                <c:pt idx="74">
                  <c:v>-4.1920200004824437E-2</c:v>
                </c:pt>
                <c:pt idx="75">
                  <c:v>-6.680219999543624E-2</c:v>
                </c:pt>
                <c:pt idx="77">
                  <c:v>-4.8870574864849914E-2</c:v>
                </c:pt>
                <c:pt idx="78">
                  <c:v>-4.8866650002310053E-2</c:v>
                </c:pt>
                <c:pt idx="79">
                  <c:v>-4.7214300000632647E-2</c:v>
                </c:pt>
                <c:pt idx="81">
                  <c:v>-3.0402950003917795E-2</c:v>
                </c:pt>
                <c:pt idx="83">
                  <c:v>-5.612729999847943E-2</c:v>
                </c:pt>
                <c:pt idx="85">
                  <c:v>-9.2025000005378388E-2</c:v>
                </c:pt>
                <c:pt idx="86">
                  <c:v>-5.2396799997950438E-2</c:v>
                </c:pt>
                <c:pt idx="87">
                  <c:v>-5.2346800002851523E-2</c:v>
                </c:pt>
                <c:pt idx="88">
                  <c:v>-5.13243000023067E-2</c:v>
                </c:pt>
                <c:pt idx="89">
                  <c:v>-5.3883900000073481E-2</c:v>
                </c:pt>
                <c:pt idx="90">
                  <c:v>-5.5001949993311428E-2</c:v>
                </c:pt>
                <c:pt idx="91">
                  <c:v>-5.4900000002817251E-2</c:v>
                </c:pt>
                <c:pt idx="93">
                  <c:v>-5.4123900001286529E-2</c:v>
                </c:pt>
                <c:pt idx="96">
                  <c:v>-5.4979500004264992E-2</c:v>
                </c:pt>
                <c:pt idx="97">
                  <c:v>-5.7400500001676846E-2</c:v>
                </c:pt>
                <c:pt idx="101">
                  <c:v>-6.0294700000667945E-2</c:v>
                </c:pt>
                <c:pt idx="102">
                  <c:v>-4.2198600000119768E-2</c:v>
                </c:pt>
                <c:pt idx="103">
                  <c:v>-6.1660600003961008E-2</c:v>
                </c:pt>
                <c:pt idx="108">
                  <c:v>-6.4155600004596636E-2</c:v>
                </c:pt>
                <c:pt idx="109">
                  <c:v>-6.4155600004596636E-2</c:v>
                </c:pt>
                <c:pt idx="110">
                  <c:v>-6.3655600002675783E-2</c:v>
                </c:pt>
                <c:pt idx="111">
                  <c:v>-6.3105499997618608E-2</c:v>
                </c:pt>
                <c:pt idx="112">
                  <c:v>-6.3928399998985697E-2</c:v>
                </c:pt>
                <c:pt idx="113">
                  <c:v>-6.3828400001511909E-2</c:v>
                </c:pt>
                <c:pt idx="114">
                  <c:v>-6.3428399997064844E-2</c:v>
                </c:pt>
                <c:pt idx="118">
                  <c:v>-8.0734750001283828E-2</c:v>
                </c:pt>
                <c:pt idx="119">
                  <c:v>-8.0634750003810041E-2</c:v>
                </c:pt>
                <c:pt idx="123">
                  <c:v>-6.0783300003095064E-2</c:v>
                </c:pt>
                <c:pt idx="124">
                  <c:v>-6.0683300005621277E-2</c:v>
                </c:pt>
                <c:pt idx="125">
                  <c:v>-6.0934299996006303E-2</c:v>
                </c:pt>
                <c:pt idx="126">
                  <c:v>-6.3227200007531792E-2</c:v>
                </c:pt>
                <c:pt idx="127">
                  <c:v>-6.2427200005913619E-2</c:v>
                </c:pt>
                <c:pt idx="128">
                  <c:v>-6.2327200008439831E-2</c:v>
                </c:pt>
                <c:pt idx="129">
                  <c:v>-6.2786499998765066E-2</c:v>
                </c:pt>
                <c:pt idx="130">
                  <c:v>-6.2486499999067746E-2</c:v>
                </c:pt>
                <c:pt idx="131">
                  <c:v>-6.2386500001593959E-2</c:v>
                </c:pt>
                <c:pt idx="132">
                  <c:v>-6.5205100007005967E-2</c:v>
                </c:pt>
                <c:pt idx="133">
                  <c:v>-6.5005100004782435E-2</c:v>
                </c:pt>
                <c:pt idx="134">
                  <c:v>-6.4505100002861582E-2</c:v>
                </c:pt>
                <c:pt idx="135">
                  <c:v>-6.4878199998929631E-2</c:v>
                </c:pt>
                <c:pt idx="136">
                  <c:v>-6.4778200001455843E-2</c:v>
                </c:pt>
                <c:pt idx="137">
                  <c:v>-6.4578199999232311E-2</c:v>
                </c:pt>
                <c:pt idx="138">
                  <c:v>-6.5511049993801862E-2</c:v>
                </c:pt>
                <c:pt idx="142">
                  <c:v>-5.5637899997236673E-2</c:v>
                </c:pt>
                <c:pt idx="143">
                  <c:v>-6.4899899996817112E-2</c:v>
                </c:pt>
                <c:pt idx="145">
                  <c:v>-6.9677699997555465E-2</c:v>
                </c:pt>
                <c:pt idx="146">
                  <c:v>-6.9517699994321447E-2</c:v>
                </c:pt>
                <c:pt idx="148">
                  <c:v>-7.2441950003849342E-2</c:v>
                </c:pt>
                <c:pt idx="149">
                  <c:v>-7.2061950006172992E-2</c:v>
                </c:pt>
                <c:pt idx="150">
                  <c:v>-7.0761950002633967E-2</c:v>
                </c:pt>
                <c:pt idx="152">
                  <c:v>-7.9207299997506198E-2</c:v>
                </c:pt>
                <c:pt idx="153">
                  <c:v>-7.7719299850286916E-2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6CA-4198-ACC6-A6EADC8CFDC8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Active!$F$21:$F$174</c:f>
              <c:numCache>
                <c:formatCode>General</c:formatCode>
                <c:ptCount val="154"/>
                <c:pt idx="0">
                  <c:v>-2404</c:v>
                </c:pt>
                <c:pt idx="1">
                  <c:v>-1751</c:v>
                </c:pt>
                <c:pt idx="2">
                  <c:v>-1666</c:v>
                </c:pt>
                <c:pt idx="3">
                  <c:v>-1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26</c:v>
                </c:pt>
                <c:pt idx="8">
                  <c:v>27</c:v>
                </c:pt>
                <c:pt idx="9">
                  <c:v>60</c:v>
                </c:pt>
                <c:pt idx="10">
                  <c:v>61</c:v>
                </c:pt>
                <c:pt idx="11">
                  <c:v>335</c:v>
                </c:pt>
                <c:pt idx="12">
                  <c:v>368</c:v>
                </c:pt>
                <c:pt idx="13">
                  <c:v>426</c:v>
                </c:pt>
                <c:pt idx="14">
                  <c:v>429</c:v>
                </c:pt>
                <c:pt idx="15">
                  <c:v>554</c:v>
                </c:pt>
                <c:pt idx="16">
                  <c:v>735</c:v>
                </c:pt>
                <c:pt idx="17">
                  <c:v>765</c:v>
                </c:pt>
                <c:pt idx="18">
                  <c:v>2148</c:v>
                </c:pt>
                <c:pt idx="19">
                  <c:v>2151</c:v>
                </c:pt>
                <c:pt idx="20">
                  <c:v>2194.5</c:v>
                </c:pt>
                <c:pt idx="21">
                  <c:v>2195.5</c:v>
                </c:pt>
                <c:pt idx="22">
                  <c:v>2224.5</c:v>
                </c:pt>
                <c:pt idx="23">
                  <c:v>2225.5</c:v>
                </c:pt>
                <c:pt idx="24">
                  <c:v>2462</c:v>
                </c:pt>
                <c:pt idx="25">
                  <c:v>2492</c:v>
                </c:pt>
                <c:pt idx="26">
                  <c:v>2519</c:v>
                </c:pt>
                <c:pt idx="27">
                  <c:v>2887</c:v>
                </c:pt>
                <c:pt idx="28">
                  <c:v>2888</c:v>
                </c:pt>
                <c:pt idx="29">
                  <c:v>3228</c:v>
                </c:pt>
                <c:pt idx="30">
                  <c:v>3539</c:v>
                </c:pt>
                <c:pt idx="31">
                  <c:v>3597</c:v>
                </c:pt>
                <c:pt idx="32">
                  <c:v>4287.5</c:v>
                </c:pt>
                <c:pt idx="33">
                  <c:v>9565</c:v>
                </c:pt>
                <c:pt idx="34">
                  <c:v>9594</c:v>
                </c:pt>
                <c:pt idx="35">
                  <c:v>9596</c:v>
                </c:pt>
                <c:pt idx="36">
                  <c:v>9654</c:v>
                </c:pt>
                <c:pt idx="37">
                  <c:v>9816</c:v>
                </c:pt>
                <c:pt idx="38">
                  <c:v>9840</c:v>
                </c:pt>
                <c:pt idx="39">
                  <c:v>9846</c:v>
                </c:pt>
                <c:pt idx="40">
                  <c:v>9846</c:v>
                </c:pt>
                <c:pt idx="41">
                  <c:v>9849</c:v>
                </c:pt>
                <c:pt idx="42">
                  <c:v>9906</c:v>
                </c:pt>
                <c:pt idx="43">
                  <c:v>9908</c:v>
                </c:pt>
                <c:pt idx="44">
                  <c:v>9933</c:v>
                </c:pt>
                <c:pt idx="45">
                  <c:v>9993</c:v>
                </c:pt>
                <c:pt idx="46">
                  <c:v>10126</c:v>
                </c:pt>
                <c:pt idx="47">
                  <c:v>10182</c:v>
                </c:pt>
                <c:pt idx="48">
                  <c:v>10332</c:v>
                </c:pt>
                <c:pt idx="49">
                  <c:v>10521</c:v>
                </c:pt>
                <c:pt idx="50">
                  <c:v>10615</c:v>
                </c:pt>
                <c:pt idx="51">
                  <c:v>10642</c:v>
                </c:pt>
                <c:pt idx="52">
                  <c:v>10730</c:v>
                </c:pt>
                <c:pt idx="53">
                  <c:v>10731</c:v>
                </c:pt>
                <c:pt idx="54">
                  <c:v>11099</c:v>
                </c:pt>
                <c:pt idx="55">
                  <c:v>11323</c:v>
                </c:pt>
                <c:pt idx="56">
                  <c:v>11349</c:v>
                </c:pt>
                <c:pt idx="57">
                  <c:v>11351</c:v>
                </c:pt>
                <c:pt idx="58">
                  <c:v>11627</c:v>
                </c:pt>
                <c:pt idx="59">
                  <c:v>11661</c:v>
                </c:pt>
                <c:pt idx="60">
                  <c:v>11999</c:v>
                </c:pt>
                <c:pt idx="61">
                  <c:v>12061</c:v>
                </c:pt>
                <c:pt idx="62">
                  <c:v>12309</c:v>
                </c:pt>
                <c:pt idx="63">
                  <c:v>12426</c:v>
                </c:pt>
                <c:pt idx="64">
                  <c:v>12796</c:v>
                </c:pt>
                <c:pt idx="65">
                  <c:v>14522</c:v>
                </c:pt>
                <c:pt idx="66">
                  <c:v>14545</c:v>
                </c:pt>
                <c:pt idx="67">
                  <c:v>14550</c:v>
                </c:pt>
                <c:pt idx="68">
                  <c:v>14551</c:v>
                </c:pt>
                <c:pt idx="69">
                  <c:v>15202</c:v>
                </c:pt>
                <c:pt idx="70">
                  <c:v>15260</c:v>
                </c:pt>
                <c:pt idx="71">
                  <c:v>15830.5</c:v>
                </c:pt>
                <c:pt idx="72">
                  <c:v>15830.5</c:v>
                </c:pt>
                <c:pt idx="73">
                  <c:v>15868.5</c:v>
                </c:pt>
                <c:pt idx="74">
                  <c:v>15942</c:v>
                </c:pt>
                <c:pt idx="75">
                  <c:v>16162</c:v>
                </c:pt>
                <c:pt idx="76">
                  <c:v>16306</c:v>
                </c:pt>
                <c:pt idx="77">
                  <c:v>16521.5</c:v>
                </c:pt>
                <c:pt idx="78">
                  <c:v>16521.5</c:v>
                </c:pt>
                <c:pt idx="79">
                  <c:v>16553</c:v>
                </c:pt>
                <c:pt idx="80">
                  <c:v>16646</c:v>
                </c:pt>
                <c:pt idx="81">
                  <c:v>16694.5</c:v>
                </c:pt>
                <c:pt idx="82">
                  <c:v>16733</c:v>
                </c:pt>
                <c:pt idx="83">
                  <c:v>16983</c:v>
                </c:pt>
                <c:pt idx="84">
                  <c:v>16983</c:v>
                </c:pt>
                <c:pt idx="85">
                  <c:v>17050</c:v>
                </c:pt>
                <c:pt idx="86">
                  <c:v>17628</c:v>
                </c:pt>
                <c:pt idx="87">
                  <c:v>17628</c:v>
                </c:pt>
                <c:pt idx="88">
                  <c:v>17653</c:v>
                </c:pt>
                <c:pt idx="89">
                  <c:v>17769</c:v>
                </c:pt>
                <c:pt idx="90">
                  <c:v>17984.5</c:v>
                </c:pt>
                <c:pt idx="91">
                  <c:v>18000</c:v>
                </c:pt>
                <c:pt idx="92">
                  <c:v>18279</c:v>
                </c:pt>
                <c:pt idx="93">
                  <c:v>18369</c:v>
                </c:pt>
                <c:pt idx="94">
                  <c:v>18371</c:v>
                </c:pt>
                <c:pt idx="95">
                  <c:v>18412.5</c:v>
                </c:pt>
                <c:pt idx="96">
                  <c:v>18445</c:v>
                </c:pt>
                <c:pt idx="97">
                  <c:v>18455</c:v>
                </c:pt>
                <c:pt idx="98">
                  <c:v>18458</c:v>
                </c:pt>
                <c:pt idx="99">
                  <c:v>18460</c:v>
                </c:pt>
                <c:pt idx="100">
                  <c:v>18690.5</c:v>
                </c:pt>
                <c:pt idx="101">
                  <c:v>18737</c:v>
                </c:pt>
                <c:pt idx="102">
                  <c:v>18806</c:v>
                </c:pt>
                <c:pt idx="103">
                  <c:v>18826</c:v>
                </c:pt>
                <c:pt idx="104">
                  <c:v>18910.5</c:v>
                </c:pt>
                <c:pt idx="105">
                  <c:v>18986</c:v>
                </c:pt>
                <c:pt idx="106">
                  <c:v>18986</c:v>
                </c:pt>
                <c:pt idx="107">
                  <c:v>18986</c:v>
                </c:pt>
                <c:pt idx="108">
                  <c:v>19076</c:v>
                </c:pt>
                <c:pt idx="109">
                  <c:v>19076</c:v>
                </c:pt>
                <c:pt idx="110">
                  <c:v>19076</c:v>
                </c:pt>
                <c:pt idx="111">
                  <c:v>19105</c:v>
                </c:pt>
                <c:pt idx="112">
                  <c:v>19164</c:v>
                </c:pt>
                <c:pt idx="113">
                  <c:v>19164</c:v>
                </c:pt>
                <c:pt idx="114">
                  <c:v>19164</c:v>
                </c:pt>
                <c:pt idx="115">
                  <c:v>19253.5</c:v>
                </c:pt>
                <c:pt idx="116">
                  <c:v>19253.5</c:v>
                </c:pt>
                <c:pt idx="117">
                  <c:v>19253.5</c:v>
                </c:pt>
                <c:pt idx="118">
                  <c:v>19272.5</c:v>
                </c:pt>
                <c:pt idx="119">
                  <c:v>19272.5</c:v>
                </c:pt>
                <c:pt idx="120">
                  <c:v>19399.5</c:v>
                </c:pt>
                <c:pt idx="121">
                  <c:v>19407</c:v>
                </c:pt>
                <c:pt idx="122">
                  <c:v>19416</c:v>
                </c:pt>
                <c:pt idx="123">
                  <c:v>19443</c:v>
                </c:pt>
                <c:pt idx="124">
                  <c:v>19443</c:v>
                </c:pt>
                <c:pt idx="125">
                  <c:v>19753</c:v>
                </c:pt>
                <c:pt idx="126">
                  <c:v>19812</c:v>
                </c:pt>
                <c:pt idx="127">
                  <c:v>19812</c:v>
                </c:pt>
                <c:pt idx="128">
                  <c:v>19812</c:v>
                </c:pt>
                <c:pt idx="129">
                  <c:v>19815</c:v>
                </c:pt>
                <c:pt idx="130">
                  <c:v>19815</c:v>
                </c:pt>
                <c:pt idx="131">
                  <c:v>19815</c:v>
                </c:pt>
                <c:pt idx="132">
                  <c:v>20121</c:v>
                </c:pt>
                <c:pt idx="133">
                  <c:v>20121</c:v>
                </c:pt>
                <c:pt idx="134">
                  <c:v>20121</c:v>
                </c:pt>
                <c:pt idx="135">
                  <c:v>20122</c:v>
                </c:pt>
                <c:pt idx="136">
                  <c:v>20122</c:v>
                </c:pt>
                <c:pt idx="137">
                  <c:v>20122</c:v>
                </c:pt>
                <c:pt idx="138">
                  <c:v>20445.5</c:v>
                </c:pt>
                <c:pt idx="139">
                  <c:v>20508.5</c:v>
                </c:pt>
                <c:pt idx="140">
                  <c:v>20510.5</c:v>
                </c:pt>
                <c:pt idx="141">
                  <c:v>20565.5</c:v>
                </c:pt>
                <c:pt idx="142">
                  <c:v>20609</c:v>
                </c:pt>
                <c:pt idx="143">
                  <c:v>20829</c:v>
                </c:pt>
                <c:pt idx="144">
                  <c:v>20922</c:v>
                </c:pt>
                <c:pt idx="145">
                  <c:v>21167</c:v>
                </c:pt>
                <c:pt idx="146">
                  <c:v>21167</c:v>
                </c:pt>
                <c:pt idx="147">
                  <c:v>21521.5</c:v>
                </c:pt>
                <c:pt idx="148">
                  <c:v>21584.5</c:v>
                </c:pt>
                <c:pt idx="149">
                  <c:v>21584.5</c:v>
                </c:pt>
                <c:pt idx="150">
                  <c:v>21584.5</c:v>
                </c:pt>
                <c:pt idx="151">
                  <c:v>21891.5</c:v>
                </c:pt>
                <c:pt idx="152">
                  <c:v>22583</c:v>
                </c:pt>
                <c:pt idx="153">
                  <c:v>22703</c:v>
                </c:pt>
              </c:numCache>
            </c:numRef>
          </c:xVal>
          <c:yVal>
            <c:numRef>
              <c:f>Active!$L$21:$L$174</c:f>
              <c:numCache>
                <c:formatCode>General</c:formatCode>
                <c:ptCount val="1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6CA-4198-ACC6-A6EADC8CFDC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Active!$F$21:$F$174</c:f>
              <c:numCache>
                <c:formatCode>General</c:formatCode>
                <c:ptCount val="154"/>
                <c:pt idx="0">
                  <c:v>-2404</c:v>
                </c:pt>
                <c:pt idx="1">
                  <c:v>-1751</c:v>
                </c:pt>
                <c:pt idx="2">
                  <c:v>-1666</c:v>
                </c:pt>
                <c:pt idx="3">
                  <c:v>-1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26</c:v>
                </c:pt>
                <c:pt idx="8">
                  <c:v>27</c:v>
                </c:pt>
                <c:pt idx="9">
                  <c:v>60</c:v>
                </c:pt>
                <c:pt idx="10">
                  <c:v>61</c:v>
                </c:pt>
                <c:pt idx="11">
                  <c:v>335</c:v>
                </c:pt>
                <c:pt idx="12">
                  <c:v>368</c:v>
                </c:pt>
                <c:pt idx="13">
                  <c:v>426</c:v>
                </c:pt>
                <c:pt idx="14">
                  <c:v>429</c:v>
                </c:pt>
                <c:pt idx="15">
                  <c:v>554</c:v>
                </c:pt>
                <c:pt idx="16">
                  <c:v>735</c:v>
                </c:pt>
                <c:pt idx="17">
                  <c:v>765</c:v>
                </c:pt>
                <c:pt idx="18">
                  <c:v>2148</c:v>
                </c:pt>
                <c:pt idx="19">
                  <c:v>2151</c:v>
                </c:pt>
                <c:pt idx="20">
                  <c:v>2194.5</c:v>
                </c:pt>
                <c:pt idx="21">
                  <c:v>2195.5</c:v>
                </c:pt>
                <c:pt idx="22">
                  <c:v>2224.5</c:v>
                </c:pt>
                <c:pt idx="23">
                  <c:v>2225.5</c:v>
                </c:pt>
                <c:pt idx="24">
                  <c:v>2462</c:v>
                </c:pt>
                <c:pt idx="25">
                  <c:v>2492</c:v>
                </c:pt>
                <c:pt idx="26">
                  <c:v>2519</c:v>
                </c:pt>
                <c:pt idx="27">
                  <c:v>2887</c:v>
                </c:pt>
                <c:pt idx="28">
                  <c:v>2888</c:v>
                </c:pt>
                <c:pt idx="29">
                  <c:v>3228</c:v>
                </c:pt>
                <c:pt idx="30">
                  <c:v>3539</c:v>
                </c:pt>
                <c:pt idx="31">
                  <c:v>3597</c:v>
                </c:pt>
                <c:pt idx="32">
                  <c:v>4287.5</c:v>
                </c:pt>
                <c:pt idx="33">
                  <c:v>9565</c:v>
                </c:pt>
                <c:pt idx="34">
                  <c:v>9594</c:v>
                </c:pt>
                <c:pt idx="35">
                  <c:v>9596</c:v>
                </c:pt>
                <c:pt idx="36">
                  <c:v>9654</c:v>
                </c:pt>
                <c:pt idx="37">
                  <c:v>9816</c:v>
                </c:pt>
                <c:pt idx="38">
                  <c:v>9840</c:v>
                </c:pt>
                <c:pt idx="39">
                  <c:v>9846</c:v>
                </c:pt>
                <c:pt idx="40">
                  <c:v>9846</c:v>
                </c:pt>
                <c:pt idx="41">
                  <c:v>9849</c:v>
                </c:pt>
                <c:pt idx="42">
                  <c:v>9906</c:v>
                </c:pt>
                <c:pt idx="43">
                  <c:v>9908</c:v>
                </c:pt>
                <c:pt idx="44">
                  <c:v>9933</c:v>
                </c:pt>
                <c:pt idx="45">
                  <c:v>9993</c:v>
                </c:pt>
                <c:pt idx="46">
                  <c:v>10126</c:v>
                </c:pt>
                <c:pt idx="47">
                  <c:v>10182</c:v>
                </c:pt>
                <c:pt idx="48">
                  <c:v>10332</c:v>
                </c:pt>
                <c:pt idx="49">
                  <c:v>10521</c:v>
                </c:pt>
                <c:pt idx="50">
                  <c:v>10615</c:v>
                </c:pt>
                <c:pt idx="51">
                  <c:v>10642</c:v>
                </c:pt>
                <c:pt idx="52">
                  <c:v>10730</c:v>
                </c:pt>
                <c:pt idx="53">
                  <c:v>10731</c:v>
                </c:pt>
                <c:pt idx="54">
                  <c:v>11099</c:v>
                </c:pt>
                <c:pt idx="55">
                  <c:v>11323</c:v>
                </c:pt>
                <c:pt idx="56">
                  <c:v>11349</c:v>
                </c:pt>
                <c:pt idx="57">
                  <c:v>11351</c:v>
                </c:pt>
                <c:pt idx="58">
                  <c:v>11627</c:v>
                </c:pt>
                <c:pt idx="59">
                  <c:v>11661</c:v>
                </c:pt>
                <c:pt idx="60">
                  <c:v>11999</c:v>
                </c:pt>
                <c:pt idx="61">
                  <c:v>12061</c:v>
                </c:pt>
                <c:pt idx="62">
                  <c:v>12309</c:v>
                </c:pt>
                <c:pt idx="63">
                  <c:v>12426</c:v>
                </c:pt>
                <c:pt idx="64">
                  <c:v>12796</c:v>
                </c:pt>
                <c:pt idx="65">
                  <c:v>14522</c:v>
                </c:pt>
                <c:pt idx="66">
                  <c:v>14545</c:v>
                </c:pt>
                <c:pt idx="67">
                  <c:v>14550</c:v>
                </c:pt>
                <c:pt idx="68">
                  <c:v>14551</c:v>
                </c:pt>
                <c:pt idx="69">
                  <c:v>15202</c:v>
                </c:pt>
                <c:pt idx="70">
                  <c:v>15260</c:v>
                </c:pt>
                <c:pt idx="71">
                  <c:v>15830.5</c:v>
                </c:pt>
                <c:pt idx="72">
                  <c:v>15830.5</c:v>
                </c:pt>
                <c:pt idx="73">
                  <c:v>15868.5</c:v>
                </c:pt>
                <c:pt idx="74">
                  <c:v>15942</c:v>
                </c:pt>
                <c:pt idx="75">
                  <c:v>16162</c:v>
                </c:pt>
                <c:pt idx="76">
                  <c:v>16306</c:v>
                </c:pt>
                <c:pt idx="77">
                  <c:v>16521.5</c:v>
                </c:pt>
                <c:pt idx="78">
                  <c:v>16521.5</c:v>
                </c:pt>
                <c:pt idx="79">
                  <c:v>16553</c:v>
                </c:pt>
                <c:pt idx="80">
                  <c:v>16646</c:v>
                </c:pt>
                <c:pt idx="81">
                  <c:v>16694.5</c:v>
                </c:pt>
                <c:pt idx="82">
                  <c:v>16733</c:v>
                </c:pt>
                <c:pt idx="83">
                  <c:v>16983</c:v>
                </c:pt>
                <c:pt idx="84">
                  <c:v>16983</c:v>
                </c:pt>
                <c:pt idx="85">
                  <c:v>17050</c:v>
                </c:pt>
                <c:pt idx="86">
                  <c:v>17628</c:v>
                </c:pt>
                <c:pt idx="87">
                  <c:v>17628</c:v>
                </c:pt>
                <c:pt idx="88">
                  <c:v>17653</c:v>
                </c:pt>
                <c:pt idx="89">
                  <c:v>17769</c:v>
                </c:pt>
                <c:pt idx="90">
                  <c:v>17984.5</c:v>
                </c:pt>
                <c:pt idx="91">
                  <c:v>18000</c:v>
                </c:pt>
                <c:pt idx="92">
                  <c:v>18279</c:v>
                </c:pt>
                <c:pt idx="93">
                  <c:v>18369</c:v>
                </c:pt>
                <c:pt idx="94">
                  <c:v>18371</c:v>
                </c:pt>
                <c:pt idx="95">
                  <c:v>18412.5</c:v>
                </c:pt>
                <c:pt idx="96">
                  <c:v>18445</c:v>
                </c:pt>
                <c:pt idx="97">
                  <c:v>18455</c:v>
                </c:pt>
                <c:pt idx="98">
                  <c:v>18458</c:v>
                </c:pt>
                <c:pt idx="99">
                  <c:v>18460</c:v>
                </c:pt>
                <c:pt idx="100">
                  <c:v>18690.5</c:v>
                </c:pt>
                <c:pt idx="101">
                  <c:v>18737</c:v>
                </c:pt>
                <c:pt idx="102">
                  <c:v>18806</c:v>
                </c:pt>
                <c:pt idx="103">
                  <c:v>18826</c:v>
                </c:pt>
                <c:pt idx="104">
                  <c:v>18910.5</c:v>
                </c:pt>
                <c:pt idx="105">
                  <c:v>18986</c:v>
                </c:pt>
                <c:pt idx="106">
                  <c:v>18986</c:v>
                </c:pt>
                <c:pt idx="107">
                  <c:v>18986</c:v>
                </c:pt>
                <c:pt idx="108">
                  <c:v>19076</c:v>
                </c:pt>
                <c:pt idx="109">
                  <c:v>19076</c:v>
                </c:pt>
                <c:pt idx="110">
                  <c:v>19076</c:v>
                </c:pt>
                <c:pt idx="111">
                  <c:v>19105</c:v>
                </c:pt>
                <c:pt idx="112">
                  <c:v>19164</c:v>
                </c:pt>
                <c:pt idx="113">
                  <c:v>19164</c:v>
                </c:pt>
                <c:pt idx="114">
                  <c:v>19164</c:v>
                </c:pt>
                <c:pt idx="115">
                  <c:v>19253.5</c:v>
                </c:pt>
                <c:pt idx="116">
                  <c:v>19253.5</c:v>
                </c:pt>
                <c:pt idx="117">
                  <c:v>19253.5</c:v>
                </c:pt>
                <c:pt idx="118">
                  <c:v>19272.5</c:v>
                </c:pt>
                <c:pt idx="119">
                  <c:v>19272.5</c:v>
                </c:pt>
                <c:pt idx="120">
                  <c:v>19399.5</c:v>
                </c:pt>
                <c:pt idx="121">
                  <c:v>19407</c:v>
                </c:pt>
                <c:pt idx="122">
                  <c:v>19416</c:v>
                </c:pt>
                <c:pt idx="123">
                  <c:v>19443</c:v>
                </c:pt>
                <c:pt idx="124">
                  <c:v>19443</c:v>
                </c:pt>
                <c:pt idx="125">
                  <c:v>19753</c:v>
                </c:pt>
                <c:pt idx="126">
                  <c:v>19812</c:v>
                </c:pt>
                <c:pt idx="127">
                  <c:v>19812</c:v>
                </c:pt>
                <c:pt idx="128">
                  <c:v>19812</c:v>
                </c:pt>
                <c:pt idx="129">
                  <c:v>19815</c:v>
                </c:pt>
                <c:pt idx="130">
                  <c:v>19815</c:v>
                </c:pt>
                <c:pt idx="131">
                  <c:v>19815</c:v>
                </c:pt>
                <c:pt idx="132">
                  <c:v>20121</c:v>
                </c:pt>
                <c:pt idx="133">
                  <c:v>20121</c:v>
                </c:pt>
                <c:pt idx="134">
                  <c:v>20121</c:v>
                </c:pt>
                <c:pt idx="135">
                  <c:v>20122</c:v>
                </c:pt>
                <c:pt idx="136">
                  <c:v>20122</c:v>
                </c:pt>
                <c:pt idx="137">
                  <c:v>20122</c:v>
                </c:pt>
                <c:pt idx="138">
                  <c:v>20445.5</c:v>
                </c:pt>
                <c:pt idx="139">
                  <c:v>20508.5</c:v>
                </c:pt>
                <c:pt idx="140">
                  <c:v>20510.5</c:v>
                </c:pt>
                <c:pt idx="141">
                  <c:v>20565.5</c:v>
                </c:pt>
                <c:pt idx="142">
                  <c:v>20609</c:v>
                </c:pt>
                <c:pt idx="143">
                  <c:v>20829</c:v>
                </c:pt>
                <c:pt idx="144">
                  <c:v>20922</c:v>
                </c:pt>
                <c:pt idx="145">
                  <c:v>21167</c:v>
                </c:pt>
                <c:pt idx="146">
                  <c:v>21167</c:v>
                </c:pt>
                <c:pt idx="147">
                  <c:v>21521.5</c:v>
                </c:pt>
                <c:pt idx="148">
                  <c:v>21584.5</c:v>
                </c:pt>
                <c:pt idx="149">
                  <c:v>21584.5</c:v>
                </c:pt>
                <c:pt idx="150">
                  <c:v>21584.5</c:v>
                </c:pt>
                <c:pt idx="151">
                  <c:v>21891.5</c:v>
                </c:pt>
                <c:pt idx="152">
                  <c:v>22583</c:v>
                </c:pt>
                <c:pt idx="153">
                  <c:v>22703</c:v>
                </c:pt>
              </c:numCache>
            </c:numRef>
          </c:xVal>
          <c:yVal>
            <c:numRef>
              <c:f>Active!$M$21:$M$174</c:f>
              <c:numCache>
                <c:formatCode>General</c:formatCode>
                <c:ptCount val="1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6CA-4198-ACC6-A6EADC8CFDC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Active!$F$21:$F$174</c:f>
              <c:numCache>
                <c:formatCode>General</c:formatCode>
                <c:ptCount val="154"/>
                <c:pt idx="0">
                  <c:v>-2404</c:v>
                </c:pt>
                <c:pt idx="1">
                  <c:v>-1751</c:v>
                </c:pt>
                <c:pt idx="2">
                  <c:v>-1666</c:v>
                </c:pt>
                <c:pt idx="3">
                  <c:v>-1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26</c:v>
                </c:pt>
                <c:pt idx="8">
                  <c:v>27</c:v>
                </c:pt>
                <c:pt idx="9">
                  <c:v>60</c:v>
                </c:pt>
                <c:pt idx="10">
                  <c:v>61</c:v>
                </c:pt>
                <c:pt idx="11">
                  <c:v>335</c:v>
                </c:pt>
                <c:pt idx="12">
                  <c:v>368</c:v>
                </c:pt>
                <c:pt idx="13">
                  <c:v>426</c:v>
                </c:pt>
                <c:pt idx="14">
                  <c:v>429</c:v>
                </c:pt>
                <c:pt idx="15">
                  <c:v>554</c:v>
                </c:pt>
                <c:pt idx="16">
                  <c:v>735</c:v>
                </c:pt>
                <c:pt idx="17">
                  <c:v>765</c:v>
                </c:pt>
                <c:pt idx="18">
                  <c:v>2148</c:v>
                </c:pt>
                <c:pt idx="19">
                  <c:v>2151</c:v>
                </c:pt>
                <c:pt idx="20">
                  <c:v>2194.5</c:v>
                </c:pt>
                <c:pt idx="21">
                  <c:v>2195.5</c:v>
                </c:pt>
                <c:pt idx="22">
                  <c:v>2224.5</c:v>
                </c:pt>
                <c:pt idx="23">
                  <c:v>2225.5</c:v>
                </c:pt>
                <c:pt idx="24">
                  <c:v>2462</c:v>
                </c:pt>
                <c:pt idx="25">
                  <c:v>2492</c:v>
                </c:pt>
                <c:pt idx="26">
                  <c:v>2519</c:v>
                </c:pt>
                <c:pt idx="27">
                  <c:v>2887</c:v>
                </c:pt>
                <c:pt idx="28">
                  <c:v>2888</c:v>
                </c:pt>
                <c:pt idx="29">
                  <c:v>3228</c:v>
                </c:pt>
                <c:pt idx="30">
                  <c:v>3539</c:v>
                </c:pt>
                <c:pt idx="31">
                  <c:v>3597</c:v>
                </c:pt>
                <c:pt idx="32">
                  <c:v>4287.5</c:v>
                </c:pt>
                <c:pt idx="33">
                  <c:v>9565</c:v>
                </c:pt>
                <c:pt idx="34">
                  <c:v>9594</c:v>
                </c:pt>
                <c:pt idx="35">
                  <c:v>9596</c:v>
                </c:pt>
                <c:pt idx="36">
                  <c:v>9654</c:v>
                </c:pt>
                <c:pt idx="37">
                  <c:v>9816</c:v>
                </c:pt>
                <c:pt idx="38">
                  <c:v>9840</c:v>
                </c:pt>
                <c:pt idx="39">
                  <c:v>9846</c:v>
                </c:pt>
                <c:pt idx="40">
                  <c:v>9846</c:v>
                </c:pt>
                <c:pt idx="41">
                  <c:v>9849</c:v>
                </c:pt>
                <c:pt idx="42">
                  <c:v>9906</c:v>
                </c:pt>
                <c:pt idx="43">
                  <c:v>9908</c:v>
                </c:pt>
                <c:pt idx="44">
                  <c:v>9933</c:v>
                </c:pt>
                <c:pt idx="45">
                  <c:v>9993</c:v>
                </c:pt>
                <c:pt idx="46">
                  <c:v>10126</c:v>
                </c:pt>
                <c:pt idx="47">
                  <c:v>10182</c:v>
                </c:pt>
                <c:pt idx="48">
                  <c:v>10332</c:v>
                </c:pt>
                <c:pt idx="49">
                  <c:v>10521</c:v>
                </c:pt>
                <c:pt idx="50">
                  <c:v>10615</c:v>
                </c:pt>
                <c:pt idx="51">
                  <c:v>10642</c:v>
                </c:pt>
                <c:pt idx="52">
                  <c:v>10730</c:v>
                </c:pt>
                <c:pt idx="53">
                  <c:v>10731</c:v>
                </c:pt>
                <c:pt idx="54">
                  <c:v>11099</c:v>
                </c:pt>
                <c:pt idx="55">
                  <c:v>11323</c:v>
                </c:pt>
                <c:pt idx="56">
                  <c:v>11349</c:v>
                </c:pt>
                <c:pt idx="57">
                  <c:v>11351</c:v>
                </c:pt>
                <c:pt idx="58">
                  <c:v>11627</c:v>
                </c:pt>
                <c:pt idx="59">
                  <c:v>11661</c:v>
                </c:pt>
                <c:pt idx="60">
                  <c:v>11999</c:v>
                </c:pt>
                <c:pt idx="61">
                  <c:v>12061</c:v>
                </c:pt>
                <c:pt idx="62">
                  <c:v>12309</c:v>
                </c:pt>
                <c:pt idx="63">
                  <c:v>12426</c:v>
                </c:pt>
                <c:pt idx="64">
                  <c:v>12796</c:v>
                </c:pt>
                <c:pt idx="65">
                  <c:v>14522</c:v>
                </c:pt>
                <c:pt idx="66">
                  <c:v>14545</c:v>
                </c:pt>
                <c:pt idx="67">
                  <c:v>14550</c:v>
                </c:pt>
                <c:pt idx="68">
                  <c:v>14551</c:v>
                </c:pt>
                <c:pt idx="69">
                  <c:v>15202</c:v>
                </c:pt>
                <c:pt idx="70">
                  <c:v>15260</c:v>
                </c:pt>
                <c:pt idx="71">
                  <c:v>15830.5</c:v>
                </c:pt>
                <c:pt idx="72">
                  <c:v>15830.5</c:v>
                </c:pt>
                <c:pt idx="73">
                  <c:v>15868.5</c:v>
                </c:pt>
                <c:pt idx="74">
                  <c:v>15942</c:v>
                </c:pt>
                <c:pt idx="75">
                  <c:v>16162</c:v>
                </c:pt>
                <c:pt idx="76">
                  <c:v>16306</c:v>
                </c:pt>
                <c:pt idx="77">
                  <c:v>16521.5</c:v>
                </c:pt>
                <c:pt idx="78">
                  <c:v>16521.5</c:v>
                </c:pt>
                <c:pt idx="79">
                  <c:v>16553</c:v>
                </c:pt>
                <c:pt idx="80">
                  <c:v>16646</c:v>
                </c:pt>
                <c:pt idx="81">
                  <c:v>16694.5</c:v>
                </c:pt>
                <c:pt idx="82">
                  <c:v>16733</c:v>
                </c:pt>
                <c:pt idx="83">
                  <c:v>16983</c:v>
                </c:pt>
                <c:pt idx="84">
                  <c:v>16983</c:v>
                </c:pt>
                <c:pt idx="85">
                  <c:v>17050</c:v>
                </c:pt>
                <c:pt idx="86">
                  <c:v>17628</c:v>
                </c:pt>
                <c:pt idx="87">
                  <c:v>17628</c:v>
                </c:pt>
                <c:pt idx="88">
                  <c:v>17653</c:v>
                </c:pt>
                <c:pt idx="89">
                  <c:v>17769</c:v>
                </c:pt>
                <c:pt idx="90">
                  <c:v>17984.5</c:v>
                </c:pt>
                <c:pt idx="91">
                  <c:v>18000</c:v>
                </c:pt>
                <c:pt idx="92">
                  <c:v>18279</c:v>
                </c:pt>
                <c:pt idx="93">
                  <c:v>18369</c:v>
                </c:pt>
                <c:pt idx="94">
                  <c:v>18371</c:v>
                </c:pt>
                <c:pt idx="95">
                  <c:v>18412.5</c:v>
                </c:pt>
                <c:pt idx="96">
                  <c:v>18445</c:v>
                </c:pt>
                <c:pt idx="97">
                  <c:v>18455</c:v>
                </c:pt>
                <c:pt idx="98">
                  <c:v>18458</c:v>
                </c:pt>
                <c:pt idx="99">
                  <c:v>18460</c:v>
                </c:pt>
                <c:pt idx="100">
                  <c:v>18690.5</c:v>
                </c:pt>
                <c:pt idx="101">
                  <c:v>18737</c:v>
                </c:pt>
                <c:pt idx="102">
                  <c:v>18806</c:v>
                </c:pt>
                <c:pt idx="103">
                  <c:v>18826</c:v>
                </c:pt>
                <c:pt idx="104">
                  <c:v>18910.5</c:v>
                </c:pt>
                <c:pt idx="105">
                  <c:v>18986</c:v>
                </c:pt>
                <c:pt idx="106">
                  <c:v>18986</c:v>
                </c:pt>
                <c:pt idx="107">
                  <c:v>18986</c:v>
                </c:pt>
                <c:pt idx="108">
                  <c:v>19076</c:v>
                </c:pt>
                <c:pt idx="109">
                  <c:v>19076</c:v>
                </c:pt>
                <c:pt idx="110">
                  <c:v>19076</c:v>
                </c:pt>
                <c:pt idx="111">
                  <c:v>19105</c:v>
                </c:pt>
                <c:pt idx="112">
                  <c:v>19164</c:v>
                </c:pt>
                <c:pt idx="113">
                  <c:v>19164</c:v>
                </c:pt>
                <c:pt idx="114">
                  <c:v>19164</c:v>
                </c:pt>
                <c:pt idx="115">
                  <c:v>19253.5</c:v>
                </c:pt>
                <c:pt idx="116">
                  <c:v>19253.5</c:v>
                </c:pt>
                <c:pt idx="117">
                  <c:v>19253.5</c:v>
                </c:pt>
                <c:pt idx="118">
                  <c:v>19272.5</c:v>
                </c:pt>
                <c:pt idx="119">
                  <c:v>19272.5</c:v>
                </c:pt>
                <c:pt idx="120">
                  <c:v>19399.5</c:v>
                </c:pt>
                <c:pt idx="121">
                  <c:v>19407</c:v>
                </c:pt>
                <c:pt idx="122">
                  <c:v>19416</c:v>
                </c:pt>
                <c:pt idx="123">
                  <c:v>19443</c:v>
                </c:pt>
                <c:pt idx="124">
                  <c:v>19443</c:v>
                </c:pt>
                <c:pt idx="125">
                  <c:v>19753</c:v>
                </c:pt>
                <c:pt idx="126">
                  <c:v>19812</c:v>
                </c:pt>
                <c:pt idx="127">
                  <c:v>19812</c:v>
                </c:pt>
                <c:pt idx="128">
                  <c:v>19812</c:v>
                </c:pt>
                <c:pt idx="129">
                  <c:v>19815</c:v>
                </c:pt>
                <c:pt idx="130">
                  <c:v>19815</c:v>
                </c:pt>
                <c:pt idx="131">
                  <c:v>19815</c:v>
                </c:pt>
                <c:pt idx="132">
                  <c:v>20121</c:v>
                </c:pt>
                <c:pt idx="133">
                  <c:v>20121</c:v>
                </c:pt>
                <c:pt idx="134">
                  <c:v>20121</c:v>
                </c:pt>
                <c:pt idx="135">
                  <c:v>20122</c:v>
                </c:pt>
                <c:pt idx="136">
                  <c:v>20122</c:v>
                </c:pt>
                <c:pt idx="137">
                  <c:v>20122</c:v>
                </c:pt>
                <c:pt idx="138">
                  <c:v>20445.5</c:v>
                </c:pt>
                <c:pt idx="139">
                  <c:v>20508.5</c:v>
                </c:pt>
                <c:pt idx="140">
                  <c:v>20510.5</c:v>
                </c:pt>
                <c:pt idx="141">
                  <c:v>20565.5</c:v>
                </c:pt>
                <c:pt idx="142">
                  <c:v>20609</c:v>
                </c:pt>
                <c:pt idx="143">
                  <c:v>20829</c:v>
                </c:pt>
                <c:pt idx="144">
                  <c:v>20922</c:v>
                </c:pt>
                <c:pt idx="145">
                  <c:v>21167</c:v>
                </c:pt>
                <c:pt idx="146">
                  <c:v>21167</c:v>
                </c:pt>
                <c:pt idx="147">
                  <c:v>21521.5</c:v>
                </c:pt>
                <c:pt idx="148">
                  <c:v>21584.5</c:v>
                </c:pt>
                <c:pt idx="149">
                  <c:v>21584.5</c:v>
                </c:pt>
                <c:pt idx="150">
                  <c:v>21584.5</c:v>
                </c:pt>
                <c:pt idx="151">
                  <c:v>21891.5</c:v>
                </c:pt>
                <c:pt idx="152">
                  <c:v>22583</c:v>
                </c:pt>
                <c:pt idx="153">
                  <c:v>22703</c:v>
                </c:pt>
              </c:numCache>
            </c:numRef>
          </c:xVal>
          <c:yVal>
            <c:numRef>
              <c:f>Active!$N$21:$N$174</c:f>
              <c:numCache>
                <c:formatCode>General</c:formatCode>
                <c:ptCount val="1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6CA-4198-ACC6-A6EADC8CFDC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Active!$F$21:$F$174</c:f>
              <c:numCache>
                <c:formatCode>General</c:formatCode>
                <c:ptCount val="154"/>
                <c:pt idx="0">
                  <c:v>-2404</c:v>
                </c:pt>
                <c:pt idx="1">
                  <c:v>-1751</c:v>
                </c:pt>
                <c:pt idx="2">
                  <c:v>-1666</c:v>
                </c:pt>
                <c:pt idx="3">
                  <c:v>-1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26</c:v>
                </c:pt>
                <c:pt idx="8">
                  <c:v>27</c:v>
                </c:pt>
                <c:pt idx="9">
                  <c:v>60</c:v>
                </c:pt>
                <c:pt idx="10">
                  <c:v>61</c:v>
                </c:pt>
                <c:pt idx="11">
                  <c:v>335</c:v>
                </c:pt>
                <c:pt idx="12">
                  <c:v>368</c:v>
                </c:pt>
                <c:pt idx="13">
                  <c:v>426</c:v>
                </c:pt>
                <c:pt idx="14">
                  <c:v>429</c:v>
                </c:pt>
                <c:pt idx="15">
                  <c:v>554</c:v>
                </c:pt>
                <c:pt idx="16">
                  <c:v>735</c:v>
                </c:pt>
                <c:pt idx="17">
                  <c:v>765</c:v>
                </c:pt>
                <c:pt idx="18">
                  <c:v>2148</c:v>
                </c:pt>
                <c:pt idx="19">
                  <c:v>2151</c:v>
                </c:pt>
                <c:pt idx="20">
                  <c:v>2194.5</c:v>
                </c:pt>
                <c:pt idx="21">
                  <c:v>2195.5</c:v>
                </c:pt>
                <c:pt idx="22">
                  <c:v>2224.5</c:v>
                </c:pt>
                <c:pt idx="23">
                  <c:v>2225.5</c:v>
                </c:pt>
                <c:pt idx="24">
                  <c:v>2462</c:v>
                </c:pt>
                <c:pt idx="25">
                  <c:v>2492</c:v>
                </c:pt>
                <c:pt idx="26">
                  <c:v>2519</c:v>
                </c:pt>
                <c:pt idx="27">
                  <c:v>2887</c:v>
                </c:pt>
                <c:pt idx="28">
                  <c:v>2888</c:v>
                </c:pt>
                <c:pt idx="29">
                  <c:v>3228</c:v>
                </c:pt>
                <c:pt idx="30">
                  <c:v>3539</c:v>
                </c:pt>
                <c:pt idx="31">
                  <c:v>3597</c:v>
                </c:pt>
                <c:pt idx="32">
                  <c:v>4287.5</c:v>
                </c:pt>
                <c:pt idx="33">
                  <c:v>9565</c:v>
                </c:pt>
                <c:pt idx="34">
                  <c:v>9594</c:v>
                </c:pt>
                <c:pt idx="35">
                  <c:v>9596</c:v>
                </c:pt>
                <c:pt idx="36">
                  <c:v>9654</c:v>
                </c:pt>
                <c:pt idx="37">
                  <c:v>9816</c:v>
                </c:pt>
                <c:pt idx="38">
                  <c:v>9840</c:v>
                </c:pt>
                <c:pt idx="39">
                  <c:v>9846</c:v>
                </c:pt>
                <c:pt idx="40">
                  <c:v>9846</c:v>
                </c:pt>
                <c:pt idx="41">
                  <c:v>9849</c:v>
                </c:pt>
                <c:pt idx="42">
                  <c:v>9906</c:v>
                </c:pt>
                <c:pt idx="43">
                  <c:v>9908</c:v>
                </c:pt>
                <c:pt idx="44">
                  <c:v>9933</c:v>
                </c:pt>
                <c:pt idx="45">
                  <c:v>9993</c:v>
                </c:pt>
                <c:pt idx="46">
                  <c:v>10126</c:v>
                </c:pt>
                <c:pt idx="47">
                  <c:v>10182</c:v>
                </c:pt>
                <c:pt idx="48">
                  <c:v>10332</c:v>
                </c:pt>
                <c:pt idx="49">
                  <c:v>10521</c:v>
                </c:pt>
                <c:pt idx="50">
                  <c:v>10615</c:v>
                </c:pt>
                <c:pt idx="51">
                  <c:v>10642</c:v>
                </c:pt>
                <c:pt idx="52">
                  <c:v>10730</c:v>
                </c:pt>
                <c:pt idx="53">
                  <c:v>10731</c:v>
                </c:pt>
                <c:pt idx="54">
                  <c:v>11099</c:v>
                </c:pt>
                <c:pt idx="55">
                  <c:v>11323</c:v>
                </c:pt>
                <c:pt idx="56">
                  <c:v>11349</c:v>
                </c:pt>
                <c:pt idx="57">
                  <c:v>11351</c:v>
                </c:pt>
                <c:pt idx="58">
                  <c:v>11627</c:v>
                </c:pt>
                <c:pt idx="59">
                  <c:v>11661</c:v>
                </c:pt>
                <c:pt idx="60">
                  <c:v>11999</c:v>
                </c:pt>
                <c:pt idx="61">
                  <c:v>12061</c:v>
                </c:pt>
                <c:pt idx="62">
                  <c:v>12309</c:v>
                </c:pt>
                <c:pt idx="63">
                  <c:v>12426</c:v>
                </c:pt>
                <c:pt idx="64">
                  <c:v>12796</c:v>
                </c:pt>
                <c:pt idx="65">
                  <c:v>14522</c:v>
                </c:pt>
                <c:pt idx="66">
                  <c:v>14545</c:v>
                </c:pt>
                <c:pt idx="67">
                  <c:v>14550</c:v>
                </c:pt>
                <c:pt idx="68">
                  <c:v>14551</c:v>
                </c:pt>
                <c:pt idx="69">
                  <c:v>15202</c:v>
                </c:pt>
                <c:pt idx="70">
                  <c:v>15260</c:v>
                </c:pt>
                <c:pt idx="71">
                  <c:v>15830.5</c:v>
                </c:pt>
                <c:pt idx="72">
                  <c:v>15830.5</c:v>
                </c:pt>
                <c:pt idx="73">
                  <c:v>15868.5</c:v>
                </c:pt>
                <c:pt idx="74">
                  <c:v>15942</c:v>
                </c:pt>
                <c:pt idx="75">
                  <c:v>16162</c:v>
                </c:pt>
                <c:pt idx="76">
                  <c:v>16306</c:v>
                </c:pt>
                <c:pt idx="77">
                  <c:v>16521.5</c:v>
                </c:pt>
                <c:pt idx="78">
                  <c:v>16521.5</c:v>
                </c:pt>
                <c:pt idx="79">
                  <c:v>16553</c:v>
                </c:pt>
                <c:pt idx="80">
                  <c:v>16646</c:v>
                </c:pt>
                <c:pt idx="81">
                  <c:v>16694.5</c:v>
                </c:pt>
                <c:pt idx="82">
                  <c:v>16733</c:v>
                </c:pt>
                <c:pt idx="83">
                  <c:v>16983</c:v>
                </c:pt>
                <c:pt idx="84">
                  <c:v>16983</c:v>
                </c:pt>
                <c:pt idx="85">
                  <c:v>17050</c:v>
                </c:pt>
                <c:pt idx="86">
                  <c:v>17628</c:v>
                </c:pt>
                <c:pt idx="87">
                  <c:v>17628</c:v>
                </c:pt>
                <c:pt idx="88">
                  <c:v>17653</c:v>
                </c:pt>
                <c:pt idx="89">
                  <c:v>17769</c:v>
                </c:pt>
                <c:pt idx="90">
                  <c:v>17984.5</c:v>
                </c:pt>
                <c:pt idx="91">
                  <c:v>18000</c:v>
                </c:pt>
                <c:pt idx="92">
                  <c:v>18279</c:v>
                </c:pt>
                <c:pt idx="93">
                  <c:v>18369</c:v>
                </c:pt>
                <c:pt idx="94">
                  <c:v>18371</c:v>
                </c:pt>
                <c:pt idx="95">
                  <c:v>18412.5</c:v>
                </c:pt>
                <c:pt idx="96">
                  <c:v>18445</c:v>
                </c:pt>
                <c:pt idx="97">
                  <c:v>18455</c:v>
                </c:pt>
                <c:pt idx="98">
                  <c:v>18458</c:v>
                </c:pt>
                <c:pt idx="99">
                  <c:v>18460</c:v>
                </c:pt>
                <c:pt idx="100">
                  <c:v>18690.5</c:v>
                </c:pt>
                <c:pt idx="101">
                  <c:v>18737</c:v>
                </c:pt>
                <c:pt idx="102">
                  <c:v>18806</c:v>
                </c:pt>
                <c:pt idx="103">
                  <c:v>18826</c:v>
                </c:pt>
                <c:pt idx="104">
                  <c:v>18910.5</c:v>
                </c:pt>
                <c:pt idx="105">
                  <c:v>18986</c:v>
                </c:pt>
                <c:pt idx="106">
                  <c:v>18986</c:v>
                </c:pt>
                <c:pt idx="107">
                  <c:v>18986</c:v>
                </c:pt>
                <c:pt idx="108">
                  <c:v>19076</c:v>
                </c:pt>
                <c:pt idx="109">
                  <c:v>19076</c:v>
                </c:pt>
                <c:pt idx="110">
                  <c:v>19076</c:v>
                </c:pt>
                <c:pt idx="111">
                  <c:v>19105</c:v>
                </c:pt>
                <c:pt idx="112">
                  <c:v>19164</c:v>
                </c:pt>
                <c:pt idx="113">
                  <c:v>19164</c:v>
                </c:pt>
                <c:pt idx="114">
                  <c:v>19164</c:v>
                </c:pt>
                <c:pt idx="115">
                  <c:v>19253.5</c:v>
                </c:pt>
                <c:pt idx="116">
                  <c:v>19253.5</c:v>
                </c:pt>
                <c:pt idx="117">
                  <c:v>19253.5</c:v>
                </c:pt>
                <c:pt idx="118">
                  <c:v>19272.5</c:v>
                </c:pt>
                <c:pt idx="119">
                  <c:v>19272.5</c:v>
                </c:pt>
                <c:pt idx="120">
                  <c:v>19399.5</c:v>
                </c:pt>
                <c:pt idx="121">
                  <c:v>19407</c:v>
                </c:pt>
                <c:pt idx="122">
                  <c:v>19416</c:v>
                </c:pt>
                <c:pt idx="123">
                  <c:v>19443</c:v>
                </c:pt>
                <c:pt idx="124">
                  <c:v>19443</c:v>
                </c:pt>
                <c:pt idx="125">
                  <c:v>19753</c:v>
                </c:pt>
                <c:pt idx="126">
                  <c:v>19812</c:v>
                </c:pt>
                <c:pt idx="127">
                  <c:v>19812</c:v>
                </c:pt>
                <c:pt idx="128">
                  <c:v>19812</c:v>
                </c:pt>
                <c:pt idx="129">
                  <c:v>19815</c:v>
                </c:pt>
                <c:pt idx="130">
                  <c:v>19815</c:v>
                </c:pt>
                <c:pt idx="131">
                  <c:v>19815</c:v>
                </c:pt>
                <c:pt idx="132">
                  <c:v>20121</c:v>
                </c:pt>
                <c:pt idx="133">
                  <c:v>20121</c:v>
                </c:pt>
                <c:pt idx="134">
                  <c:v>20121</c:v>
                </c:pt>
                <c:pt idx="135">
                  <c:v>20122</c:v>
                </c:pt>
                <c:pt idx="136">
                  <c:v>20122</c:v>
                </c:pt>
                <c:pt idx="137">
                  <c:v>20122</c:v>
                </c:pt>
                <c:pt idx="138">
                  <c:v>20445.5</c:v>
                </c:pt>
                <c:pt idx="139">
                  <c:v>20508.5</c:v>
                </c:pt>
                <c:pt idx="140">
                  <c:v>20510.5</c:v>
                </c:pt>
                <c:pt idx="141">
                  <c:v>20565.5</c:v>
                </c:pt>
                <c:pt idx="142">
                  <c:v>20609</c:v>
                </c:pt>
                <c:pt idx="143">
                  <c:v>20829</c:v>
                </c:pt>
                <c:pt idx="144">
                  <c:v>20922</c:v>
                </c:pt>
                <c:pt idx="145">
                  <c:v>21167</c:v>
                </c:pt>
                <c:pt idx="146">
                  <c:v>21167</c:v>
                </c:pt>
                <c:pt idx="147">
                  <c:v>21521.5</c:v>
                </c:pt>
                <c:pt idx="148">
                  <c:v>21584.5</c:v>
                </c:pt>
                <c:pt idx="149">
                  <c:v>21584.5</c:v>
                </c:pt>
                <c:pt idx="150">
                  <c:v>21584.5</c:v>
                </c:pt>
                <c:pt idx="151">
                  <c:v>21891.5</c:v>
                </c:pt>
                <c:pt idx="152">
                  <c:v>22583</c:v>
                </c:pt>
                <c:pt idx="153">
                  <c:v>22703</c:v>
                </c:pt>
              </c:numCache>
            </c:numRef>
          </c:xVal>
          <c:yVal>
            <c:numRef>
              <c:f>Active!$O$21:$O$174</c:f>
              <c:numCache>
                <c:formatCode>General</c:formatCode>
                <c:ptCount val="154"/>
                <c:pt idx="55">
                  <c:v>-2.6314297151452302E-2</c:v>
                </c:pt>
                <c:pt idx="56">
                  <c:v>-2.6427698676948386E-2</c:v>
                </c:pt>
                <c:pt idx="59">
                  <c:v>-2.7788516982901364E-2</c:v>
                </c:pt>
                <c:pt idx="64">
                  <c:v>-3.2738929730518763E-2</c:v>
                </c:pt>
                <c:pt idx="69">
                  <c:v>-4.3232932436040754E-2</c:v>
                </c:pt>
                <c:pt idx="70">
                  <c:v>-4.3485905069839716E-2</c:v>
                </c:pt>
                <c:pt idx="71">
                  <c:v>-4.5974196235051799E-2</c:v>
                </c:pt>
                <c:pt idx="72">
                  <c:v>-4.5974196235051799E-2</c:v>
                </c:pt>
                <c:pt idx="73">
                  <c:v>-4.6139936926161466E-2</c:v>
                </c:pt>
                <c:pt idx="74">
                  <c:v>-4.646051431554462E-2</c:v>
                </c:pt>
                <c:pt idx="75">
                  <c:v>-4.7420065685126848E-2</c:v>
                </c:pt>
                <c:pt idx="76">
                  <c:v>-4.8048135672489757E-2</c:v>
                </c:pt>
                <c:pt idx="77">
                  <c:v>-4.8988059854966896E-2</c:v>
                </c:pt>
                <c:pt idx="78">
                  <c:v>-4.8988059854966896E-2</c:v>
                </c:pt>
                <c:pt idx="79">
                  <c:v>-4.9125450164702524E-2</c:v>
                </c:pt>
                <c:pt idx="80">
                  <c:v>-4.9531078698207741E-2</c:v>
                </c:pt>
                <c:pt idx="81">
                  <c:v>-4.9742616159229279E-2</c:v>
                </c:pt>
                <c:pt idx="82">
                  <c:v>-4.9910537648906177E-2</c:v>
                </c:pt>
                <c:pt idx="83">
                  <c:v>-5.1000936932522341E-2</c:v>
                </c:pt>
                <c:pt idx="84">
                  <c:v>-5.1000936932522341E-2</c:v>
                </c:pt>
                <c:pt idx="85">
                  <c:v>-5.1293163940531468E-2</c:v>
                </c:pt>
                <c:pt idx="86">
                  <c:v>-5.3814167084252053E-2</c:v>
                </c:pt>
                <c:pt idx="87">
                  <c:v>-5.3814167084252053E-2</c:v>
                </c:pt>
                <c:pt idx="88">
                  <c:v>-5.3923207012613668E-2</c:v>
                </c:pt>
                <c:pt idx="89">
                  <c:v>-5.4429152280211564E-2</c:v>
                </c:pt>
                <c:pt idx="90">
                  <c:v>-5.5369076462688703E-2</c:v>
                </c:pt>
                <c:pt idx="91">
                  <c:v>-5.5436681218272908E-2</c:v>
                </c:pt>
                <c:pt idx="92">
                  <c:v>-5.6653566818788546E-2</c:v>
                </c:pt>
                <c:pt idx="93">
                  <c:v>-5.7046110560890366E-2</c:v>
                </c:pt>
                <c:pt idx="94">
                  <c:v>-5.7054833755159302E-2</c:v>
                </c:pt>
                <c:pt idx="95">
                  <c:v>-5.7235840036239584E-2</c:v>
                </c:pt>
                <c:pt idx="96">
                  <c:v>-5.7377591943109686E-2</c:v>
                </c:pt>
                <c:pt idx="97">
                  <c:v>-5.7421207914454327E-2</c:v>
                </c:pt>
                <c:pt idx="98">
                  <c:v>-5.7434292705857724E-2</c:v>
                </c:pt>
                <c:pt idx="99">
                  <c:v>-5.7443015900126661E-2</c:v>
                </c:pt>
                <c:pt idx="100">
                  <c:v>-5.8448364039620761E-2</c:v>
                </c:pt>
                <c:pt idx="101">
                  <c:v>-5.8651178306373362E-2</c:v>
                </c:pt>
                <c:pt idx="102">
                  <c:v>-5.8952128508651426E-2</c:v>
                </c:pt>
                <c:pt idx="103">
                  <c:v>-5.9039360451340721E-2</c:v>
                </c:pt>
                <c:pt idx="104">
                  <c:v>-5.940791540920299E-2</c:v>
                </c:pt>
                <c:pt idx="105">
                  <c:v>-5.9737215992855065E-2</c:v>
                </c:pt>
                <c:pt idx="106">
                  <c:v>-5.9737215992855065E-2</c:v>
                </c:pt>
                <c:pt idx="107">
                  <c:v>-5.9737215992855065E-2</c:v>
                </c:pt>
                <c:pt idx="108">
                  <c:v>-6.0129759734956899E-2</c:v>
                </c:pt>
                <c:pt idx="109">
                  <c:v>-6.0129759734956899E-2</c:v>
                </c:pt>
                <c:pt idx="110">
                  <c:v>-6.0129759734956899E-2</c:v>
                </c:pt>
                <c:pt idx="111">
                  <c:v>-6.0256246051856373E-2</c:v>
                </c:pt>
                <c:pt idx="112">
                  <c:v>-6.0513580282789782E-2</c:v>
                </c:pt>
                <c:pt idx="113">
                  <c:v>-6.0513580282789782E-2</c:v>
                </c:pt>
                <c:pt idx="114">
                  <c:v>-6.0513580282789782E-2</c:v>
                </c:pt>
                <c:pt idx="115">
                  <c:v>-6.0903943226324371E-2</c:v>
                </c:pt>
                <c:pt idx="116">
                  <c:v>-6.0903943226324371E-2</c:v>
                </c:pt>
                <c:pt idx="117">
                  <c:v>-6.0903943226324371E-2</c:v>
                </c:pt>
                <c:pt idx="118">
                  <c:v>-6.0986813571879205E-2</c:v>
                </c:pt>
                <c:pt idx="119">
                  <c:v>-6.0986813571879205E-2</c:v>
                </c:pt>
                <c:pt idx="120">
                  <c:v>-6.1540736407956216E-2</c:v>
                </c:pt>
                <c:pt idx="121">
                  <c:v>-6.1573448386464703E-2</c:v>
                </c:pt>
                <c:pt idx="122">
                  <c:v>-6.1612702760674883E-2</c:v>
                </c:pt>
                <c:pt idx="123">
                  <c:v>-6.173046588330542E-2</c:v>
                </c:pt>
                <c:pt idx="124">
                  <c:v>-6.173046588330542E-2</c:v>
                </c:pt>
                <c:pt idx="125">
                  <c:v>-6.3082560994989462E-2</c:v>
                </c:pt>
                <c:pt idx="126">
                  <c:v>-6.3339895225922899E-2</c:v>
                </c:pt>
                <c:pt idx="127">
                  <c:v>-6.3339895225922899E-2</c:v>
                </c:pt>
                <c:pt idx="128">
                  <c:v>-6.3339895225922899E-2</c:v>
                </c:pt>
                <c:pt idx="129">
                  <c:v>-6.3352980017326282E-2</c:v>
                </c:pt>
                <c:pt idx="130">
                  <c:v>-6.3352980017326282E-2</c:v>
                </c:pt>
                <c:pt idx="131">
                  <c:v>-6.3352980017326282E-2</c:v>
                </c:pt>
                <c:pt idx="132">
                  <c:v>-6.4687628740472486E-2</c:v>
                </c:pt>
                <c:pt idx="133">
                  <c:v>-6.4687628740472486E-2</c:v>
                </c:pt>
                <c:pt idx="134">
                  <c:v>-6.4687628740472486E-2</c:v>
                </c:pt>
                <c:pt idx="135">
                  <c:v>-6.4691990337606947E-2</c:v>
                </c:pt>
                <c:pt idx="136">
                  <c:v>-6.4691990337606947E-2</c:v>
                </c:pt>
                <c:pt idx="137">
                  <c:v>-6.4691990337606947E-2</c:v>
                </c:pt>
                <c:pt idx="138">
                  <c:v>-6.6102967010606251E-2</c:v>
                </c:pt>
                <c:pt idx="139">
                  <c:v>-6.6377747630077533E-2</c:v>
                </c:pt>
                <c:pt idx="140">
                  <c:v>-6.6386470824346455E-2</c:v>
                </c:pt>
                <c:pt idx="141">
                  <c:v>-6.6626358666742019E-2</c:v>
                </c:pt>
                <c:pt idx="142">
                  <c:v>-6.6816088142091223E-2</c:v>
                </c:pt>
                <c:pt idx="143">
                  <c:v>-6.7775639511673452E-2</c:v>
                </c:pt>
                <c:pt idx="144">
                  <c:v>-6.8181268045178683E-2</c:v>
                </c:pt>
                <c:pt idx="145">
                  <c:v>-6.9249859343122527E-2</c:v>
                </c:pt>
                <c:pt idx="146">
                  <c:v>-6.9249859343122527E-2</c:v>
                </c:pt>
                <c:pt idx="147">
                  <c:v>-7.0796045527290241E-2</c:v>
                </c:pt>
                <c:pt idx="148">
                  <c:v>-7.1070826146761523E-2</c:v>
                </c:pt>
                <c:pt idx="149">
                  <c:v>-7.1070826146761523E-2</c:v>
                </c:pt>
                <c:pt idx="150">
                  <c:v>-7.1070826146761523E-2</c:v>
                </c:pt>
                <c:pt idx="151">
                  <c:v>-7.240983646704216E-2</c:v>
                </c:pt>
                <c:pt idx="152">
                  <c:v>-7.5425880885524488E-2</c:v>
                </c:pt>
                <c:pt idx="153">
                  <c:v>-7.5949272541660257E-2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6CA-4198-ACC6-A6EADC8CFDC8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noFill/>
              <a:ln>
                <a:solidFill>
                  <a:srgbClr val="FFFFC0"/>
                </a:solidFill>
                <a:prstDash val="solid"/>
              </a:ln>
            </c:spPr>
          </c:marker>
          <c:xVal>
            <c:numRef>
              <c:f>Active!$F$21:$F$174</c:f>
              <c:numCache>
                <c:formatCode>General</c:formatCode>
                <c:ptCount val="154"/>
                <c:pt idx="0">
                  <c:v>-2404</c:v>
                </c:pt>
                <c:pt idx="1">
                  <c:v>-1751</c:v>
                </c:pt>
                <c:pt idx="2">
                  <c:v>-1666</c:v>
                </c:pt>
                <c:pt idx="3">
                  <c:v>-1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26</c:v>
                </c:pt>
                <c:pt idx="8">
                  <c:v>27</c:v>
                </c:pt>
                <c:pt idx="9">
                  <c:v>60</c:v>
                </c:pt>
                <c:pt idx="10">
                  <c:v>61</c:v>
                </c:pt>
                <c:pt idx="11">
                  <c:v>335</c:v>
                </c:pt>
                <c:pt idx="12">
                  <c:v>368</c:v>
                </c:pt>
                <c:pt idx="13">
                  <c:v>426</c:v>
                </c:pt>
                <c:pt idx="14">
                  <c:v>429</c:v>
                </c:pt>
                <c:pt idx="15">
                  <c:v>554</c:v>
                </c:pt>
                <c:pt idx="16">
                  <c:v>735</c:v>
                </c:pt>
                <c:pt idx="17">
                  <c:v>765</c:v>
                </c:pt>
                <c:pt idx="18">
                  <c:v>2148</c:v>
                </c:pt>
                <c:pt idx="19">
                  <c:v>2151</c:v>
                </c:pt>
                <c:pt idx="20">
                  <c:v>2194.5</c:v>
                </c:pt>
                <c:pt idx="21">
                  <c:v>2195.5</c:v>
                </c:pt>
                <c:pt idx="22">
                  <c:v>2224.5</c:v>
                </c:pt>
                <c:pt idx="23">
                  <c:v>2225.5</c:v>
                </c:pt>
                <c:pt idx="24">
                  <c:v>2462</c:v>
                </c:pt>
                <c:pt idx="25">
                  <c:v>2492</c:v>
                </c:pt>
                <c:pt idx="26">
                  <c:v>2519</c:v>
                </c:pt>
                <c:pt idx="27">
                  <c:v>2887</c:v>
                </c:pt>
                <c:pt idx="28">
                  <c:v>2888</c:v>
                </c:pt>
                <c:pt idx="29">
                  <c:v>3228</c:v>
                </c:pt>
                <c:pt idx="30">
                  <c:v>3539</c:v>
                </c:pt>
                <c:pt idx="31">
                  <c:v>3597</c:v>
                </c:pt>
                <c:pt idx="32">
                  <c:v>4287.5</c:v>
                </c:pt>
                <c:pt idx="33">
                  <c:v>9565</c:v>
                </c:pt>
                <c:pt idx="34">
                  <c:v>9594</c:v>
                </c:pt>
                <c:pt idx="35">
                  <c:v>9596</c:v>
                </c:pt>
                <c:pt idx="36">
                  <c:v>9654</c:v>
                </c:pt>
                <c:pt idx="37">
                  <c:v>9816</c:v>
                </c:pt>
                <c:pt idx="38">
                  <c:v>9840</c:v>
                </c:pt>
                <c:pt idx="39">
                  <c:v>9846</c:v>
                </c:pt>
                <c:pt idx="40">
                  <c:v>9846</c:v>
                </c:pt>
                <c:pt idx="41">
                  <c:v>9849</c:v>
                </c:pt>
                <c:pt idx="42">
                  <c:v>9906</c:v>
                </c:pt>
                <c:pt idx="43">
                  <c:v>9908</c:v>
                </c:pt>
                <c:pt idx="44">
                  <c:v>9933</c:v>
                </c:pt>
                <c:pt idx="45">
                  <c:v>9993</c:v>
                </c:pt>
                <c:pt idx="46">
                  <c:v>10126</c:v>
                </c:pt>
                <c:pt idx="47">
                  <c:v>10182</c:v>
                </c:pt>
                <c:pt idx="48">
                  <c:v>10332</c:v>
                </c:pt>
                <c:pt idx="49">
                  <c:v>10521</c:v>
                </c:pt>
                <c:pt idx="50">
                  <c:v>10615</c:v>
                </c:pt>
                <c:pt idx="51">
                  <c:v>10642</c:v>
                </c:pt>
                <c:pt idx="52">
                  <c:v>10730</c:v>
                </c:pt>
                <c:pt idx="53">
                  <c:v>10731</c:v>
                </c:pt>
                <c:pt idx="54">
                  <c:v>11099</c:v>
                </c:pt>
                <c:pt idx="55">
                  <c:v>11323</c:v>
                </c:pt>
                <c:pt idx="56">
                  <c:v>11349</c:v>
                </c:pt>
                <c:pt idx="57">
                  <c:v>11351</c:v>
                </c:pt>
                <c:pt idx="58">
                  <c:v>11627</c:v>
                </c:pt>
                <c:pt idx="59">
                  <c:v>11661</c:v>
                </c:pt>
                <c:pt idx="60">
                  <c:v>11999</c:v>
                </c:pt>
                <c:pt idx="61">
                  <c:v>12061</c:v>
                </c:pt>
                <c:pt idx="62">
                  <c:v>12309</c:v>
                </c:pt>
                <c:pt idx="63">
                  <c:v>12426</c:v>
                </c:pt>
                <c:pt idx="64">
                  <c:v>12796</c:v>
                </c:pt>
                <c:pt idx="65">
                  <c:v>14522</c:v>
                </c:pt>
                <c:pt idx="66">
                  <c:v>14545</c:v>
                </c:pt>
                <c:pt idx="67">
                  <c:v>14550</c:v>
                </c:pt>
                <c:pt idx="68">
                  <c:v>14551</c:v>
                </c:pt>
                <c:pt idx="69">
                  <c:v>15202</c:v>
                </c:pt>
                <c:pt idx="70">
                  <c:v>15260</c:v>
                </c:pt>
                <c:pt idx="71">
                  <c:v>15830.5</c:v>
                </c:pt>
                <c:pt idx="72">
                  <c:v>15830.5</c:v>
                </c:pt>
                <c:pt idx="73">
                  <c:v>15868.5</c:v>
                </c:pt>
                <c:pt idx="74">
                  <c:v>15942</c:v>
                </c:pt>
                <c:pt idx="75">
                  <c:v>16162</c:v>
                </c:pt>
                <c:pt idx="76">
                  <c:v>16306</c:v>
                </c:pt>
                <c:pt idx="77">
                  <c:v>16521.5</c:v>
                </c:pt>
                <c:pt idx="78">
                  <c:v>16521.5</c:v>
                </c:pt>
                <c:pt idx="79">
                  <c:v>16553</c:v>
                </c:pt>
                <c:pt idx="80">
                  <c:v>16646</c:v>
                </c:pt>
                <c:pt idx="81">
                  <c:v>16694.5</c:v>
                </c:pt>
                <c:pt idx="82">
                  <c:v>16733</c:v>
                </c:pt>
                <c:pt idx="83">
                  <c:v>16983</c:v>
                </c:pt>
                <c:pt idx="84">
                  <c:v>16983</c:v>
                </c:pt>
                <c:pt idx="85">
                  <c:v>17050</c:v>
                </c:pt>
                <c:pt idx="86">
                  <c:v>17628</c:v>
                </c:pt>
                <c:pt idx="87">
                  <c:v>17628</c:v>
                </c:pt>
                <c:pt idx="88">
                  <c:v>17653</c:v>
                </c:pt>
                <c:pt idx="89">
                  <c:v>17769</c:v>
                </c:pt>
                <c:pt idx="90">
                  <c:v>17984.5</c:v>
                </c:pt>
                <c:pt idx="91">
                  <c:v>18000</c:v>
                </c:pt>
                <c:pt idx="92">
                  <c:v>18279</c:v>
                </c:pt>
                <c:pt idx="93">
                  <c:v>18369</c:v>
                </c:pt>
                <c:pt idx="94">
                  <c:v>18371</c:v>
                </c:pt>
                <c:pt idx="95">
                  <c:v>18412.5</c:v>
                </c:pt>
                <c:pt idx="96">
                  <c:v>18445</c:v>
                </c:pt>
                <c:pt idx="97">
                  <c:v>18455</c:v>
                </c:pt>
                <c:pt idx="98">
                  <c:v>18458</c:v>
                </c:pt>
                <c:pt idx="99">
                  <c:v>18460</c:v>
                </c:pt>
                <c:pt idx="100">
                  <c:v>18690.5</c:v>
                </c:pt>
                <c:pt idx="101">
                  <c:v>18737</c:v>
                </c:pt>
                <c:pt idx="102">
                  <c:v>18806</c:v>
                </c:pt>
                <c:pt idx="103">
                  <c:v>18826</c:v>
                </c:pt>
                <c:pt idx="104">
                  <c:v>18910.5</c:v>
                </c:pt>
                <c:pt idx="105">
                  <c:v>18986</c:v>
                </c:pt>
                <c:pt idx="106">
                  <c:v>18986</c:v>
                </c:pt>
                <c:pt idx="107">
                  <c:v>18986</c:v>
                </c:pt>
                <c:pt idx="108">
                  <c:v>19076</c:v>
                </c:pt>
                <c:pt idx="109">
                  <c:v>19076</c:v>
                </c:pt>
                <c:pt idx="110">
                  <c:v>19076</c:v>
                </c:pt>
                <c:pt idx="111">
                  <c:v>19105</c:v>
                </c:pt>
                <c:pt idx="112">
                  <c:v>19164</c:v>
                </c:pt>
                <c:pt idx="113">
                  <c:v>19164</c:v>
                </c:pt>
                <c:pt idx="114">
                  <c:v>19164</c:v>
                </c:pt>
                <c:pt idx="115">
                  <c:v>19253.5</c:v>
                </c:pt>
                <c:pt idx="116">
                  <c:v>19253.5</c:v>
                </c:pt>
                <c:pt idx="117">
                  <c:v>19253.5</c:v>
                </c:pt>
                <c:pt idx="118">
                  <c:v>19272.5</c:v>
                </c:pt>
                <c:pt idx="119">
                  <c:v>19272.5</c:v>
                </c:pt>
                <c:pt idx="120">
                  <c:v>19399.5</c:v>
                </c:pt>
                <c:pt idx="121">
                  <c:v>19407</c:v>
                </c:pt>
                <c:pt idx="122">
                  <c:v>19416</c:v>
                </c:pt>
                <c:pt idx="123">
                  <c:v>19443</c:v>
                </c:pt>
                <c:pt idx="124">
                  <c:v>19443</c:v>
                </c:pt>
                <c:pt idx="125">
                  <c:v>19753</c:v>
                </c:pt>
                <c:pt idx="126">
                  <c:v>19812</c:v>
                </c:pt>
                <c:pt idx="127">
                  <c:v>19812</c:v>
                </c:pt>
                <c:pt idx="128">
                  <c:v>19812</c:v>
                </c:pt>
                <c:pt idx="129">
                  <c:v>19815</c:v>
                </c:pt>
                <c:pt idx="130">
                  <c:v>19815</c:v>
                </c:pt>
                <c:pt idx="131">
                  <c:v>19815</c:v>
                </c:pt>
                <c:pt idx="132">
                  <c:v>20121</c:v>
                </c:pt>
                <c:pt idx="133">
                  <c:v>20121</c:v>
                </c:pt>
                <c:pt idx="134">
                  <c:v>20121</c:v>
                </c:pt>
                <c:pt idx="135">
                  <c:v>20122</c:v>
                </c:pt>
                <c:pt idx="136">
                  <c:v>20122</c:v>
                </c:pt>
                <c:pt idx="137">
                  <c:v>20122</c:v>
                </c:pt>
                <c:pt idx="138">
                  <c:v>20445.5</c:v>
                </c:pt>
                <c:pt idx="139">
                  <c:v>20508.5</c:v>
                </c:pt>
                <c:pt idx="140">
                  <c:v>20510.5</c:v>
                </c:pt>
                <c:pt idx="141">
                  <c:v>20565.5</c:v>
                </c:pt>
                <c:pt idx="142">
                  <c:v>20609</c:v>
                </c:pt>
                <c:pt idx="143">
                  <c:v>20829</c:v>
                </c:pt>
                <c:pt idx="144">
                  <c:v>20922</c:v>
                </c:pt>
                <c:pt idx="145">
                  <c:v>21167</c:v>
                </c:pt>
                <c:pt idx="146">
                  <c:v>21167</c:v>
                </c:pt>
                <c:pt idx="147">
                  <c:v>21521.5</c:v>
                </c:pt>
                <c:pt idx="148">
                  <c:v>21584.5</c:v>
                </c:pt>
                <c:pt idx="149">
                  <c:v>21584.5</c:v>
                </c:pt>
                <c:pt idx="150">
                  <c:v>21584.5</c:v>
                </c:pt>
                <c:pt idx="151">
                  <c:v>21891.5</c:v>
                </c:pt>
                <c:pt idx="152">
                  <c:v>22583</c:v>
                </c:pt>
                <c:pt idx="153">
                  <c:v>22703</c:v>
                </c:pt>
              </c:numCache>
            </c:numRef>
          </c:xVal>
          <c:yVal>
            <c:numRef>
              <c:f>Active!$U$21:$U$174</c:f>
              <c:numCache>
                <c:formatCode>General</c:formatCode>
                <c:ptCount val="154"/>
                <c:pt idx="38">
                  <c:v>0.20449599999847123</c:v>
                </c:pt>
                <c:pt idx="80">
                  <c:v>-5.3802599999471568E-2</c:v>
                </c:pt>
                <c:pt idx="82">
                  <c:v>0.10506770000210963</c:v>
                </c:pt>
                <c:pt idx="84">
                  <c:v>-4.5147299999371171E-2</c:v>
                </c:pt>
                <c:pt idx="104">
                  <c:v>-0.20617255000252044</c:v>
                </c:pt>
                <c:pt idx="105">
                  <c:v>-0.21359659999870928</c:v>
                </c:pt>
                <c:pt idx="106">
                  <c:v>-0.21289660000184085</c:v>
                </c:pt>
                <c:pt idx="107">
                  <c:v>-0.21259660000214353</c:v>
                </c:pt>
                <c:pt idx="115">
                  <c:v>-0.18201584999769693</c:v>
                </c:pt>
                <c:pt idx="116">
                  <c:v>-0.18080584999552229</c:v>
                </c:pt>
                <c:pt idx="117">
                  <c:v>-0.18024584999511717</c:v>
                </c:pt>
                <c:pt idx="121">
                  <c:v>0.20823830000153976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6CA-4198-ACC6-A6EADC8CFD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857120"/>
        <c:axId val="1"/>
      </c:scatterChart>
      <c:valAx>
        <c:axId val="8468571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90905786535135"/>
              <c:y val="0.859815700607517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140096618357488E-2"/>
              <c:y val="0.411216261518712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685712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4975862316727317"/>
          <c:y val="0.91277520216514996"/>
          <c:w val="0.89533146520936091"/>
          <c:h val="0.9750808251772267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GP Vul - O-C Diagr.</a:t>
            </a:r>
          </a:p>
        </c:rich>
      </c:tx>
      <c:layout>
        <c:manualLayout>
          <c:xMode val="edge"/>
          <c:yMode val="edge"/>
          <c:x val="0.37925729098104222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31400441511528"/>
          <c:y val="0.14200550232425765"/>
          <c:w val="0.80115107800430496"/>
          <c:h val="0.6329943395629763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Active!$F$21:$F$200</c:f>
              <c:numCache>
                <c:formatCode>General</c:formatCode>
                <c:ptCount val="180"/>
                <c:pt idx="0">
                  <c:v>-2404</c:v>
                </c:pt>
                <c:pt idx="1">
                  <c:v>-1751</c:v>
                </c:pt>
                <c:pt idx="2">
                  <c:v>-1666</c:v>
                </c:pt>
                <c:pt idx="3">
                  <c:v>-1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26</c:v>
                </c:pt>
                <c:pt idx="8">
                  <c:v>27</c:v>
                </c:pt>
                <c:pt idx="9">
                  <c:v>60</c:v>
                </c:pt>
                <c:pt idx="10">
                  <c:v>61</c:v>
                </c:pt>
                <c:pt idx="11">
                  <c:v>335</c:v>
                </c:pt>
                <c:pt idx="12">
                  <c:v>368</c:v>
                </c:pt>
                <c:pt idx="13">
                  <c:v>426</c:v>
                </c:pt>
                <c:pt idx="14">
                  <c:v>429</c:v>
                </c:pt>
                <c:pt idx="15">
                  <c:v>554</c:v>
                </c:pt>
                <c:pt idx="16">
                  <c:v>735</c:v>
                </c:pt>
                <c:pt idx="17">
                  <c:v>765</c:v>
                </c:pt>
                <c:pt idx="18">
                  <c:v>2148</c:v>
                </c:pt>
                <c:pt idx="19">
                  <c:v>2151</c:v>
                </c:pt>
                <c:pt idx="20">
                  <c:v>2194.5</c:v>
                </c:pt>
                <c:pt idx="21">
                  <c:v>2195.5</c:v>
                </c:pt>
                <c:pt idx="22">
                  <c:v>2224.5</c:v>
                </c:pt>
                <c:pt idx="23">
                  <c:v>2225.5</c:v>
                </c:pt>
                <c:pt idx="24">
                  <c:v>2462</c:v>
                </c:pt>
                <c:pt idx="25">
                  <c:v>2492</c:v>
                </c:pt>
                <c:pt idx="26">
                  <c:v>2519</c:v>
                </c:pt>
                <c:pt idx="27">
                  <c:v>2887</c:v>
                </c:pt>
                <c:pt idx="28">
                  <c:v>2888</c:v>
                </c:pt>
                <c:pt idx="29">
                  <c:v>3228</c:v>
                </c:pt>
                <c:pt idx="30">
                  <c:v>3539</c:v>
                </c:pt>
                <c:pt idx="31">
                  <c:v>3597</c:v>
                </c:pt>
                <c:pt idx="32">
                  <c:v>4287.5</c:v>
                </c:pt>
                <c:pt idx="33">
                  <c:v>9565</c:v>
                </c:pt>
                <c:pt idx="34">
                  <c:v>9594</c:v>
                </c:pt>
                <c:pt idx="35">
                  <c:v>9596</c:v>
                </c:pt>
                <c:pt idx="36">
                  <c:v>9654</c:v>
                </c:pt>
                <c:pt idx="37">
                  <c:v>9816</c:v>
                </c:pt>
                <c:pt idx="38">
                  <c:v>9840</c:v>
                </c:pt>
                <c:pt idx="39">
                  <c:v>9846</c:v>
                </c:pt>
                <c:pt idx="40">
                  <c:v>9846</c:v>
                </c:pt>
                <c:pt idx="41">
                  <c:v>9849</c:v>
                </c:pt>
                <c:pt idx="42">
                  <c:v>9906</c:v>
                </c:pt>
                <c:pt idx="43">
                  <c:v>9908</c:v>
                </c:pt>
                <c:pt idx="44">
                  <c:v>9933</c:v>
                </c:pt>
                <c:pt idx="45">
                  <c:v>9993</c:v>
                </c:pt>
                <c:pt idx="46">
                  <c:v>10126</c:v>
                </c:pt>
                <c:pt idx="47">
                  <c:v>10182</c:v>
                </c:pt>
                <c:pt idx="48">
                  <c:v>10332</c:v>
                </c:pt>
                <c:pt idx="49">
                  <c:v>10521</c:v>
                </c:pt>
                <c:pt idx="50">
                  <c:v>10615</c:v>
                </c:pt>
                <c:pt idx="51">
                  <c:v>10642</c:v>
                </c:pt>
                <c:pt idx="52">
                  <c:v>10730</c:v>
                </c:pt>
                <c:pt idx="53">
                  <c:v>10731</c:v>
                </c:pt>
                <c:pt idx="54">
                  <c:v>11099</c:v>
                </c:pt>
                <c:pt idx="55">
                  <c:v>11323</c:v>
                </c:pt>
                <c:pt idx="56">
                  <c:v>11349</c:v>
                </c:pt>
                <c:pt idx="57">
                  <c:v>11351</c:v>
                </c:pt>
                <c:pt idx="58">
                  <c:v>11627</c:v>
                </c:pt>
                <c:pt idx="59">
                  <c:v>11661</c:v>
                </c:pt>
                <c:pt idx="60">
                  <c:v>11999</c:v>
                </c:pt>
                <c:pt idx="61">
                  <c:v>12061</c:v>
                </c:pt>
                <c:pt idx="62">
                  <c:v>12309</c:v>
                </c:pt>
                <c:pt idx="63">
                  <c:v>12426</c:v>
                </c:pt>
                <c:pt idx="64">
                  <c:v>12796</c:v>
                </c:pt>
                <c:pt idx="65">
                  <c:v>14522</c:v>
                </c:pt>
                <c:pt idx="66">
                  <c:v>14545</c:v>
                </c:pt>
                <c:pt idx="67">
                  <c:v>14550</c:v>
                </c:pt>
                <c:pt idx="68">
                  <c:v>14551</c:v>
                </c:pt>
                <c:pt idx="69">
                  <c:v>15202</c:v>
                </c:pt>
                <c:pt idx="70">
                  <c:v>15260</c:v>
                </c:pt>
                <c:pt idx="71">
                  <c:v>15830.5</c:v>
                </c:pt>
                <c:pt idx="72">
                  <c:v>15830.5</c:v>
                </c:pt>
                <c:pt idx="73">
                  <c:v>15868.5</c:v>
                </c:pt>
                <c:pt idx="74">
                  <c:v>15942</c:v>
                </c:pt>
                <c:pt idx="75">
                  <c:v>16162</c:v>
                </c:pt>
                <c:pt idx="76">
                  <c:v>16306</c:v>
                </c:pt>
                <c:pt idx="77">
                  <c:v>16521.5</c:v>
                </c:pt>
                <c:pt idx="78">
                  <c:v>16521.5</c:v>
                </c:pt>
                <c:pt idx="79">
                  <c:v>16553</c:v>
                </c:pt>
                <c:pt idx="80">
                  <c:v>16646</c:v>
                </c:pt>
                <c:pt idx="81">
                  <c:v>16694.5</c:v>
                </c:pt>
                <c:pt idx="82">
                  <c:v>16733</c:v>
                </c:pt>
                <c:pt idx="83">
                  <c:v>16983</c:v>
                </c:pt>
                <c:pt idx="84">
                  <c:v>16983</c:v>
                </c:pt>
                <c:pt idx="85">
                  <c:v>17050</c:v>
                </c:pt>
                <c:pt idx="86">
                  <c:v>17628</c:v>
                </c:pt>
                <c:pt idx="87">
                  <c:v>17628</c:v>
                </c:pt>
                <c:pt idx="88">
                  <c:v>17653</c:v>
                </c:pt>
                <c:pt idx="89">
                  <c:v>17769</c:v>
                </c:pt>
                <c:pt idx="90">
                  <c:v>17984.5</c:v>
                </c:pt>
                <c:pt idx="91">
                  <c:v>18000</c:v>
                </c:pt>
                <c:pt idx="92">
                  <c:v>18279</c:v>
                </c:pt>
                <c:pt idx="93">
                  <c:v>18369</c:v>
                </c:pt>
                <c:pt idx="94">
                  <c:v>18371</c:v>
                </c:pt>
                <c:pt idx="95">
                  <c:v>18412.5</c:v>
                </c:pt>
                <c:pt idx="96">
                  <c:v>18445</c:v>
                </c:pt>
                <c:pt idx="97">
                  <c:v>18455</c:v>
                </c:pt>
                <c:pt idx="98">
                  <c:v>18458</c:v>
                </c:pt>
                <c:pt idx="99">
                  <c:v>18460</c:v>
                </c:pt>
                <c:pt idx="100">
                  <c:v>18690.5</c:v>
                </c:pt>
                <c:pt idx="101">
                  <c:v>18737</c:v>
                </c:pt>
                <c:pt idx="102">
                  <c:v>18806</c:v>
                </c:pt>
                <c:pt idx="103">
                  <c:v>18826</c:v>
                </c:pt>
                <c:pt idx="104">
                  <c:v>18910.5</c:v>
                </c:pt>
                <c:pt idx="105">
                  <c:v>18986</c:v>
                </c:pt>
                <c:pt idx="106">
                  <c:v>18986</c:v>
                </c:pt>
                <c:pt idx="107">
                  <c:v>18986</c:v>
                </c:pt>
                <c:pt idx="108">
                  <c:v>19076</c:v>
                </c:pt>
                <c:pt idx="109">
                  <c:v>19076</c:v>
                </c:pt>
                <c:pt idx="110">
                  <c:v>19076</c:v>
                </c:pt>
                <c:pt idx="111">
                  <c:v>19105</c:v>
                </c:pt>
                <c:pt idx="112">
                  <c:v>19164</c:v>
                </c:pt>
                <c:pt idx="113">
                  <c:v>19164</c:v>
                </c:pt>
                <c:pt idx="114">
                  <c:v>19164</c:v>
                </c:pt>
                <c:pt idx="115">
                  <c:v>19253.5</c:v>
                </c:pt>
                <c:pt idx="116">
                  <c:v>19253.5</c:v>
                </c:pt>
                <c:pt idx="117">
                  <c:v>19253.5</c:v>
                </c:pt>
                <c:pt idx="118">
                  <c:v>19272.5</c:v>
                </c:pt>
                <c:pt idx="119">
                  <c:v>19272.5</c:v>
                </c:pt>
                <c:pt idx="120">
                  <c:v>19399.5</c:v>
                </c:pt>
                <c:pt idx="121">
                  <c:v>19407</c:v>
                </c:pt>
                <c:pt idx="122">
                  <c:v>19416</c:v>
                </c:pt>
                <c:pt idx="123">
                  <c:v>19443</c:v>
                </c:pt>
                <c:pt idx="124">
                  <c:v>19443</c:v>
                </c:pt>
                <c:pt idx="125">
                  <c:v>19753</c:v>
                </c:pt>
                <c:pt idx="126">
                  <c:v>19812</c:v>
                </c:pt>
                <c:pt idx="127">
                  <c:v>19812</c:v>
                </c:pt>
                <c:pt idx="128">
                  <c:v>19812</c:v>
                </c:pt>
                <c:pt idx="129">
                  <c:v>19815</c:v>
                </c:pt>
                <c:pt idx="130">
                  <c:v>19815</c:v>
                </c:pt>
                <c:pt idx="131">
                  <c:v>19815</c:v>
                </c:pt>
                <c:pt idx="132">
                  <c:v>20121</c:v>
                </c:pt>
                <c:pt idx="133">
                  <c:v>20121</c:v>
                </c:pt>
                <c:pt idx="134">
                  <c:v>20121</c:v>
                </c:pt>
                <c:pt idx="135">
                  <c:v>20122</c:v>
                </c:pt>
                <c:pt idx="136">
                  <c:v>20122</c:v>
                </c:pt>
                <c:pt idx="137">
                  <c:v>20122</c:v>
                </c:pt>
                <c:pt idx="138">
                  <c:v>20445.5</c:v>
                </c:pt>
                <c:pt idx="139">
                  <c:v>20508.5</c:v>
                </c:pt>
                <c:pt idx="140">
                  <c:v>20510.5</c:v>
                </c:pt>
                <c:pt idx="141">
                  <c:v>20565.5</c:v>
                </c:pt>
                <c:pt idx="142">
                  <c:v>20609</c:v>
                </c:pt>
                <c:pt idx="143">
                  <c:v>20829</c:v>
                </c:pt>
                <c:pt idx="144">
                  <c:v>20922</c:v>
                </c:pt>
                <c:pt idx="145">
                  <c:v>21167</c:v>
                </c:pt>
                <c:pt idx="146">
                  <c:v>21167</c:v>
                </c:pt>
                <c:pt idx="147">
                  <c:v>21521.5</c:v>
                </c:pt>
                <c:pt idx="148">
                  <c:v>21584.5</c:v>
                </c:pt>
                <c:pt idx="149">
                  <c:v>21584.5</c:v>
                </c:pt>
                <c:pt idx="150">
                  <c:v>21584.5</c:v>
                </c:pt>
                <c:pt idx="151">
                  <c:v>21891.5</c:v>
                </c:pt>
                <c:pt idx="152">
                  <c:v>22583</c:v>
                </c:pt>
                <c:pt idx="153">
                  <c:v>22703</c:v>
                </c:pt>
                <c:pt idx="154">
                  <c:v>23999</c:v>
                </c:pt>
                <c:pt idx="155">
                  <c:v>24000</c:v>
                </c:pt>
              </c:numCache>
            </c:numRef>
          </c:xVal>
          <c:yVal>
            <c:numRef>
              <c:f>Active!$H$21:$H$200</c:f>
              <c:numCache>
                <c:formatCode>General</c:formatCode>
                <c:ptCount val="180"/>
                <c:pt idx="0">
                  <c:v>2.5452399997448083E-2</c:v>
                </c:pt>
                <c:pt idx="1">
                  <c:v>-2.307190000283299E-2</c:v>
                </c:pt>
                <c:pt idx="2">
                  <c:v>-1.5835399994102772E-2</c:v>
                </c:pt>
                <c:pt idx="3">
                  <c:v>-3.4968999971169978E-3</c:v>
                </c:pt>
                <c:pt idx="4">
                  <c:v>0</c:v>
                </c:pt>
                <c:pt idx="5">
                  <c:v>4.0000000008149073E-3</c:v>
                </c:pt>
                <c:pt idx="6">
                  <c:v>6.4968999940901995E-3</c:v>
                </c:pt>
                <c:pt idx="7">
                  <c:v>3.9194000055431388E-3</c:v>
                </c:pt>
                <c:pt idx="8">
                  <c:v>-3.3583700002054684E-2</c:v>
                </c:pt>
                <c:pt idx="9">
                  <c:v>-1.6186000000743661E-2</c:v>
                </c:pt>
                <c:pt idx="10">
                  <c:v>6.310900003882125E-3</c:v>
                </c:pt>
                <c:pt idx="11">
                  <c:v>1.5461499999219086E-2</c:v>
                </c:pt>
                <c:pt idx="12">
                  <c:v>1.285920000373153E-2</c:v>
                </c:pt>
                <c:pt idx="13">
                  <c:v>-7.3206000015488826E-3</c:v>
                </c:pt>
                <c:pt idx="14">
                  <c:v>1.7010000010486692E-4</c:v>
                </c:pt>
                <c:pt idx="15">
                  <c:v>1.2826000020140782E-3</c:v>
                </c:pt>
                <c:pt idx="16">
                  <c:v>1.422150000144029E-2</c:v>
                </c:pt>
                <c:pt idx="17">
                  <c:v>-5.8715000050142407E-3</c:v>
                </c:pt>
                <c:pt idx="18">
                  <c:v>1.7341200000373647E-2</c:v>
                </c:pt>
                <c:pt idx="19">
                  <c:v>-5.1681000040844083E-3</c:v>
                </c:pt>
                <c:pt idx="20">
                  <c:v>6.9470500020543113E-3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3DF-4443-93BF-47BC8EF1F1B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Active!$F$21:$F$1704</c:f>
              <c:numCache>
                <c:formatCode>General</c:formatCode>
                <c:ptCount val="1684"/>
                <c:pt idx="0">
                  <c:v>-2404</c:v>
                </c:pt>
                <c:pt idx="1">
                  <c:v>-1751</c:v>
                </c:pt>
                <c:pt idx="2">
                  <c:v>-1666</c:v>
                </c:pt>
                <c:pt idx="3">
                  <c:v>-1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26</c:v>
                </c:pt>
                <c:pt idx="8">
                  <c:v>27</c:v>
                </c:pt>
                <c:pt idx="9">
                  <c:v>60</c:v>
                </c:pt>
                <c:pt idx="10">
                  <c:v>61</c:v>
                </c:pt>
                <c:pt idx="11">
                  <c:v>335</c:v>
                </c:pt>
                <c:pt idx="12">
                  <c:v>368</c:v>
                </c:pt>
                <c:pt idx="13">
                  <c:v>426</c:v>
                </c:pt>
                <c:pt idx="14">
                  <c:v>429</c:v>
                </c:pt>
                <c:pt idx="15">
                  <c:v>554</c:v>
                </c:pt>
                <c:pt idx="16">
                  <c:v>735</c:v>
                </c:pt>
                <c:pt idx="17">
                  <c:v>765</c:v>
                </c:pt>
                <c:pt idx="18">
                  <c:v>2148</c:v>
                </c:pt>
                <c:pt idx="19">
                  <c:v>2151</c:v>
                </c:pt>
                <c:pt idx="20">
                  <c:v>2194.5</c:v>
                </c:pt>
                <c:pt idx="21">
                  <c:v>2195.5</c:v>
                </c:pt>
                <c:pt idx="22">
                  <c:v>2224.5</c:v>
                </c:pt>
                <c:pt idx="23">
                  <c:v>2225.5</c:v>
                </c:pt>
                <c:pt idx="24">
                  <c:v>2462</c:v>
                </c:pt>
                <c:pt idx="25">
                  <c:v>2492</c:v>
                </c:pt>
                <c:pt idx="26">
                  <c:v>2519</c:v>
                </c:pt>
                <c:pt idx="27">
                  <c:v>2887</c:v>
                </c:pt>
                <c:pt idx="28">
                  <c:v>2888</c:v>
                </c:pt>
                <c:pt idx="29">
                  <c:v>3228</c:v>
                </c:pt>
                <c:pt idx="30">
                  <c:v>3539</c:v>
                </c:pt>
                <c:pt idx="31">
                  <c:v>3597</c:v>
                </c:pt>
                <c:pt idx="32">
                  <c:v>4287.5</c:v>
                </c:pt>
                <c:pt idx="33">
                  <c:v>9565</c:v>
                </c:pt>
                <c:pt idx="34">
                  <c:v>9594</c:v>
                </c:pt>
                <c:pt idx="35">
                  <c:v>9596</c:v>
                </c:pt>
                <c:pt idx="36">
                  <c:v>9654</c:v>
                </c:pt>
                <c:pt idx="37">
                  <c:v>9816</c:v>
                </c:pt>
                <c:pt idx="38">
                  <c:v>9840</c:v>
                </c:pt>
                <c:pt idx="39">
                  <c:v>9846</c:v>
                </c:pt>
                <c:pt idx="40">
                  <c:v>9846</c:v>
                </c:pt>
                <c:pt idx="41">
                  <c:v>9849</c:v>
                </c:pt>
                <c:pt idx="42">
                  <c:v>9906</c:v>
                </c:pt>
                <c:pt idx="43">
                  <c:v>9908</c:v>
                </c:pt>
                <c:pt idx="44">
                  <c:v>9933</c:v>
                </c:pt>
                <c:pt idx="45">
                  <c:v>9993</c:v>
                </c:pt>
                <c:pt idx="46">
                  <c:v>10126</c:v>
                </c:pt>
                <c:pt idx="47">
                  <c:v>10182</c:v>
                </c:pt>
                <c:pt idx="48">
                  <c:v>10332</c:v>
                </c:pt>
                <c:pt idx="49">
                  <c:v>10521</c:v>
                </c:pt>
                <c:pt idx="50">
                  <c:v>10615</c:v>
                </c:pt>
                <c:pt idx="51">
                  <c:v>10642</c:v>
                </c:pt>
                <c:pt idx="52">
                  <c:v>10730</c:v>
                </c:pt>
                <c:pt idx="53">
                  <c:v>10731</c:v>
                </c:pt>
                <c:pt idx="54">
                  <c:v>11099</c:v>
                </c:pt>
                <c:pt idx="55">
                  <c:v>11323</c:v>
                </c:pt>
                <c:pt idx="56">
                  <c:v>11349</c:v>
                </c:pt>
                <c:pt idx="57">
                  <c:v>11351</c:v>
                </c:pt>
                <c:pt idx="58">
                  <c:v>11627</c:v>
                </c:pt>
                <c:pt idx="59">
                  <c:v>11661</c:v>
                </c:pt>
                <c:pt idx="60">
                  <c:v>11999</c:v>
                </c:pt>
                <c:pt idx="61">
                  <c:v>12061</c:v>
                </c:pt>
                <c:pt idx="62">
                  <c:v>12309</c:v>
                </c:pt>
                <c:pt idx="63">
                  <c:v>12426</c:v>
                </c:pt>
                <c:pt idx="64">
                  <c:v>12796</c:v>
                </c:pt>
                <c:pt idx="65">
                  <c:v>14522</c:v>
                </c:pt>
                <c:pt idx="66">
                  <c:v>14545</c:v>
                </c:pt>
                <c:pt idx="67">
                  <c:v>14550</c:v>
                </c:pt>
                <c:pt idx="68">
                  <c:v>14551</c:v>
                </c:pt>
                <c:pt idx="69">
                  <c:v>15202</c:v>
                </c:pt>
                <c:pt idx="70">
                  <c:v>15260</c:v>
                </c:pt>
                <c:pt idx="71">
                  <c:v>15830.5</c:v>
                </c:pt>
                <c:pt idx="72">
                  <c:v>15830.5</c:v>
                </c:pt>
                <c:pt idx="73">
                  <c:v>15868.5</c:v>
                </c:pt>
                <c:pt idx="74">
                  <c:v>15942</c:v>
                </c:pt>
                <c:pt idx="75">
                  <c:v>16162</c:v>
                </c:pt>
                <c:pt idx="76">
                  <c:v>16306</c:v>
                </c:pt>
                <c:pt idx="77">
                  <c:v>16521.5</c:v>
                </c:pt>
                <c:pt idx="78">
                  <c:v>16521.5</c:v>
                </c:pt>
                <c:pt idx="79">
                  <c:v>16553</c:v>
                </c:pt>
                <c:pt idx="80">
                  <c:v>16646</c:v>
                </c:pt>
                <c:pt idx="81">
                  <c:v>16694.5</c:v>
                </c:pt>
                <c:pt idx="82">
                  <c:v>16733</c:v>
                </c:pt>
                <c:pt idx="83">
                  <c:v>16983</c:v>
                </c:pt>
                <c:pt idx="84">
                  <c:v>16983</c:v>
                </c:pt>
                <c:pt idx="85">
                  <c:v>17050</c:v>
                </c:pt>
                <c:pt idx="86">
                  <c:v>17628</c:v>
                </c:pt>
                <c:pt idx="87">
                  <c:v>17628</c:v>
                </c:pt>
                <c:pt idx="88">
                  <c:v>17653</c:v>
                </c:pt>
                <c:pt idx="89">
                  <c:v>17769</c:v>
                </c:pt>
                <c:pt idx="90">
                  <c:v>17984.5</c:v>
                </c:pt>
                <c:pt idx="91">
                  <c:v>18000</c:v>
                </c:pt>
                <c:pt idx="92">
                  <c:v>18279</c:v>
                </c:pt>
                <c:pt idx="93">
                  <c:v>18369</c:v>
                </c:pt>
                <c:pt idx="94">
                  <c:v>18371</c:v>
                </c:pt>
                <c:pt idx="95">
                  <c:v>18412.5</c:v>
                </c:pt>
                <c:pt idx="96">
                  <c:v>18445</c:v>
                </c:pt>
                <c:pt idx="97">
                  <c:v>18455</c:v>
                </c:pt>
                <c:pt idx="98">
                  <c:v>18458</c:v>
                </c:pt>
                <c:pt idx="99">
                  <c:v>18460</c:v>
                </c:pt>
                <c:pt idx="100">
                  <c:v>18690.5</c:v>
                </c:pt>
                <c:pt idx="101">
                  <c:v>18737</c:v>
                </c:pt>
                <c:pt idx="102">
                  <c:v>18806</c:v>
                </c:pt>
                <c:pt idx="103">
                  <c:v>18826</c:v>
                </c:pt>
                <c:pt idx="104">
                  <c:v>18910.5</c:v>
                </c:pt>
                <c:pt idx="105">
                  <c:v>18986</c:v>
                </c:pt>
                <c:pt idx="106">
                  <c:v>18986</c:v>
                </c:pt>
                <c:pt idx="107">
                  <c:v>18986</c:v>
                </c:pt>
                <c:pt idx="108">
                  <c:v>19076</c:v>
                </c:pt>
                <c:pt idx="109">
                  <c:v>19076</c:v>
                </c:pt>
                <c:pt idx="110">
                  <c:v>19076</c:v>
                </c:pt>
                <c:pt idx="111">
                  <c:v>19105</c:v>
                </c:pt>
                <c:pt idx="112">
                  <c:v>19164</c:v>
                </c:pt>
                <c:pt idx="113">
                  <c:v>19164</c:v>
                </c:pt>
                <c:pt idx="114">
                  <c:v>19164</c:v>
                </c:pt>
                <c:pt idx="115">
                  <c:v>19253.5</c:v>
                </c:pt>
                <c:pt idx="116">
                  <c:v>19253.5</c:v>
                </c:pt>
                <c:pt idx="117">
                  <c:v>19253.5</c:v>
                </c:pt>
                <c:pt idx="118">
                  <c:v>19272.5</c:v>
                </c:pt>
                <c:pt idx="119">
                  <c:v>19272.5</c:v>
                </c:pt>
                <c:pt idx="120">
                  <c:v>19399.5</c:v>
                </c:pt>
                <c:pt idx="121">
                  <c:v>19407</c:v>
                </c:pt>
                <c:pt idx="122">
                  <c:v>19416</c:v>
                </c:pt>
                <c:pt idx="123">
                  <c:v>19443</c:v>
                </c:pt>
                <c:pt idx="124">
                  <c:v>19443</c:v>
                </c:pt>
                <c:pt idx="125">
                  <c:v>19753</c:v>
                </c:pt>
                <c:pt idx="126">
                  <c:v>19812</c:v>
                </c:pt>
                <c:pt idx="127">
                  <c:v>19812</c:v>
                </c:pt>
                <c:pt idx="128">
                  <c:v>19812</c:v>
                </c:pt>
                <c:pt idx="129">
                  <c:v>19815</c:v>
                </c:pt>
                <c:pt idx="130">
                  <c:v>19815</c:v>
                </c:pt>
                <c:pt idx="131">
                  <c:v>19815</c:v>
                </c:pt>
                <c:pt idx="132">
                  <c:v>20121</c:v>
                </c:pt>
                <c:pt idx="133">
                  <c:v>20121</c:v>
                </c:pt>
                <c:pt idx="134">
                  <c:v>20121</c:v>
                </c:pt>
                <c:pt idx="135">
                  <c:v>20122</c:v>
                </c:pt>
                <c:pt idx="136">
                  <c:v>20122</c:v>
                </c:pt>
                <c:pt idx="137">
                  <c:v>20122</c:v>
                </c:pt>
                <c:pt idx="138">
                  <c:v>20445.5</c:v>
                </c:pt>
                <c:pt idx="139">
                  <c:v>20508.5</c:v>
                </c:pt>
                <c:pt idx="140">
                  <c:v>20510.5</c:v>
                </c:pt>
                <c:pt idx="141">
                  <c:v>20565.5</c:v>
                </c:pt>
                <c:pt idx="142">
                  <c:v>20609</c:v>
                </c:pt>
                <c:pt idx="143">
                  <c:v>20829</c:v>
                </c:pt>
                <c:pt idx="144">
                  <c:v>20922</c:v>
                </c:pt>
                <c:pt idx="145">
                  <c:v>21167</c:v>
                </c:pt>
                <c:pt idx="146">
                  <c:v>21167</c:v>
                </c:pt>
                <c:pt idx="147">
                  <c:v>21521.5</c:v>
                </c:pt>
                <c:pt idx="148">
                  <c:v>21584.5</c:v>
                </c:pt>
                <c:pt idx="149">
                  <c:v>21584.5</c:v>
                </c:pt>
                <c:pt idx="150">
                  <c:v>21584.5</c:v>
                </c:pt>
                <c:pt idx="151">
                  <c:v>21891.5</c:v>
                </c:pt>
                <c:pt idx="152">
                  <c:v>22583</c:v>
                </c:pt>
                <c:pt idx="153">
                  <c:v>22703</c:v>
                </c:pt>
                <c:pt idx="154">
                  <c:v>23999</c:v>
                </c:pt>
                <c:pt idx="155">
                  <c:v>24000</c:v>
                </c:pt>
              </c:numCache>
            </c:numRef>
          </c:xVal>
          <c:yVal>
            <c:numRef>
              <c:f>Active!$I$21:$I$1704</c:f>
              <c:numCache>
                <c:formatCode>General</c:formatCode>
                <c:ptCount val="1684"/>
                <c:pt idx="21">
                  <c:v>1.5443949996551964E-2</c:v>
                </c:pt>
                <c:pt idx="22">
                  <c:v>1.4854050001304131E-2</c:v>
                </c:pt>
                <c:pt idx="23">
                  <c:v>1.9350950002262834E-2</c:v>
                </c:pt>
                <c:pt idx="24">
                  <c:v>1.4367799994943198E-2</c:v>
                </c:pt>
                <c:pt idx="25">
                  <c:v>6.2747999982093461E-3</c:v>
                </c:pt>
                <c:pt idx="26">
                  <c:v>4.6910999953979626E-3</c:v>
                </c:pt>
                <c:pt idx="27">
                  <c:v>2.2550299996510148E-2</c:v>
                </c:pt>
                <c:pt idx="28">
                  <c:v>3.404719999525696E-2</c:v>
                </c:pt>
                <c:pt idx="29">
                  <c:v>1.8993199999385979E-2</c:v>
                </c:pt>
                <c:pt idx="30">
                  <c:v>4.5291000060387887E-3</c:v>
                </c:pt>
                <c:pt idx="31">
                  <c:v>-1.2650700002268422E-2</c:v>
                </c:pt>
                <c:pt idx="32">
                  <c:v>-1.3041250000242144E-2</c:v>
                </c:pt>
                <c:pt idx="33">
                  <c:v>-1.1514999932842329E-3</c:v>
                </c:pt>
                <c:pt idx="34">
                  <c:v>-2.7413999996497296E-3</c:v>
                </c:pt>
                <c:pt idx="35">
                  <c:v>-5.7476000001770444E-3</c:v>
                </c:pt>
                <c:pt idx="36">
                  <c:v>-8.9274000056320801E-3</c:v>
                </c:pt>
                <c:pt idx="37">
                  <c:v>-4.2959999700542539E-4</c:v>
                </c:pt>
                <c:pt idx="39">
                  <c:v>-7.5226000044494867E-3</c:v>
                </c:pt>
                <c:pt idx="40">
                  <c:v>9.4773999953758903E-3</c:v>
                </c:pt>
                <c:pt idx="41">
                  <c:v>-2.0319000032031909E-3</c:v>
                </c:pt>
                <c:pt idx="42">
                  <c:v>8.2913999940501526E-3</c:v>
                </c:pt>
                <c:pt idx="43">
                  <c:v>-1.7148000042652711E-3</c:v>
                </c:pt>
                <c:pt idx="44">
                  <c:v>-3.2923000035225414E-3</c:v>
                </c:pt>
                <c:pt idx="45">
                  <c:v>1.5216999963740818E-3</c:v>
                </c:pt>
                <c:pt idx="46">
                  <c:v>3.6093999951845035E-3</c:v>
                </c:pt>
                <c:pt idx="47">
                  <c:v>7.4357999983476475E-3</c:v>
                </c:pt>
                <c:pt idx="48">
                  <c:v>-2.920000406447798E-5</c:v>
                </c:pt>
                <c:pt idx="49">
                  <c:v>5.8848999979090877E-3</c:v>
                </c:pt>
                <c:pt idx="50">
                  <c:v>-4.4064999965485185E-3</c:v>
                </c:pt>
                <c:pt idx="51">
                  <c:v>-1.9901999985449947E-3</c:v>
                </c:pt>
                <c:pt idx="52">
                  <c:v>-2.6299999444745481E-4</c:v>
                </c:pt>
                <c:pt idx="53">
                  <c:v>-3.7661000023945235E-3</c:v>
                </c:pt>
                <c:pt idx="54">
                  <c:v>-1.9068999972660094E-3</c:v>
                </c:pt>
                <c:pt idx="55">
                  <c:v>-2.6013000024249777E-3</c:v>
                </c:pt>
                <c:pt idx="56">
                  <c:v>2.8318100004980806E-2</c:v>
                </c:pt>
                <c:pt idx="57">
                  <c:v>3.3118999999715015E-3</c:v>
                </c:pt>
                <c:pt idx="58">
                  <c:v>1.5456299996003509E-2</c:v>
                </c:pt>
                <c:pt idx="59">
                  <c:v>-6.4910000219242647E-4</c:v>
                </c:pt>
                <c:pt idx="60">
                  <c:v>-1.8696899998758454E-2</c:v>
                </c:pt>
                <c:pt idx="61">
                  <c:v>-1.488910000625765E-2</c:v>
                </c:pt>
                <c:pt idx="62">
                  <c:v>-1.5657899995858315E-2</c:v>
                </c:pt>
                <c:pt idx="63">
                  <c:v>-2.7520600000570994E-2</c:v>
                </c:pt>
                <c:pt idx="64">
                  <c:v>-1.3667600003827829E-2</c:v>
                </c:pt>
                <c:pt idx="65">
                  <c:v>-5.5018200000631623E-2</c:v>
                </c:pt>
                <c:pt idx="66">
                  <c:v>-4.5589500005007721E-2</c:v>
                </c:pt>
                <c:pt idx="67">
                  <c:v>-2.9104999994160607E-2</c:v>
                </c:pt>
                <c:pt idx="68">
                  <c:v>-5.4608099999313708E-2</c:v>
                </c:pt>
                <c:pt idx="92">
                  <c:v>-3.4164900003816001E-2</c:v>
                </c:pt>
                <c:pt idx="94">
                  <c:v>-4.0450100001180544E-2</c:v>
                </c:pt>
                <c:pt idx="140">
                  <c:v>-6.4832550007849932E-2</c:v>
                </c:pt>
                <c:pt idx="141">
                  <c:v>-6.2503050001396332E-2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3DF-4443-93BF-47BC8EF1F1B4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Active!$F$21:$F$1740</c:f>
              <c:numCache>
                <c:formatCode>General</c:formatCode>
                <c:ptCount val="1720"/>
                <c:pt idx="0">
                  <c:v>-2404</c:v>
                </c:pt>
                <c:pt idx="1">
                  <c:v>-1751</c:v>
                </c:pt>
                <c:pt idx="2">
                  <c:v>-1666</c:v>
                </c:pt>
                <c:pt idx="3">
                  <c:v>-1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26</c:v>
                </c:pt>
                <c:pt idx="8">
                  <c:v>27</c:v>
                </c:pt>
                <c:pt idx="9">
                  <c:v>60</c:v>
                </c:pt>
                <c:pt idx="10">
                  <c:v>61</c:v>
                </c:pt>
                <c:pt idx="11">
                  <c:v>335</c:v>
                </c:pt>
                <c:pt idx="12">
                  <c:v>368</c:v>
                </c:pt>
                <c:pt idx="13">
                  <c:v>426</c:v>
                </c:pt>
                <c:pt idx="14">
                  <c:v>429</c:v>
                </c:pt>
                <c:pt idx="15">
                  <c:v>554</c:v>
                </c:pt>
                <c:pt idx="16">
                  <c:v>735</c:v>
                </c:pt>
                <c:pt idx="17">
                  <c:v>765</c:v>
                </c:pt>
                <c:pt idx="18">
                  <c:v>2148</c:v>
                </c:pt>
                <c:pt idx="19">
                  <c:v>2151</c:v>
                </c:pt>
                <c:pt idx="20">
                  <c:v>2194.5</c:v>
                </c:pt>
                <c:pt idx="21">
                  <c:v>2195.5</c:v>
                </c:pt>
                <c:pt idx="22">
                  <c:v>2224.5</c:v>
                </c:pt>
                <c:pt idx="23">
                  <c:v>2225.5</c:v>
                </c:pt>
                <c:pt idx="24">
                  <c:v>2462</c:v>
                </c:pt>
                <c:pt idx="25">
                  <c:v>2492</c:v>
                </c:pt>
                <c:pt idx="26">
                  <c:v>2519</c:v>
                </c:pt>
                <c:pt idx="27">
                  <c:v>2887</c:v>
                </c:pt>
                <c:pt idx="28">
                  <c:v>2888</c:v>
                </c:pt>
                <c:pt idx="29">
                  <c:v>3228</c:v>
                </c:pt>
                <c:pt idx="30">
                  <c:v>3539</c:v>
                </c:pt>
                <c:pt idx="31">
                  <c:v>3597</c:v>
                </c:pt>
                <c:pt idx="32">
                  <c:v>4287.5</c:v>
                </c:pt>
                <c:pt idx="33">
                  <c:v>9565</c:v>
                </c:pt>
                <c:pt idx="34">
                  <c:v>9594</c:v>
                </c:pt>
                <c:pt idx="35">
                  <c:v>9596</c:v>
                </c:pt>
                <c:pt idx="36">
                  <c:v>9654</c:v>
                </c:pt>
                <c:pt idx="37">
                  <c:v>9816</c:v>
                </c:pt>
                <c:pt idx="38">
                  <c:v>9840</c:v>
                </c:pt>
                <c:pt idx="39">
                  <c:v>9846</c:v>
                </c:pt>
                <c:pt idx="40">
                  <c:v>9846</c:v>
                </c:pt>
                <c:pt idx="41">
                  <c:v>9849</c:v>
                </c:pt>
                <c:pt idx="42">
                  <c:v>9906</c:v>
                </c:pt>
                <c:pt idx="43">
                  <c:v>9908</c:v>
                </c:pt>
                <c:pt idx="44">
                  <c:v>9933</c:v>
                </c:pt>
                <c:pt idx="45">
                  <c:v>9993</c:v>
                </c:pt>
                <c:pt idx="46">
                  <c:v>10126</c:v>
                </c:pt>
                <c:pt idx="47">
                  <c:v>10182</c:v>
                </c:pt>
                <c:pt idx="48">
                  <c:v>10332</c:v>
                </c:pt>
                <c:pt idx="49">
                  <c:v>10521</c:v>
                </c:pt>
                <c:pt idx="50">
                  <c:v>10615</c:v>
                </c:pt>
                <c:pt idx="51">
                  <c:v>10642</c:v>
                </c:pt>
                <c:pt idx="52">
                  <c:v>10730</c:v>
                </c:pt>
                <c:pt idx="53">
                  <c:v>10731</c:v>
                </c:pt>
                <c:pt idx="54">
                  <c:v>11099</c:v>
                </c:pt>
                <c:pt idx="55">
                  <c:v>11323</c:v>
                </c:pt>
                <c:pt idx="56">
                  <c:v>11349</c:v>
                </c:pt>
                <c:pt idx="57">
                  <c:v>11351</c:v>
                </c:pt>
                <c:pt idx="58">
                  <c:v>11627</c:v>
                </c:pt>
                <c:pt idx="59">
                  <c:v>11661</c:v>
                </c:pt>
                <c:pt idx="60">
                  <c:v>11999</c:v>
                </c:pt>
                <c:pt idx="61">
                  <c:v>12061</c:v>
                </c:pt>
                <c:pt idx="62">
                  <c:v>12309</c:v>
                </c:pt>
                <c:pt idx="63">
                  <c:v>12426</c:v>
                </c:pt>
                <c:pt idx="64">
                  <c:v>12796</c:v>
                </c:pt>
                <c:pt idx="65">
                  <c:v>14522</c:v>
                </c:pt>
                <c:pt idx="66">
                  <c:v>14545</c:v>
                </c:pt>
                <c:pt idx="67">
                  <c:v>14550</c:v>
                </c:pt>
                <c:pt idx="68">
                  <c:v>14551</c:v>
                </c:pt>
                <c:pt idx="69">
                  <c:v>15202</c:v>
                </c:pt>
                <c:pt idx="70">
                  <c:v>15260</c:v>
                </c:pt>
                <c:pt idx="71">
                  <c:v>15830.5</c:v>
                </c:pt>
                <c:pt idx="72">
                  <c:v>15830.5</c:v>
                </c:pt>
                <c:pt idx="73">
                  <c:v>15868.5</c:v>
                </c:pt>
                <c:pt idx="74">
                  <c:v>15942</c:v>
                </c:pt>
                <c:pt idx="75">
                  <c:v>16162</c:v>
                </c:pt>
                <c:pt idx="76">
                  <c:v>16306</c:v>
                </c:pt>
                <c:pt idx="77">
                  <c:v>16521.5</c:v>
                </c:pt>
                <c:pt idx="78">
                  <c:v>16521.5</c:v>
                </c:pt>
                <c:pt idx="79">
                  <c:v>16553</c:v>
                </c:pt>
                <c:pt idx="80">
                  <c:v>16646</c:v>
                </c:pt>
                <c:pt idx="81">
                  <c:v>16694.5</c:v>
                </c:pt>
                <c:pt idx="82">
                  <c:v>16733</c:v>
                </c:pt>
                <c:pt idx="83">
                  <c:v>16983</c:v>
                </c:pt>
                <c:pt idx="84">
                  <c:v>16983</c:v>
                </c:pt>
                <c:pt idx="85">
                  <c:v>17050</c:v>
                </c:pt>
                <c:pt idx="86">
                  <c:v>17628</c:v>
                </c:pt>
                <c:pt idx="87">
                  <c:v>17628</c:v>
                </c:pt>
                <c:pt idx="88">
                  <c:v>17653</c:v>
                </c:pt>
                <c:pt idx="89">
                  <c:v>17769</c:v>
                </c:pt>
                <c:pt idx="90">
                  <c:v>17984.5</c:v>
                </c:pt>
                <c:pt idx="91">
                  <c:v>18000</c:v>
                </c:pt>
                <c:pt idx="92">
                  <c:v>18279</c:v>
                </c:pt>
                <c:pt idx="93">
                  <c:v>18369</c:v>
                </c:pt>
                <c:pt idx="94">
                  <c:v>18371</c:v>
                </c:pt>
                <c:pt idx="95">
                  <c:v>18412.5</c:v>
                </c:pt>
                <c:pt idx="96">
                  <c:v>18445</c:v>
                </c:pt>
                <c:pt idx="97">
                  <c:v>18455</c:v>
                </c:pt>
                <c:pt idx="98">
                  <c:v>18458</c:v>
                </c:pt>
                <c:pt idx="99">
                  <c:v>18460</c:v>
                </c:pt>
                <c:pt idx="100">
                  <c:v>18690.5</c:v>
                </c:pt>
                <c:pt idx="101">
                  <c:v>18737</c:v>
                </c:pt>
                <c:pt idx="102">
                  <c:v>18806</c:v>
                </c:pt>
                <c:pt idx="103">
                  <c:v>18826</c:v>
                </c:pt>
                <c:pt idx="104">
                  <c:v>18910.5</c:v>
                </c:pt>
                <c:pt idx="105">
                  <c:v>18986</c:v>
                </c:pt>
                <c:pt idx="106">
                  <c:v>18986</c:v>
                </c:pt>
                <c:pt idx="107">
                  <c:v>18986</c:v>
                </c:pt>
                <c:pt idx="108">
                  <c:v>19076</c:v>
                </c:pt>
                <c:pt idx="109">
                  <c:v>19076</c:v>
                </c:pt>
                <c:pt idx="110">
                  <c:v>19076</c:v>
                </c:pt>
                <c:pt idx="111">
                  <c:v>19105</c:v>
                </c:pt>
                <c:pt idx="112">
                  <c:v>19164</c:v>
                </c:pt>
                <c:pt idx="113">
                  <c:v>19164</c:v>
                </c:pt>
                <c:pt idx="114">
                  <c:v>19164</c:v>
                </c:pt>
                <c:pt idx="115">
                  <c:v>19253.5</c:v>
                </c:pt>
                <c:pt idx="116">
                  <c:v>19253.5</c:v>
                </c:pt>
                <c:pt idx="117">
                  <c:v>19253.5</c:v>
                </c:pt>
                <c:pt idx="118">
                  <c:v>19272.5</c:v>
                </c:pt>
                <c:pt idx="119">
                  <c:v>19272.5</c:v>
                </c:pt>
                <c:pt idx="120">
                  <c:v>19399.5</c:v>
                </c:pt>
                <c:pt idx="121">
                  <c:v>19407</c:v>
                </c:pt>
                <c:pt idx="122">
                  <c:v>19416</c:v>
                </c:pt>
                <c:pt idx="123">
                  <c:v>19443</c:v>
                </c:pt>
                <c:pt idx="124">
                  <c:v>19443</c:v>
                </c:pt>
                <c:pt idx="125">
                  <c:v>19753</c:v>
                </c:pt>
                <c:pt idx="126">
                  <c:v>19812</c:v>
                </c:pt>
                <c:pt idx="127">
                  <c:v>19812</c:v>
                </c:pt>
                <c:pt idx="128">
                  <c:v>19812</c:v>
                </c:pt>
                <c:pt idx="129">
                  <c:v>19815</c:v>
                </c:pt>
                <c:pt idx="130">
                  <c:v>19815</c:v>
                </c:pt>
                <c:pt idx="131">
                  <c:v>19815</c:v>
                </c:pt>
                <c:pt idx="132">
                  <c:v>20121</c:v>
                </c:pt>
                <c:pt idx="133">
                  <c:v>20121</c:v>
                </c:pt>
                <c:pt idx="134">
                  <c:v>20121</c:v>
                </c:pt>
                <c:pt idx="135">
                  <c:v>20122</c:v>
                </c:pt>
                <c:pt idx="136">
                  <c:v>20122</c:v>
                </c:pt>
                <c:pt idx="137">
                  <c:v>20122</c:v>
                </c:pt>
                <c:pt idx="138">
                  <c:v>20445.5</c:v>
                </c:pt>
                <c:pt idx="139">
                  <c:v>20508.5</c:v>
                </c:pt>
                <c:pt idx="140">
                  <c:v>20510.5</c:v>
                </c:pt>
                <c:pt idx="141">
                  <c:v>20565.5</c:v>
                </c:pt>
                <c:pt idx="142">
                  <c:v>20609</c:v>
                </c:pt>
                <c:pt idx="143">
                  <c:v>20829</c:v>
                </c:pt>
                <c:pt idx="144">
                  <c:v>20922</c:v>
                </c:pt>
                <c:pt idx="145">
                  <c:v>21167</c:v>
                </c:pt>
                <c:pt idx="146">
                  <c:v>21167</c:v>
                </c:pt>
                <c:pt idx="147">
                  <c:v>21521.5</c:v>
                </c:pt>
                <c:pt idx="148">
                  <c:v>21584.5</c:v>
                </c:pt>
                <c:pt idx="149">
                  <c:v>21584.5</c:v>
                </c:pt>
                <c:pt idx="150">
                  <c:v>21584.5</c:v>
                </c:pt>
                <c:pt idx="151">
                  <c:v>21891.5</c:v>
                </c:pt>
                <c:pt idx="152">
                  <c:v>22583</c:v>
                </c:pt>
                <c:pt idx="153">
                  <c:v>22703</c:v>
                </c:pt>
                <c:pt idx="154">
                  <c:v>23999</c:v>
                </c:pt>
                <c:pt idx="155">
                  <c:v>24000</c:v>
                </c:pt>
              </c:numCache>
            </c:numRef>
          </c:xVal>
          <c:yVal>
            <c:numRef>
              <c:f>Active!$J$21:$J$1740</c:f>
              <c:numCache>
                <c:formatCode>General</c:formatCode>
                <c:ptCount val="1720"/>
                <c:pt idx="70">
                  <c:v>-3.8405999999667984E-2</c:v>
                </c:pt>
                <c:pt idx="76">
                  <c:v>-4.4248599995626137E-2</c:v>
                </c:pt>
                <c:pt idx="95">
                  <c:v>-5.5528750002849847E-2</c:v>
                </c:pt>
                <c:pt idx="98">
                  <c:v>-5.5319799997960217E-2</c:v>
                </c:pt>
                <c:pt idx="99">
                  <c:v>-5.412600000272505E-2</c:v>
                </c:pt>
                <c:pt idx="100">
                  <c:v>-6.1390549999487121E-2</c:v>
                </c:pt>
                <c:pt idx="120">
                  <c:v>-6.1188450003101025E-2</c:v>
                </c:pt>
                <c:pt idx="122">
                  <c:v>-6.0089600003266241E-2</c:v>
                </c:pt>
                <c:pt idx="139">
                  <c:v>-6.3426349996007048E-2</c:v>
                </c:pt>
                <c:pt idx="144">
                  <c:v>-6.4158199995290488E-2</c:v>
                </c:pt>
                <c:pt idx="147">
                  <c:v>-7.6866650000738446E-2</c:v>
                </c:pt>
                <c:pt idx="151">
                  <c:v>-7.7813650001189671E-2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3DF-4443-93BF-47BC8EF1F1B4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Active!$F$21:$F$1740</c:f>
              <c:numCache>
                <c:formatCode>General</c:formatCode>
                <c:ptCount val="1720"/>
                <c:pt idx="0">
                  <c:v>-2404</c:v>
                </c:pt>
                <c:pt idx="1">
                  <c:v>-1751</c:v>
                </c:pt>
                <c:pt idx="2">
                  <c:v>-1666</c:v>
                </c:pt>
                <c:pt idx="3">
                  <c:v>-1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26</c:v>
                </c:pt>
                <c:pt idx="8">
                  <c:v>27</c:v>
                </c:pt>
                <c:pt idx="9">
                  <c:v>60</c:v>
                </c:pt>
                <c:pt idx="10">
                  <c:v>61</c:v>
                </c:pt>
                <c:pt idx="11">
                  <c:v>335</c:v>
                </c:pt>
                <c:pt idx="12">
                  <c:v>368</c:v>
                </c:pt>
                <c:pt idx="13">
                  <c:v>426</c:v>
                </c:pt>
                <c:pt idx="14">
                  <c:v>429</c:v>
                </c:pt>
                <c:pt idx="15">
                  <c:v>554</c:v>
                </c:pt>
                <c:pt idx="16">
                  <c:v>735</c:v>
                </c:pt>
                <c:pt idx="17">
                  <c:v>765</c:v>
                </c:pt>
                <c:pt idx="18">
                  <c:v>2148</c:v>
                </c:pt>
                <c:pt idx="19">
                  <c:v>2151</c:v>
                </c:pt>
                <c:pt idx="20">
                  <c:v>2194.5</c:v>
                </c:pt>
                <c:pt idx="21">
                  <c:v>2195.5</c:v>
                </c:pt>
                <c:pt idx="22">
                  <c:v>2224.5</c:v>
                </c:pt>
                <c:pt idx="23">
                  <c:v>2225.5</c:v>
                </c:pt>
                <c:pt idx="24">
                  <c:v>2462</c:v>
                </c:pt>
                <c:pt idx="25">
                  <c:v>2492</c:v>
                </c:pt>
                <c:pt idx="26">
                  <c:v>2519</c:v>
                </c:pt>
                <c:pt idx="27">
                  <c:v>2887</c:v>
                </c:pt>
                <c:pt idx="28">
                  <c:v>2888</c:v>
                </c:pt>
                <c:pt idx="29">
                  <c:v>3228</c:v>
                </c:pt>
                <c:pt idx="30">
                  <c:v>3539</c:v>
                </c:pt>
                <c:pt idx="31">
                  <c:v>3597</c:v>
                </c:pt>
                <c:pt idx="32">
                  <c:v>4287.5</c:v>
                </c:pt>
                <c:pt idx="33">
                  <c:v>9565</c:v>
                </c:pt>
                <c:pt idx="34">
                  <c:v>9594</c:v>
                </c:pt>
                <c:pt idx="35">
                  <c:v>9596</c:v>
                </c:pt>
                <c:pt idx="36">
                  <c:v>9654</c:v>
                </c:pt>
                <c:pt idx="37">
                  <c:v>9816</c:v>
                </c:pt>
                <c:pt idx="38">
                  <c:v>9840</c:v>
                </c:pt>
                <c:pt idx="39">
                  <c:v>9846</c:v>
                </c:pt>
                <c:pt idx="40">
                  <c:v>9846</c:v>
                </c:pt>
                <c:pt idx="41">
                  <c:v>9849</c:v>
                </c:pt>
                <c:pt idx="42">
                  <c:v>9906</c:v>
                </c:pt>
                <c:pt idx="43">
                  <c:v>9908</c:v>
                </c:pt>
                <c:pt idx="44">
                  <c:v>9933</c:v>
                </c:pt>
                <c:pt idx="45">
                  <c:v>9993</c:v>
                </c:pt>
                <c:pt idx="46">
                  <c:v>10126</c:v>
                </c:pt>
                <c:pt idx="47">
                  <c:v>10182</c:v>
                </c:pt>
                <c:pt idx="48">
                  <c:v>10332</c:v>
                </c:pt>
                <c:pt idx="49">
                  <c:v>10521</c:v>
                </c:pt>
                <c:pt idx="50">
                  <c:v>10615</c:v>
                </c:pt>
                <c:pt idx="51">
                  <c:v>10642</c:v>
                </c:pt>
                <c:pt idx="52">
                  <c:v>10730</c:v>
                </c:pt>
                <c:pt idx="53">
                  <c:v>10731</c:v>
                </c:pt>
                <c:pt idx="54">
                  <c:v>11099</c:v>
                </c:pt>
                <c:pt idx="55">
                  <c:v>11323</c:v>
                </c:pt>
                <c:pt idx="56">
                  <c:v>11349</c:v>
                </c:pt>
                <c:pt idx="57">
                  <c:v>11351</c:v>
                </c:pt>
                <c:pt idx="58">
                  <c:v>11627</c:v>
                </c:pt>
                <c:pt idx="59">
                  <c:v>11661</c:v>
                </c:pt>
                <c:pt idx="60">
                  <c:v>11999</c:v>
                </c:pt>
                <c:pt idx="61">
                  <c:v>12061</c:v>
                </c:pt>
                <c:pt idx="62">
                  <c:v>12309</c:v>
                </c:pt>
                <c:pt idx="63">
                  <c:v>12426</c:v>
                </c:pt>
                <c:pt idx="64">
                  <c:v>12796</c:v>
                </c:pt>
                <c:pt idx="65">
                  <c:v>14522</c:v>
                </c:pt>
                <c:pt idx="66">
                  <c:v>14545</c:v>
                </c:pt>
                <c:pt idx="67">
                  <c:v>14550</c:v>
                </c:pt>
                <c:pt idx="68">
                  <c:v>14551</c:v>
                </c:pt>
                <c:pt idx="69">
                  <c:v>15202</c:v>
                </c:pt>
                <c:pt idx="70">
                  <c:v>15260</c:v>
                </c:pt>
                <c:pt idx="71">
                  <c:v>15830.5</c:v>
                </c:pt>
                <c:pt idx="72">
                  <c:v>15830.5</c:v>
                </c:pt>
                <c:pt idx="73">
                  <c:v>15868.5</c:v>
                </c:pt>
                <c:pt idx="74">
                  <c:v>15942</c:v>
                </c:pt>
                <c:pt idx="75">
                  <c:v>16162</c:v>
                </c:pt>
                <c:pt idx="76">
                  <c:v>16306</c:v>
                </c:pt>
                <c:pt idx="77">
                  <c:v>16521.5</c:v>
                </c:pt>
                <c:pt idx="78">
                  <c:v>16521.5</c:v>
                </c:pt>
                <c:pt idx="79">
                  <c:v>16553</c:v>
                </c:pt>
                <c:pt idx="80">
                  <c:v>16646</c:v>
                </c:pt>
                <c:pt idx="81">
                  <c:v>16694.5</c:v>
                </c:pt>
                <c:pt idx="82">
                  <c:v>16733</c:v>
                </c:pt>
                <c:pt idx="83">
                  <c:v>16983</c:v>
                </c:pt>
                <c:pt idx="84">
                  <c:v>16983</c:v>
                </c:pt>
                <c:pt idx="85">
                  <c:v>17050</c:v>
                </c:pt>
                <c:pt idx="86">
                  <c:v>17628</c:v>
                </c:pt>
                <c:pt idx="87">
                  <c:v>17628</c:v>
                </c:pt>
                <c:pt idx="88">
                  <c:v>17653</c:v>
                </c:pt>
                <c:pt idx="89">
                  <c:v>17769</c:v>
                </c:pt>
                <c:pt idx="90">
                  <c:v>17984.5</c:v>
                </c:pt>
                <c:pt idx="91">
                  <c:v>18000</c:v>
                </c:pt>
                <c:pt idx="92">
                  <c:v>18279</c:v>
                </c:pt>
                <c:pt idx="93">
                  <c:v>18369</c:v>
                </c:pt>
                <c:pt idx="94">
                  <c:v>18371</c:v>
                </c:pt>
                <c:pt idx="95">
                  <c:v>18412.5</c:v>
                </c:pt>
                <c:pt idx="96">
                  <c:v>18445</c:v>
                </c:pt>
                <c:pt idx="97">
                  <c:v>18455</c:v>
                </c:pt>
                <c:pt idx="98">
                  <c:v>18458</c:v>
                </c:pt>
                <c:pt idx="99">
                  <c:v>18460</c:v>
                </c:pt>
                <c:pt idx="100">
                  <c:v>18690.5</c:v>
                </c:pt>
                <c:pt idx="101">
                  <c:v>18737</c:v>
                </c:pt>
                <c:pt idx="102">
                  <c:v>18806</c:v>
                </c:pt>
                <c:pt idx="103">
                  <c:v>18826</c:v>
                </c:pt>
                <c:pt idx="104">
                  <c:v>18910.5</c:v>
                </c:pt>
                <c:pt idx="105">
                  <c:v>18986</c:v>
                </c:pt>
                <c:pt idx="106">
                  <c:v>18986</c:v>
                </c:pt>
                <c:pt idx="107">
                  <c:v>18986</c:v>
                </c:pt>
                <c:pt idx="108">
                  <c:v>19076</c:v>
                </c:pt>
                <c:pt idx="109">
                  <c:v>19076</c:v>
                </c:pt>
                <c:pt idx="110">
                  <c:v>19076</c:v>
                </c:pt>
                <c:pt idx="111">
                  <c:v>19105</c:v>
                </c:pt>
                <c:pt idx="112">
                  <c:v>19164</c:v>
                </c:pt>
                <c:pt idx="113">
                  <c:v>19164</c:v>
                </c:pt>
                <c:pt idx="114">
                  <c:v>19164</c:v>
                </c:pt>
                <c:pt idx="115">
                  <c:v>19253.5</c:v>
                </c:pt>
                <c:pt idx="116">
                  <c:v>19253.5</c:v>
                </c:pt>
                <c:pt idx="117">
                  <c:v>19253.5</c:v>
                </c:pt>
                <c:pt idx="118">
                  <c:v>19272.5</c:v>
                </c:pt>
                <c:pt idx="119">
                  <c:v>19272.5</c:v>
                </c:pt>
                <c:pt idx="120">
                  <c:v>19399.5</c:v>
                </c:pt>
                <c:pt idx="121">
                  <c:v>19407</c:v>
                </c:pt>
                <c:pt idx="122">
                  <c:v>19416</c:v>
                </c:pt>
                <c:pt idx="123">
                  <c:v>19443</c:v>
                </c:pt>
                <c:pt idx="124">
                  <c:v>19443</c:v>
                </c:pt>
                <c:pt idx="125">
                  <c:v>19753</c:v>
                </c:pt>
                <c:pt idx="126">
                  <c:v>19812</c:v>
                </c:pt>
                <c:pt idx="127">
                  <c:v>19812</c:v>
                </c:pt>
                <c:pt idx="128">
                  <c:v>19812</c:v>
                </c:pt>
                <c:pt idx="129">
                  <c:v>19815</c:v>
                </c:pt>
                <c:pt idx="130">
                  <c:v>19815</c:v>
                </c:pt>
                <c:pt idx="131">
                  <c:v>19815</c:v>
                </c:pt>
                <c:pt idx="132">
                  <c:v>20121</c:v>
                </c:pt>
                <c:pt idx="133">
                  <c:v>20121</c:v>
                </c:pt>
                <c:pt idx="134">
                  <c:v>20121</c:v>
                </c:pt>
                <c:pt idx="135">
                  <c:v>20122</c:v>
                </c:pt>
                <c:pt idx="136">
                  <c:v>20122</c:v>
                </c:pt>
                <c:pt idx="137">
                  <c:v>20122</c:v>
                </c:pt>
                <c:pt idx="138">
                  <c:v>20445.5</c:v>
                </c:pt>
                <c:pt idx="139">
                  <c:v>20508.5</c:v>
                </c:pt>
                <c:pt idx="140">
                  <c:v>20510.5</c:v>
                </c:pt>
                <c:pt idx="141">
                  <c:v>20565.5</c:v>
                </c:pt>
                <c:pt idx="142">
                  <c:v>20609</c:v>
                </c:pt>
                <c:pt idx="143">
                  <c:v>20829</c:v>
                </c:pt>
                <c:pt idx="144">
                  <c:v>20922</c:v>
                </c:pt>
                <c:pt idx="145">
                  <c:v>21167</c:v>
                </c:pt>
                <c:pt idx="146">
                  <c:v>21167</c:v>
                </c:pt>
                <c:pt idx="147">
                  <c:v>21521.5</c:v>
                </c:pt>
                <c:pt idx="148">
                  <c:v>21584.5</c:v>
                </c:pt>
                <c:pt idx="149">
                  <c:v>21584.5</c:v>
                </c:pt>
                <c:pt idx="150">
                  <c:v>21584.5</c:v>
                </c:pt>
                <c:pt idx="151">
                  <c:v>21891.5</c:v>
                </c:pt>
                <c:pt idx="152">
                  <c:v>22583</c:v>
                </c:pt>
                <c:pt idx="153">
                  <c:v>22703</c:v>
                </c:pt>
                <c:pt idx="154">
                  <c:v>23999</c:v>
                </c:pt>
                <c:pt idx="155">
                  <c:v>24000</c:v>
                </c:pt>
              </c:numCache>
            </c:numRef>
          </c:xVal>
          <c:yVal>
            <c:numRef>
              <c:f>Active!$K$21:$K$1740</c:f>
              <c:numCache>
                <c:formatCode>General</c:formatCode>
                <c:ptCount val="1720"/>
                <c:pt idx="69">
                  <c:v>-4.2426200001500547E-2</c:v>
                </c:pt>
                <c:pt idx="71">
                  <c:v>-4.662454999925103E-2</c:v>
                </c:pt>
                <c:pt idx="72">
                  <c:v>-4.2024549999041483E-2</c:v>
                </c:pt>
                <c:pt idx="73">
                  <c:v>-4.0942350002296735E-2</c:v>
                </c:pt>
                <c:pt idx="74">
                  <c:v>-4.1920200004824437E-2</c:v>
                </c:pt>
                <c:pt idx="75">
                  <c:v>-6.680219999543624E-2</c:v>
                </c:pt>
                <c:pt idx="77">
                  <c:v>-4.8870574864849914E-2</c:v>
                </c:pt>
                <c:pt idx="78">
                  <c:v>-4.8866650002310053E-2</c:v>
                </c:pt>
                <c:pt idx="79">
                  <c:v>-4.7214300000632647E-2</c:v>
                </c:pt>
                <c:pt idx="81">
                  <c:v>-3.0402950003917795E-2</c:v>
                </c:pt>
                <c:pt idx="83">
                  <c:v>-5.612729999847943E-2</c:v>
                </c:pt>
                <c:pt idx="85">
                  <c:v>-9.2025000005378388E-2</c:v>
                </c:pt>
                <c:pt idx="86">
                  <c:v>-5.2396799997950438E-2</c:v>
                </c:pt>
                <c:pt idx="87">
                  <c:v>-5.2346800002851523E-2</c:v>
                </c:pt>
                <c:pt idx="88">
                  <c:v>-5.13243000023067E-2</c:v>
                </c:pt>
                <c:pt idx="89">
                  <c:v>-5.3883900000073481E-2</c:v>
                </c:pt>
                <c:pt idx="90">
                  <c:v>-5.5001949993311428E-2</c:v>
                </c:pt>
                <c:pt idx="91">
                  <c:v>-5.4900000002817251E-2</c:v>
                </c:pt>
                <c:pt idx="93">
                  <c:v>-5.4123900001286529E-2</c:v>
                </c:pt>
                <c:pt idx="96">
                  <c:v>-5.4979500004264992E-2</c:v>
                </c:pt>
                <c:pt idx="97">
                  <c:v>-5.7400500001676846E-2</c:v>
                </c:pt>
                <c:pt idx="101">
                  <c:v>-6.0294700000667945E-2</c:v>
                </c:pt>
                <c:pt idx="102">
                  <c:v>-4.2198600000119768E-2</c:v>
                </c:pt>
                <c:pt idx="103">
                  <c:v>-6.1660600003961008E-2</c:v>
                </c:pt>
                <c:pt idx="108">
                  <c:v>-6.4155600004596636E-2</c:v>
                </c:pt>
                <c:pt idx="109">
                  <c:v>-6.4155600004596636E-2</c:v>
                </c:pt>
                <c:pt idx="110">
                  <c:v>-6.3655600002675783E-2</c:v>
                </c:pt>
                <c:pt idx="111">
                  <c:v>-6.3105499997618608E-2</c:v>
                </c:pt>
                <c:pt idx="112">
                  <c:v>-6.3928399998985697E-2</c:v>
                </c:pt>
                <c:pt idx="113">
                  <c:v>-6.3828400001511909E-2</c:v>
                </c:pt>
                <c:pt idx="114">
                  <c:v>-6.3428399997064844E-2</c:v>
                </c:pt>
                <c:pt idx="118">
                  <c:v>-8.0734750001283828E-2</c:v>
                </c:pt>
                <c:pt idx="119">
                  <c:v>-8.0634750003810041E-2</c:v>
                </c:pt>
                <c:pt idx="123">
                  <c:v>-6.0783300003095064E-2</c:v>
                </c:pt>
                <c:pt idx="124">
                  <c:v>-6.0683300005621277E-2</c:v>
                </c:pt>
                <c:pt idx="125">
                  <c:v>-6.0934299996006303E-2</c:v>
                </c:pt>
                <c:pt idx="126">
                  <c:v>-6.3227200007531792E-2</c:v>
                </c:pt>
                <c:pt idx="127">
                  <c:v>-6.2427200005913619E-2</c:v>
                </c:pt>
                <c:pt idx="128">
                  <c:v>-6.2327200008439831E-2</c:v>
                </c:pt>
                <c:pt idx="129">
                  <c:v>-6.2786499998765066E-2</c:v>
                </c:pt>
                <c:pt idx="130">
                  <c:v>-6.2486499999067746E-2</c:v>
                </c:pt>
                <c:pt idx="131">
                  <c:v>-6.2386500001593959E-2</c:v>
                </c:pt>
                <c:pt idx="132">
                  <c:v>-6.5205100007005967E-2</c:v>
                </c:pt>
                <c:pt idx="133">
                  <c:v>-6.5005100004782435E-2</c:v>
                </c:pt>
                <c:pt idx="134">
                  <c:v>-6.4505100002861582E-2</c:v>
                </c:pt>
                <c:pt idx="135">
                  <c:v>-6.4878199998929631E-2</c:v>
                </c:pt>
                <c:pt idx="136">
                  <c:v>-6.4778200001455843E-2</c:v>
                </c:pt>
                <c:pt idx="137">
                  <c:v>-6.4578199999232311E-2</c:v>
                </c:pt>
                <c:pt idx="138">
                  <c:v>-6.5511049993801862E-2</c:v>
                </c:pt>
                <c:pt idx="142">
                  <c:v>-5.5637899997236673E-2</c:v>
                </c:pt>
                <c:pt idx="143">
                  <c:v>-6.4899899996817112E-2</c:v>
                </c:pt>
                <c:pt idx="145">
                  <c:v>-6.9677699997555465E-2</c:v>
                </c:pt>
                <c:pt idx="146">
                  <c:v>-6.9517699994321447E-2</c:v>
                </c:pt>
                <c:pt idx="148">
                  <c:v>-7.2441950003849342E-2</c:v>
                </c:pt>
                <c:pt idx="149">
                  <c:v>-7.2061950006172992E-2</c:v>
                </c:pt>
                <c:pt idx="150">
                  <c:v>-7.0761950002633967E-2</c:v>
                </c:pt>
                <c:pt idx="152">
                  <c:v>-7.9207299997506198E-2</c:v>
                </c:pt>
                <c:pt idx="153">
                  <c:v>-7.7719299850286916E-2</c:v>
                </c:pt>
                <c:pt idx="154">
                  <c:v>-8.0096900004718918E-2</c:v>
                </c:pt>
                <c:pt idx="155">
                  <c:v>-7.8600000000733417E-2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3DF-4443-93BF-47BC8EF1F1B4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Active!$F$21:$F$174</c:f>
              <c:numCache>
                <c:formatCode>General</c:formatCode>
                <c:ptCount val="154"/>
                <c:pt idx="0">
                  <c:v>-2404</c:v>
                </c:pt>
                <c:pt idx="1">
                  <c:v>-1751</c:v>
                </c:pt>
                <c:pt idx="2">
                  <c:v>-1666</c:v>
                </c:pt>
                <c:pt idx="3">
                  <c:v>-1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26</c:v>
                </c:pt>
                <c:pt idx="8">
                  <c:v>27</c:v>
                </c:pt>
                <c:pt idx="9">
                  <c:v>60</c:v>
                </c:pt>
                <c:pt idx="10">
                  <c:v>61</c:v>
                </c:pt>
                <c:pt idx="11">
                  <c:v>335</c:v>
                </c:pt>
                <c:pt idx="12">
                  <c:v>368</c:v>
                </c:pt>
                <c:pt idx="13">
                  <c:v>426</c:v>
                </c:pt>
                <c:pt idx="14">
                  <c:v>429</c:v>
                </c:pt>
                <c:pt idx="15">
                  <c:v>554</c:v>
                </c:pt>
                <c:pt idx="16">
                  <c:v>735</c:v>
                </c:pt>
                <c:pt idx="17">
                  <c:v>765</c:v>
                </c:pt>
                <c:pt idx="18">
                  <c:v>2148</c:v>
                </c:pt>
                <c:pt idx="19">
                  <c:v>2151</c:v>
                </c:pt>
                <c:pt idx="20">
                  <c:v>2194.5</c:v>
                </c:pt>
                <c:pt idx="21">
                  <c:v>2195.5</c:v>
                </c:pt>
                <c:pt idx="22">
                  <c:v>2224.5</c:v>
                </c:pt>
                <c:pt idx="23">
                  <c:v>2225.5</c:v>
                </c:pt>
                <c:pt idx="24">
                  <c:v>2462</c:v>
                </c:pt>
                <c:pt idx="25">
                  <c:v>2492</c:v>
                </c:pt>
                <c:pt idx="26">
                  <c:v>2519</c:v>
                </c:pt>
                <c:pt idx="27">
                  <c:v>2887</c:v>
                </c:pt>
                <c:pt idx="28">
                  <c:v>2888</c:v>
                </c:pt>
                <c:pt idx="29">
                  <c:v>3228</c:v>
                </c:pt>
                <c:pt idx="30">
                  <c:v>3539</c:v>
                </c:pt>
                <c:pt idx="31">
                  <c:v>3597</c:v>
                </c:pt>
                <c:pt idx="32">
                  <c:v>4287.5</c:v>
                </c:pt>
                <c:pt idx="33">
                  <c:v>9565</c:v>
                </c:pt>
                <c:pt idx="34">
                  <c:v>9594</c:v>
                </c:pt>
                <c:pt idx="35">
                  <c:v>9596</c:v>
                </c:pt>
                <c:pt idx="36">
                  <c:v>9654</c:v>
                </c:pt>
                <c:pt idx="37">
                  <c:v>9816</c:v>
                </c:pt>
                <c:pt idx="38">
                  <c:v>9840</c:v>
                </c:pt>
                <c:pt idx="39">
                  <c:v>9846</c:v>
                </c:pt>
                <c:pt idx="40">
                  <c:v>9846</c:v>
                </c:pt>
                <c:pt idx="41">
                  <c:v>9849</c:v>
                </c:pt>
                <c:pt idx="42">
                  <c:v>9906</c:v>
                </c:pt>
                <c:pt idx="43">
                  <c:v>9908</c:v>
                </c:pt>
                <c:pt idx="44">
                  <c:v>9933</c:v>
                </c:pt>
                <c:pt idx="45">
                  <c:v>9993</c:v>
                </c:pt>
                <c:pt idx="46">
                  <c:v>10126</c:v>
                </c:pt>
                <c:pt idx="47">
                  <c:v>10182</c:v>
                </c:pt>
                <c:pt idx="48">
                  <c:v>10332</c:v>
                </c:pt>
                <c:pt idx="49">
                  <c:v>10521</c:v>
                </c:pt>
                <c:pt idx="50">
                  <c:v>10615</c:v>
                </c:pt>
                <c:pt idx="51">
                  <c:v>10642</c:v>
                </c:pt>
                <c:pt idx="52">
                  <c:v>10730</c:v>
                </c:pt>
                <c:pt idx="53">
                  <c:v>10731</c:v>
                </c:pt>
                <c:pt idx="54">
                  <c:v>11099</c:v>
                </c:pt>
                <c:pt idx="55">
                  <c:v>11323</c:v>
                </c:pt>
                <c:pt idx="56">
                  <c:v>11349</c:v>
                </c:pt>
                <c:pt idx="57">
                  <c:v>11351</c:v>
                </c:pt>
                <c:pt idx="58">
                  <c:v>11627</c:v>
                </c:pt>
                <c:pt idx="59">
                  <c:v>11661</c:v>
                </c:pt>
                <c:pt idx="60">
                  <c:v>11999</c:v>
                </c:pt>
                <c:pt idx="61">
                  <c:v>12061</c:v>
                </c:pt>
                <c:pt idx="62">
                  <c:v>12309</c:v>
                </c:pt>
                <c:pt idx="63">
                  <c:v>12426</c:v>
                </c:pt>
                <c:pt idx="64">
                  <c:v>12796</c:v>
                </c:pt>
                <c:pt idx="65">
                  <c:v>14522</c:v>
                </c:pt>
                <c:pt idx="66">
                  <c:v>14545</c:v>
                </c:pt>
                <c:pt idx="67">
                  <c:v>14550</c:v>
                </c:pt>
                <c:pt idx="68">
                  <c:v>14551</c:v>
                </c:pt>
                <c:pt idx="69">
                  <c:v>15202</c:v>
                </c:pt>
                <c:pt idx="70">
                  <c:v>15260</c:v>
                </c:pt>
                <c:pt idx="71">
                  <c:v>15830.5</c:v>
                </c:pt>
                <c:pt idx="72">
                  <c:v>15830.5</c:v>
                </c:pt>
                <c:pt idx="73">
                  <c:v>15868.5</c:v>
                </c:pt>
                <c:pt idx="74">
                  <c:v>15942</c:v>
                </c:pt>
                <c:pt idx="75">
                  <c:v>16162</c:v>
                </c:pt>
                <c:pt idx="76">
                  <c:v>16306</c:v>
                </c:pt>
                <c:pt idx="77">
                  <c:v>16521.5</c:v>
                </c:pt>
                <c:pt idx="78">
                  <c:v>16521.5</c:v>
                </c:pt>
                <c:pt idx="79">
                  <c:v>16553</c:v>
                </c:pt>
                <c:pt idx="80">
                  <c:v>16646</c:v>
                </c:pt>
                <c:pt idx="81">
                  <c:v>16694.5</c:v>
                </c:pt>
                <c:pt idx="82">
                  <c:v>16733</c:v>
                </c:pt>
                <c:pt idx="83">
                  <c:v>16983</c:v>
                </c:pt>
                <c:pt idx="84">
                  <c:v>16983</c:v>
                </c:pt>
                <c:pt idx="85">
                  <c:v>17050</c:v>
                </c:pt>
                <c:pt idx="86">
                  <c:v>17628</c:v>
                </c:pt>
                <c:pt idx="87">
                  <c:v>17628</c:v>
                </c:pt>
                <c:pt idx="88">
                  <c:v>17653</c:v>
                </c:pt>
                <c:pt idx="89">
                  <c:v>17769</c:v>
                </c:pt>
                <c:pt idx="90">
                  <c:v>17984.5</c:v>
                </c:pt>
                <c:pt idx="91">
                  <c:v>18000</c:v>
                </c:pt>
                <c:pt idx="92">
                  <c:v>18279</c:v>
                </c:pt>
                <c:pt idx="93">
                  <c:v>18369</c:v>
                </c:pt>
                <c:pt idx="94">
                  <c:v>18371</c:v>
                </c:pt>
                <c:pt idx="95">
                  <c:v>18412.5</c:v>
                </c:pt>
                <c:pt idx="96">
                  <c:v>18445</c:v>
                </c:pt>
                <c:pt idx="97">
                  <c:v>18455</c:v>
                </c:pt>
                <c:pt idx="98">
                  <c:v>18458</c:v>
                </c:pt>
                <c:pt idx="99">
                  <c:v>18460</c:v>
                </c:pt>
                <c:pt idx="100">
                  <c:v>18690.5</c:v>
                </c:pt>
                <c:pt idx="101">
                  <c:v>18737</c:v>
                </c:pt>
                <c:pt idx="102">
                  <c:v>18806</c:v>
                </c:pt>
                <c:pt idx="103">
                  <c:v>18826</c:v>
                </c:pt>
                <c:pt idx="104">
                  <c:v>18910.5</c:v>
                </c:pt>
                <c:pt idx="105">
                  <c:v>18986</c:v>
                </c:pt>
                <c:pt idx="106">
                  <c:v>18986</c:v>
                </c:pt>
                <c:pt idx="107">
                  <c:v>18986</c:v>
                </c:pt>
                <c:pt idx="108">
                  <c:v>19076</c:v>
                </c:pt>
                <c:pt idx="109">
                  <c:v>19076</c:v>
                </c:pt>
                <c:pt idx="110">
                  <c:v>19076</c:v>
                </c:pt>
                <c:pt idx="111">
                  <c:v>19105</c:v>
                </c:pt>
                <c:pt idx="112">
                  <c:v>19164</c:v>
                </c:pt>
                <c:pt idx="113">
                  <c:v>19164</c:v>
                </c:pt>
                <c:pt idx="114">
                  <c:v>19164</c:v>
                </c:pt>
                <c:pt idx="115">
                  <c:v>19253.5</c:v>
                </c:pt>
                <c:pt idx="116">
                  <c:v>19253.5</c:v>
                </c:pt>
                <c:pt idx="117">
                  <c:v>19253.5</c:v>
                </c:pt>
                <c:pt idx="118">
                  <c:v>19272.5</c:v>
                </c:pt>
                <c:pt idx="119">
                  <c:v>19272.5</c:v>
                </c:pt>
                <c:pt idx="120">
                  <c:v>19399.5</c:v>
                </c:pt>
                <c:pt idx="121">
                  <c:v>19407</c:v>
                </c:pt>
                <c:pt idx="122">
                  <c:v>19416</c:v>
                </c:pt>
                <c:pt idx="123">
                  <c:v>19443</c:v>
                </c:pt>
                <c:pt idx="124">
                  <c:v>19443</c:v>
                </c:pt>
                <c:pt idx="125">
                  <c:v>19753</c:v>
                </c:pt>
                <c:pt idx="126">
                  <c:v>19812</c:v>
                </c:pt>
                <c:pt idx="127">
                  <c:v>19812</c:v>
                </c:pt>
                <c:pt idx="128">
                  <c:v>19812</c:v>
                </c:pt>
                <c:pt idx="129">
                  <c:v>19815</c:v>
                </c:pt>
                <c:pt idx="130">
                  <c:v>19815</c:v>
                </c:pt>
                <c:pt idx="131">
                  <c:v>19815</c:v>
                </c:pt>
                <c:pt idx="132">
                  <c:v>20121</c:v>
                </c:pt>
                <c:pt idx="133">
                  <c:v>20121</c:v>
                </c:pt>
                <c:pt idx="134">
                  <c:v>20121</c:v>
                </c:pt>
                <c:pt idx="135">
                  <c:v>20122</c:v>
                </c:pt>
                <c:pt idx="136">
                  <c:v>20122</c:v>
                </c:pt>
                <c:pt idx="137">
                  <c:v>20122</c:v>
                </c:pt>
                <c:pt idx="138">
                  <c:v>20445.5</c:v>
                </c:pt>
                <c:pt idx="139">
                  <c:v>20508.5</c:v>
                </c:pt>
                <c:pt idx="140">
                  <c:v>20510.5</c:v>
                </c:pt>
                <c:pt idx="141">
                  <c:v>20565.5</c:v>
                </c:pt>
                <c:pt idx="142">
                  <c:v>20609</c:v>
                </c:pt>
                <c:pt idx="143">
                  <c:v>20829</c:v>
                </c:pt>
                <c:pt idx="144">
                  <c:v>20922</c:v>
                </c:pt>
                <c:pt idx="145">
                  <c:v>21167</c:v>
                </c:pt>
                <c:pt idx="146">
                  <c:v>21167</c:v>
                </c:pt>
                <c:pt idx="147">
                  <c:v>21521.5</c:v>
                </c:pt>
                <c:pt idx="148">
                  <c:v>21584.5</c:v>
                </c:pt>
                <c:pt idx="149">
                  <c:v>21584.5</c:v>
                </c:pt>
                <c:pt idx="150">
                  <c:v>21584.5</c:v>
                </c:pt>
                <c:pt idx="151">
                  <c:v>21891.5</c:v>
                </c:pt>
                <c:pt idx="152">
                  <c:v>22583</c:v>
                </c:pt>
                <c:pt idx="153">
                  <c:v>22703</c:v>
                </c:pt>
              </c:numCache>
            </c:numRef>
          </c:xVal>
          <c:yVal>
            <c:numRef>
              <c:f>Active!$L$21:$L$174</c:f>
              <c:numCache>
                <c:formatCode>General</c:formatCode>
                <c:ptCount val="1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3DF-4443-93BF-47BC8EF1F1B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Active!$F$21:$F$174</c:f>
              <c:numCache>
                <c:formatCode>General</c:formatCode>
                <c:ptCount val="154"/>
                <c:pt idx="0">
                  <c:v>-2404</c:v>
                </c:pt>
                <c:pt idx="1">
                  <c:v>-1751</c:v>
                </c:pt>
                <c:pt idx="2">
                  <c:v>-1666</c:v>
                </c:pt>
                <c:pt idx="3">
                  <c:v>-1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26</c:v>
                </c:pt>
                <c:pt idx="8">
                  <c:v>27</c:v>
                </c:pt>
                <c:pt idx="9">
                  <c:v>60</c:v>
                </c:pt>
                <c:pt idx="10">
                  <c:v>61</c:v>
                </c:pt>
                <c:pt idx="11">
                  <c:v>335</c:v>
                </c:pt>
                <c:pt idx="12">
                  <c:v>368</c:v>
                </c:pt>
                <c:pt idx="13">
                  <c:v>426</c:v>
                </c:pt>
                <c:pt idx="14">
                  <c:v>429</c:v>
                </c:pt>
                <c:pt idx="15">
                  <c:v>554</c:v>
                </c:pt>
                <c:pt idx="16">
                  <c:v>735</c:v>
                </c:pt>
                <c:pt idx="17">
                  <c:v>765</c:v>
                </c:pt>
                <c:pt idx="18">
                  <c:v>2148</c:v>
                </c:pt>
                <c:pt idx="19">
                  <c:v>2151</c:v>
                </c:pt>
                <c:pt idx="20">
                  <c:v>2194.5</c:v>
                </c:pt>
                <c:pt idx="21">
                  <c:v>2195.5</c:v>
                </c:pt>
                <c:pt idx="22">
                  <c:v>2224.5</c:v>
                </c:pt>
                <c:pt idx="23">
                  <c:v>2225.5</c:v>
                </c:pt>
                <c:pt idx="24">
                  <c:v>2462</c:v>
                </c:pt>
                <c:pt idx="25">
                  <c:v>2492</c:v>
                </c:pt>
                <c:pt idx="26">
                  <c:v>2519</c:v>
                </c:pt>
                <c:pt idx="27">
                  <c:v>2887</c:v>
                </c:pt>
                <c:pt idx="28">
                  <c:v>2888</c:v>
                </c:pt>
                <c:pt idx="29">
                  <c:v>3228</c:v>
                </c:pt>
                <c:pt idx="30">
                  <c:v>3539</c:v>
                </c:pt>
                <c:pt idx="31">
                  <c:v>3597</c:v>
                </c:pt>
                <c:pt idx="32">
                  <c:v>4287.5</c:v>
                </c:pt>
                <c:pt idx="33">
                  <c:v>9565</c:v>
                </c:pt>
                <c:pt idx="34">
                  <c:v>9594</c:v>
                </c:pt>
                <c:pt idx="35">
                  <c:v>9596</c:v>
                </c:pt>
                <c:pt idx="36">
                  <c:v>9654</c:v>
                </c:pt>
                <c:pt idx="37">
                  <c:v>9816</c:v>
                </c:pt>
                <c:pt idx="38">
                  <c:v>9840</c:v>
                </c:pt>
                <c:pt idx="39">
                  <c:v>9846</c:v>
                </c:pt>
                <c:pt idx="40">
                  <c:v>9846</c:v>
                </c:pt>
                <c:pt idx="41">
                  <c:v>9849</c:v>
                </c:pt>
                <c:pt idx="42">
                  <c:v>9906</c:v>
                </c:pt>
                <c:pt idx="43">
                  <c:v>9908</c:v>
                </c:pt>
                <c:pt idx="44">
                  <c:v>9933</c:v>
                </c:pt>
                <c:pt idx="45">
                  <c:v>9993</c:v>
                </c:pt>
                <c:pt idx="46">
                  <c:v>10126</c:v>
                </c:pt>
                <c:pt idx="47">
                  <c:v>10182</c:v>
                </c:pt>
                <c:pt idx="48">
                  <c:v>10332</c:v>
                </c:pt>
                <c:pt idx="49">
                  <c:v>10521</c:v>
                </c:pt>
                <c:pt idx="50">
                  <c:v>10615</c:v>
                </c:pt>
                <c:pt idx="51">
                  <c:v>10642</c:v>
                </c:pt>
                <c:pt idx="52">
                  <c:v>10730</c:v>
                </c:pt>
                <c:pt idx="53">
                  <c:v>10731</c:v>
                </c:pt>
                <c:pt idx="54">
                  <c:v>11099</c:v>
                </c:pt>
                <c:pt idx="55">
                  <c:v>11323</c:v>
                </c:pt>
                <c:pt idx="56">
                  <c:v>11349</c:v>
                </c:pt>
                <c:pt idx="57">
                  <c:v>11351</c:v>
                </c:pt>
                <c:pt idx="58">
                  <c:v>11627</c:v>
                </c:pt>
                <c:pt idx="59">
                  <c:v>11661</c:v>
                </c:pt>
                <c:pt idx="60">
                  <c:v>11999</c:v>
                </c:pt>
                <c:pt idx="61">
                  <c:v>12061</c:v>
                </c:pt>
                <c:pt idx="62">
                  <c:v>12309</c:v>
                </c:pt>
                <c:pt idx="63">
                  <c:v>12426</c:v>
                </c:pt>
                <c:pt idx="64">
                  <c:v>12796</c:v>
                </c:pt>
                <c:pt idx="65">
                  <c:v>14522</c:v>
                </c:pt>
                <c:pt idx="66">
                  <c:v>14545</c:v>
                </c:pt>
                <c:pt idx="67">
                  <c:v>14550</c:v>
                </c:pt>
                <c:pt idx="68">
                  <c:v>14551</c:v>
                </c:pt>
                <c:pt idx="69">
                  <c:v>15202</c:v>
                </c:pt>
                <c:pt idx="70">
                  <c:v>15260</c:v>
                </c:pt>
                <c:pt idx="71">
                  <c:v>15830.5</c:v>
                </c:pt>
                <c:pt idx="72">
                  <c:v>15830.5</c:v>
                </c:pt>
                <c:pt idx="73">
                  <c:v>15868.5</c:v>
                </c:pt>
                <c:pt idx="74">
                  <c:v>15942</c:v>
                </c:pt>
                <c:pt idx="75">
                  <c:v>16162</c:v>
                </c:pt>
                <c:pt idx="76">
                  <c:v>16306</c:v>
                </c:pt>
                <c:pt idx="77">
                  <c:v>16521.5</c:v>
                </c:pt>
                <c:pt idx="78">
                  <c:v>16521.5</c:v>
                </c:pt>
                <c:pt idx="79">
                  <c:v>16553</c:v>
                </c:pt>
                <c:pt idx="80">
                  <c:v>16646</c:v>
                </c:pt>
                <c:pt idx="81">
                  <c:v>16694.5</c:v>
                </c:pt>
                <c:pt idx="82">
                  <c:v>16733</c:v>
                </c:pt>
                <c:pt idx="83">
                  <c:v>16983</c:v>
                </c:pt>
                <c:pt idx="84">
                  <c:v>16983</c:v>
                </c:pt>
                <c:pt idx="85">
                  <c:v>17050</c:v>
                </c:pt>
                <c:pt idx="86">
                  <c:v>17628</c:v>
                </c:pt>
                <c:pt idx="87">
                  <c:v>17628</c:v>
                </c:pt>
                <c:pt idx="88">
                  <c:v>17653</c:v>
                </c:pt>
                <c:pt idx="89">
                  <c:v>17769</c:v>
                </c:pt>
                <c:pt idx="90">
                  <c:v>17984.5</c:v>
                </c:pt>
                <c:pt idx="91">
                  <c:v>18000</c:v>
                </c:pt>
                <c:pt idx="92">
                  <c:v>18279</c:v>
                </c:pt>
                <c:pt idx="93">
                  <c:v>18369</c:v>
                </c:pt>
                <c:pt idx="94">
                  <c:v>18371</c:v>
                </c:pt>
                <c:pt idx="95">
                  <c:v>18412.5</c:v>
                </c:pt>
                <c:pt idx="96">
                  <c:v>18445</c:v>
                </c:pt>
                <c:pt idx="97">
                  <c:v>18455</c:v>
                </c:pt>
                <c:pt idx="98">
                  <c:v>18458</c:v>
                </c:pt>
                <c:pt idx="99">
                  <c:v>18460</c:v>
                </c:pt>
                <c:pt idx="100">
                  <c:v>18690.5</c:v>
                </c:pt>
                <c:pt idx="101">
                  <c:v>18737</c:v>
                </c:pt>
                <c:pt idx="102">
                  <c:v>18806</c:v>
                </c:pt>
                <c:pt idx="103">
                  <c:v>18826</c:v>
                </c:pt>
                <c:pt idx="104">
                  <c:v>18910.5</c:v>
                </c:pt>
                <c:pt idx="105">
                  <c:v>18986</c:v>
                </c:pt>
                <c:pt idx="106">
                  <c:v>18986</c:v>
                </c:pt>
                <c:pt idx="107">
                  <c:v>18986</c:v>
                </c:pt>
                <c:pt idx="108">
                  <c:v>19076</c:v>
                </c:pt>
                <c:pt idx="109">
                  <c:v>19076</c:v>
                </c:pt>
                <c:pt idx="110">
                  <c:v>19076</c:v>
                </c:pt>
                <c:pt idx="111">
                  <c:v>19105</c:v>
                </c:pt>
                <c:pt idx="112">
                  <c:v>19164</c:v>
                </c:pt>
                <c:pt idx="113">
                  <c:v>19164</c:v>
                </c:pt>
                <c:pt idx="114">
                  <c:v>19164</c:v>
                </c:pt>
                <c:pt idx="115">
                  <c:v>19253.5</c:v>
                </c:pt>
                <c:pt idx="116">
                  <c:v>19253.5</c:v>
                </c:pt>
                <c:pt idx="117">
                  <c:v>19253.5</c:v>
                </c:pt>
                <c:pt idx="118">
                  <c:v>19272.5</c:v>
                </c:pt>
                <c:pt idx="119">
                  <c:v>19272.5</c:v>
                </c:pt>
                <c:pt idx="120">
                  <c:v>19399.5</c:v>
                </c:pt>
                <c:pt idx="121">
                  <c:v>19407</c:v>
                </c:pt>
                <c:pt idx="122">
                  <c:v>19416</c:v>
                </c:pt>
                <c:pt idx="123">
                  <c:v>19443</c:v>
                </c:pt>
                <c:pt idx="124">
                  <c:v>19443</c:v>
                </c:pt>
                <c:pt idx="125">
                  <c:v>19753</c:v>
                </c:pt>
                <c:pt idx="126">
                  <c:v>19812</c:v>
                </c:pt>
                <c:pt idx="127">
                  <c:v>19812</c:v>
                </c:pt>
                <c:pt idx="128">
                  <c:v>19812</c:v>
                </c:pt>
                <c:pt idx="129">
                  <c:v>19815</c:v>
                </c:pt>
                <c:pt idx="130">
                  <c:v>19815</c:v>
                </c:pt>
                <c:pt idx="131">
                  <c:v>19815</c:v>
                </c:pt>
                <c:pt idx="132">
                  <c:v>20121</c:v>
                </c:pt>
                <c:pt idx="133">
                  <c:v>20121</c:v>
                </c:pt>
                <c:pt idx="134">
                  <c:v>20121</c:v>
                </c:pt>
                <c:pt idx="135">
                  <c:v>20122</c:v>
                </c:pt>
                <c:pt idx="136">
                  <c:v>20122</c:v>
                </c:pt>
                <c:pt idx="137">
                  <c:v>20122</c:v>
                </c:pt>
                <c:pt idx="138">
                  <c:v>20445.5</c:v>
                </c:pt>
                <c:pt idx="139">
                  <c:v>20508.5</c:v>
                </c:pt>
                <c:pt idx="140">
                  <c:v>20510.5</c:v>
                </c:pt>
                <c:pt idx="141">
                  <c:v>20565.5</c:v>
                </c:pt>
                <c:pt idx="142">
                  <c:v>20609</c:v>
                </c:pt>
                <c:pt idx="143">
                  <c:v>20829</c:v>
                </c:pt>
                <c:pt idx="144">
                  <c:v>20922</c:v>
                </c:pt>
                <c:pt idx="145">
                  <c:v>21167</c:v>
                </c:pt>
                <c:pt idx="146">
                  <c:v>21167</c:v>
                </c:pt>
                <c:pt idx="147">
                  <c:v>21521.5</c:v>
                </c:pt>
                <c:pt idx="148">
                  <c:v>21584.5</c:v>
                </c:pt>
                <c:pt idx="149">
                  <c:v>21584.5</c:v>
                </c:pt>
                <c:pt idx="150">
                  <c:v>21584.5</c:v>
                </c:pt>
                <c:pt idx="151">
                  <c:v>21891.5</c:v>
                </c:pt>
                <c:pt idx="152">
                  <c:v>22583</c:v>
                </c:pt>
                <c:pt idx="153">
                  <c:v>22703</c:v>
                </c:pt>
              </c:numCache>
            </c:numRef>
          </c:xVal>
          <c:yVal>
            <c:numRef>
              <c:f>Active!$M$21:$M$174</c:f>
              <c:numCache>
                <c:formatCode>General</c:formatCode>
                <c:ptCount val="1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3DF-4443-93BF-47BC8EF1F1B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Active!$F$21:$F$174</c:f>
              <c:numCache>
                <c:formatCode>General</c:formatCode>
                <c:ptCount val="154"/>
                <c:pt idx="0">
                  <c:v>-2404</c:v>
                </c:pt>
                <c:pt idx="1">
                  <c:v>-1751</c:v>
                </c:pt>
                <c:pt idx="2">
                  <c:v>-1666</c:v>
                </c:pt>
                <c:pt idx="3">
                  <c:v>-1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26</c:v>
                </c:pt>
                <c:pt idx="8">
                  <c:v>27</c:v>
                </c:pt>
                <c:pt idx="9">
                  <c:v>60</c:v>
                </c:pt>
                <c:pt idx="10">
                  <c:v>61</c:v>
                </c:pt>
                <c:pt idx="11">
                  <c:v>335</c:v>
                </c:pt>
                <c:pt idx="12">
                  <c:v>368</c:v>
                </c:pt>
                <c:pt idx="13">
                  <c:v>426</c:v>
                </c:pt>
                <c:pt idx="14">
                  <c:v>429</c:v>
                </c:pt>
                <c:pt idx="15">
                  <c:v>554</c:v>
                </c:pt>
                <c:pt idx="16">
                  <c:v>735</c:v>
                </c:pt>
                <c:pt idx="17">
                  <c:v>765</c:v>
                </c:pt>
                <c:pt idx="18">
                  <c:v>2148</c:v>
                </c:pt>
                <c:pt idx="19">
                  <c:v>2151</c:v>
                </c:pt>
                <c:pt idx="20">
                  <c:v>2194.5</c:v>
                </c:pt>
                <c:pt idx="21">
                  <c:v>2195.5</c:v>
                </c:pt>
                <c:pt idx="22">
                  <c:v>2224.5</c:v>
                </c:pt>
                <c:pt idx="23">
                  <c:v>2225.5</c:v>
                </c:pt>
                <c:pt idx="24">
                  <c:v>2462</c:v>
                </c:pt>
                <c:pt idx="25">
                  <c:v>2492</c:v>
                </c:pt>
                <c:pt idx="26">
                  <c:v>2519</c:v>
                </c:pt>
                <c:pt idx="27">
                  <c:v>2887</c:v>
                </c:pt>
                <c:pt idx="28">
                  <c:v>2888</c:v>
                </c:pt>
                <c:pt idx="29">
                  <c:v>3228</c:v>
                </c:pt>
                <c:pt idx="30">
                  <c:v>3539</c:v>
                </c:pt>
                <c:pt idx="31">
                  <c:v>3597</c:v>
                </c:pt>
                <c:pt idx="32">
                  <c:v>4287.5</c:v>
                </c:pt>
                <c:pt idx="33">
                  <c:v>9565</c:v>
                </c:pt>
                <c:pt idx="34">
                  <c:v>9594</c:v>
                </c:pt>
                <c:pt idx="35">
                  <c:v>9596</c:v>
                </c:pt>
                <c:pt idx="36">
                  <c:v>9654</c:v>
                </c:pt>
                <c:pt idx="37">
                  <c:v>9816</c:v>
                </c:pt>
                <c:pt idx="38">
                  <c:v>9840</c:v>
                </c:pt>
                <c:pt idx="39">
                  <c:v>9846</c:v>
                </c:pt>
                <c:pt idx="40">
                  <c:v>9846</c:v>
                </c:pt>
                <c:pt idx="41">
                  <c:v>9849</c:v>
                </c:pt>
                <c:pt idx="42">
                  <c:v>9906</c:v>
                </c:pt>
                <c:pt idx="43">
                  <c:v>9908</c:v>
                </c:pt>
                <c:pt idx="44">
                  <c:v>9933</c:v>
                </c:pt>
                <c:pt idx="45">
                  <c:v>9993</c:v>
                </c:pt>
                <c:pt idx="46">
                  <c:v>10126</c:v>
                </c:pt>
                <c:pt idx="47">
                  <c:v>10182</c:v>
                </c:pt>
                <c:pt idx="48">
                  <c:v>10332</c:v>
                </c:pt>
                <c:pt idx="49">
                  <c:v>10521</c:v>
                </c:pt>
                <c:pt idx="50">
                  <c:v>10615</c:v>
                </c:pt>
                <c:pt idx="51">
                  <c:v>10642</c:v>
                </c:pt>
                <c:pt idx="52">
                  <c:v>10730</c:v>
                </c:pt>
                <c:pt idx="53">
                  <c:v>10731</c:v>
                </c:pt>
                <c:pt idx="54">
                  <c:v>11099</c:v>
                </c:pt>
                <c:pt idx="55">
                  <c:v>11323</c:v>
                </c:pt>
                <c:pt idx="56">
                  <c:v>11349</c:v>
                </c:pt>
                <c:pt idx="57">
                  <c:v>11351</c:v>
                </c:pt>
                <c:pt idx="58">
                  <c:v>11627</c:v>
                </c:pt>
                <c:pt idx="59">
                  <c:v>11661</c:v>
                </c:pt>
                <c:pt idx="60">
                  <c:v>11999</c:v>
                </c:pt>
                <c:pt idx="61">
                  <c:v>12061</c:v>
                </c:pt>
                <c:pt idx="62">
                  <c:v>12309</c:v>
                </c:pt>
                <c:pt idx="63">
                  <c:v>12426</c:v>
                </c:pt>
                <c:pt idx="64">
                  <c:v>12796</c:v>
                </c:pt>
                <c:pt idx="65">
                  <c:v>14522</c:v>
                </c:pt>
                <c:pt idx="66">
                  <c:v>14545</c:v>
                </c:pt>
                <c:pt idx="67">
                  <c:v>14550</c:v>
                </c:pt>
                <c:pt idx="68">
                  <c:v>14551</c:v>
                </c:pt>
                <c:pt idx="69">
                  <c:v>15202</c:v>
                </c:pt>
                <c:pt idx="70">
                  <c:v>15260</c:v>
                </c:pt>
                <c:pt idx="71">
                  <c:v>15830.5</c:v>
                </c:pt>
                <c:pt idx="72">
                  <c:v>15830.5</c:v>
                </c:pt>
                <c:pt idx="73">
                  <c:v>15868.5</c:v>
                </c:pt>
                <c:pt idx="74">
                  <c:v>15942</c:v>
                </c:pt>
                <c:pt idx="75">
                  <c:v>16162</c:v>
                </c:pt>
                <c:pt idx="76">
                  <c:v>16306</c:v>
                </c:pt>
                <c:pt idx="77">
                  <c:v>16521.5</c:v>
                </c:pt>
                <c:pt idx="78">
                  <c:v>16521.5</c:v>
                </c:pt>
                <c:pt idx="79">
                  <c:v>16553</c:v>
                </c:pt>
                <c:pt idx="80">
                  <c:v>16646</c:v>
                </c:pt>
                <c:pt idx="81">
                  <c:v>16694.5</c:v>
                </c:pt>
                <c:pt idx="82">
                  <c:v>16733</c:v>
                </c:pt>
                <c:pt idx="83">
                  <c:v>16983</c:v>
                </c:pt>
                <c:pt idx="84">
                  <c:v>16983</c:v>
                </c:pt>
                <c:pt idx="85">
                  <c:v>17050</c:v>
                </c:pt>
                <c:pt idx="86">
                  <c:v>17628</c:v>
                </c:pt>
                <c:pt idx="87">
                  <c:v>17628</c:v>
                </c:pt>
                <c:pt idx="88">
                  <c:v>17653</c:v>
                </c:pt>
                <c:pt idx="89">
                  <c:v>17769</c:v>
                </c:pt>
                <c:pt idx="90">
                  <c:v>17984.5</c:v>
                </c:pt>
                <c:pt idx="91">
                  <c:v>18000</c:v>
                </c:pt>
                <c:pt idx="92">
                  <c:v>18279</c:v>
                </c:pt>
                <c:pt idx="93">
                  <c:v>18369</c:v>
                </c:pt>
                <c:pt idx="94">
                  <c:v>18371</c:v>
                </c:pt>
                <c:pt idx="95">
                  <c:v>18412.5</c:v>
                </c:pt>
                <c:pt idx="96">
                  <c:v>18445</c:v>
                </c:pt>
                <c:pt idx="97">
                  <c:v>18455</c:v>
                </c:pt>
                <c:pt idx="98">
                  <c:v>18458</c:v>
                </c:pt>
                <c:pt idx="99">
                  <c:v>18460</c:v>
                </c:pt>
                <c:pt idx="100">
                  <c:v>18690.5</c:v>
                </c:pt>
                <c:pt idx="101">
                  <c:v>18737</c:v>
                </c:pt>
                <c:pt idx="102">
                  <c:v>18806</c:v>
                </c:pt>
                <c:pt idx="103">
                  <c:v>18826</c:v>
                </c:pt>
                <c:pt idx="104">
                  <c:v>18910.5</c:v>
                </c:pt>
                <c:pt idx="105">
                  <c:v>18986</c:v>
                </c:pt>
                <c:pt idx="106">
                  <c:v>18986</c:v>
                </c:pt>
                <c:pt idx="107">
                  <c:v>18986</c:v>
                </c:pt>
                <c:pt idx="108">
                  <c:v>19076</c:v>
                </c:pt>
                <c:pt idx="109">
                  <c:v>19076</c:v>
                </c:pt>
                <c:pt idx="110">
                  <c:v>19076</c:v>
                </c:pt>
                <c:pt idx="111">
                  <c:v>19105</c:v>
                </c:pt>
                <c:pt idx="112">
                  <c:v>19164</c:v>
                </c:pt>
                <c:pt idx="113">
                  <c:v>19164</c:v>
                </c:pt>
                <c:pt idx="114">
                  <c:v>19164</c:v>
                </c:pt>
                <c:pt idx="115">
                  <c:v>19253.5</c:v>
                </c:pt>
                <c:pt idx="116">
                  <c:v>19253.5</c:v>
                </c:pt>
                <c:pt idx="117">
                  <c:v>19253.5</c:v>
                </c:pt>
                <c:pt idx="118">
                  <c:v>19272.5</c:v>
                </c:pt>
                <c:pt idx="119">
                  <c:v>19272.5</c:v>
                </c:pt>
                <c:pt idx="120">
                  <c:v>19399.5</c:v>
                </c:pt>
                <c:pt idx="121">
                  <c:v>19407</c:v>
                </c:pt>
                <c:pt idx="122">
                  <c:v>19416</c:v>
                </c:pt>
                <c:pt idx="123">
                  <c:v>19443</c:v>
                </c:pt>
                <c:pt idx="124">
                  <c:v>19443</c:v>
                </c:pt>
                <c:pt idx="125">
                  <c:v>19753</c:v>
                </c:pt>
                <c:pt idx="126">
                  <c:v>19812</c:v>
                </c:pt>
                <c:pt idx="127">
                  <c:v>19812</c:v>
                </c:pt>
                <c:pt idx="128">
                  <c:v>19812</c:v>
                </c:pt>
                <c:pt idx="129">
                  <c:v>19815</c:v>
                </c:pt>
                <c:pt idx="130">
                  <c:v>19815</c:v>
                </c:pt>
                <c:pt idx="131">
                  <c:v>19815</c:v>
                </c:pt>
                <c:pt idx="132">
                  <c:v>20121</c:v>
                </c:pt>
                <c:pt idx="133">
                  <c:v>20121</c:v>
                </c:pt>
                <c:pt idx="134">
                  <c:v>20121</c:v>
                </c:pt>
                <c:pt idx="135">
                  <c:v>20122</c:v>
                </c:pt>
                <c:pt idx="136">
                  <c:v>20122</c:v>
                </c:pt>
                <c:pt idx="137">
                  <c:v>20122</c:v>
                </c:pt>
                <c:pt idx="138">
                  <c:v>20445.5</c:v>
                </c:pt>
                <c:pt idx="139">
                  <c:v>20508.5</c:v>
                </c:pt>
                <c:pt idx="140">
                  <c:v>20510.5</c:v>
                </c:pt>
                <c:pt idx="141">
                  <c:v>20565.5</c:v>
                </c:pt>
                <c:pt idx="142">
                  <c:v>20609</c:v>
                </c:pt>
                <c:pt idx="143">
                  <c:v>20829</c:v>
                </c:pt>
                <c:pt idx="144">
                  <c:v>20922</c:v>
                </c:pt>
                <c:pt idx="145">
                  <c:v>21167</c:v>
                </c:pt>
                <c:pt idx="146">
                  <c:v>21167</c:v>
                </c:pt>
                <c:pt idx="147">
                  <c:v>21521.5</c:v>
                </c:pt>
                <c:pt idx="148">
                  <c:v>21584.5</c:v>
                </c:pt>
                <c:pt idx="149">
                  <c:v>21584.5</c:v>
                </c:pt>
                <c:pt idx="150">
                  <c:v>21584.5</c:v>
                </c:pt>
                <c:pt idx="151">
                  <c:v>21891.5</c:v>
                </c:pt>
                <c:pt idx="152">
                  <c:v>22583</c:v>
                </c:pt>
                <c:pt idx="153">
                  <c:v>22703</c:v>
                </c:pt>
              </c:numCache>
            </c:numRef>
          </c:xVal>
          <c:yVal>
            <c:numRef>
              <c:f>Active!$N$21:$N$174</c:f>
              <c:numCache>
                <c:formatCode>General</c:formatCode>
                <c:ptCount val="1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3DF-4443-93BF-47BC8EF1F1B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Active!$F$21:$F$174</c:f>
              <c:numCache>
                <c:formatCode>General</c:formatCode>
                <c:ptCount val="154"/>
                <c:pt idx="0">
                  <c:v>-2404</c:v>
                </c:pt>
                <c:pt idx="1">
                  <c:v>-1751</c:v>
                </c:pt>
                <c:pt idx="2">
                  <c:v>-1666</c:v>
                </c:pt>
                <c:pt idx="3">
                  <c:v>-1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26</c:v>
                </c:pt>
                <c:pt idx="8">
                  <c:v>27</c:v>
                </c:pt>
                <c:pt idx="9">
                  <c:v>60</c:v>
                </c:pt>
                <c:pt idx="10">
                  <c:v>61</c:v>
                </c:pt>
                <c:pt idx="11">
                  <c:v>335</c:v>
                </c:pt>
                <c:pt idx="12">
                  <c:v>368</c:v>
                </c:pt>
                <c:pt idx="13">
                  <c:v>426</c:v>
                </c:pt>
                <c:pt idx="14">
                  <c:v>429</c:v>
                </c:pt>
                <c:pt idx="15">
                  <c:v>554</c:v>
                </c:pt>
                <c:pt idx="16">
                  <c:v>735</c:v>
                </c:pt>
                <c:pt idx="17">
                  <c:v>765</c:v>
                </c:pt>
                <c:pt idx="18">
                  <c:v>2148</c:v>
                </c:pt>
                <c:pt idx="19">
                  <c:v>2151</c:v>
                </c:pt>
                <c:pt idx="20">
                  <c:v>2194.5</c:v>
                </c:pt>
                <c:pt idx="21">
                  <c:v>2195.5</c:v>
                </c:pt>
                <c:pt idx="22">
                  <c:v>2224.5</c:v>
                </c:pt>
                <c:pt idx="23">
                  <c:v>2225.5</c:v>
                </c:pt>
                <c:pt idx="24">
                  <c:v>2462</c:v>
                </c:pt>
                <c:pt idx="25">
                  <c:v>2492</c:v>
                </c:pt>
                <c:pt idx="26">
                  <c:v>2519</c:v>
                </c:pt>
                <c:pt idx="27">
                  <c:v>2887</c:v>
                </c:pt>
                <c:pt idx="28">
                  <c:v>2888</c:v>
                </c:pt>
                <c:pt idx="29">
                  <c:v>3228</c:v>
                </c:pt>
                <c:pt idx="30">
                  <c:v>3539</c:v>
                </c:pt>
                <c:pt idx="31">
                  <c:v>3597</c:v>
                </c:pt>
                <c:pt idx="32">
                  <c:v>4287.5</c:v>
                </c:pt>
                <c:pt idx="33">
                  <c:v>9565</c:v>
                </c:pt>
                <c:pt idx="34">
                  <c:v>9594</c:v>
                </c:pt>
                <c:pt idx="35">
                  <c:v>9596</c:v>
                </c:pt>
                <c:pt idx="36">
                  <c:v>9654</c:v>
                </c:pt>
                <c:pt idx="37">
                  <c:v>9816</c:v>
                </c:pt>
                <c:pt idx="38">
                  <c:v>9840</c:v>
                </c:pt>
                <c:pt idx="39">
                  <c:v>9846</c:v>
                </c:pt>
                <c:pt idx="40">
                  <c:v>9846</c:v>
                </c:pt>
                <c:pt idx="41">
                  <c:v>9849</c:v>
                </c:pt>
                <c:pt idx="42">
                  <c:v>9906</c:v>
                </c:pt>
                <c:pt idx="43">
                  <c:v>9908</c:v>
                </c:pt>
                <c:pt idx="44">
                  <c:v>9933</c:v>
                </c:pt>
                <c:pt idx="45">
                  <c:v>9993</c:v>
                </c:pt>
                <c:pt idx="46">
                  <c:v>10126</c:v>
                </c:pt>
                <c:pt idx="47">
                  <c:v>10182</c:v>
                </c:pt>
                <c:pt idx="48">
                  <c:v>10332</c:v>
                </c:pt>
                <c:pt idx="49">
                  <c:v>10521</c:v>
                </c:pt>
                <c:pt idx="50">
                  <c:v>10615</c:v>
                </c:pt>
                <c:pt idx="51">
                  <c:v>10642</c:v>
                </c:pt>
                <c:pt idx="52">
                  <c:v>10730</c:v>
                </c:pt>
                <c:pt idx="53">
                  <c:v>10731</c:v>
                </c:pt>
                <c:pt idx="54">
                  <c:v>11099</c:v>
                </c:pt>
                <c:pt idx="55">
                  <c:v>11323</c:v>
                </c:pt>
                <c:pt idx="56">
                  <c:v>11349</c:v>
                </c:pt>
                <c:pt idx="57">
                  <c:v>11351</c:v>
                </c:pt>
                <c:pt idx="58">
                  <c:v>11627</c:v>
                </c:pt>
                <c:pt idx="59">
                  <c:v>11661</c:v>
                </c:pt>
                <c:pt idx="60">
                  <c:v>11999</c:v>
                </c:pt>
                <c:pt idx="61">
                  <c:v>12061</c:v>
                </c:pt>
                <c:pt idx="62">
                  <c:v>12309</c:v>
                </c:pt>
                <c:pt idx="63">
                  <c:v>12426</c:v>
                </c:pt>
                <c:pt idx="64">
                  <c:v>12796</c:v>
                </c:pt>
                <c:pt idx="65">
                  <c:v>14522</c:v>
                </c:pt>
                <c:pt idx="66">
                  <c:v>14545</c:v>
                </c:pt>
                <c:pt idx="67">
                  <c:v>14550</c:v>
                </c:pt>
                <c:pt idx="68">
                  <c:v>14551</c:v>
                </c:pt>
                <c:pt idx="69">
                  <c:v>15202</c:v>
                </c:pt>
                <c:pt idx="70">
                  <c:v>15260</c:v>
                </c:pt>
                <c:pt idx="71">
                  <c:v>15830.5</c:v>
                </c:pt>
                <c:pt idx="72">
                  <c:v>15830.5</c:v>
                </c:pt>
                <c:pt idx="73">
                  <c:v>15868.5</c:v>
                </c:pt>
                <c:pt idx="74">
                  <c:v>15942</c:v>
                </c:pt>
                <c:pt idx="75">
                  <c:v>16162</c:v>
                </c:pt>
                <c:pt idx="76">
                  <c:v>16306</c:v>
                </c:pt>
                <c:pt idx="77">
                  <c:v>16521.5</c:v>
                </c:pt>
                <c:pt idx="78">
                  <c:v>16521.5</c:v>
                </c:pt>
                <c:pt idx="79">
                  <c:v>16553</c:v>
                </c:pt>
                <c:pt idx="80">
                  <c:v>16646</c:v>
                </c:pt>
                <c:pt idx="81">
                  <c:v>16694.5</c:v>
                </c:pt>
                <c:pt idx="82">
                  <c:v>16733</c:v>
                </c:pt>
                <c:pt idx="83">
                  <c:v>16983</c:v>
                </c:pt>
                <c:pt idx="84">
                  <c:v>16983</c:v>
                </c:pt>
                <c:pt idx="85">
                  <c:v>17050</c:v>
                </c:pt>
                <c:pt idx="86">
                  <c:v>17628</c:v>
                </c:pt>
                <c:pt idx="87">
                  <c:v>17628</c:v>
                </c:pt>
                <c:pt idx="88">
                  <c:v>17653</c:v>
                </c:pt>
                <c:pt idx="89">
                  <c:v>17769</c:v>
                </c:pt>
                <c:pt idx="90">
                  <c:v>17984.5</c:v>
                </c:pt>
                <c:pt idx="91">
                  <c:v>18000</c:v>
                </c:pt>
                <c:pt idx="92">
                  <c:v>18279</c:v>
                </c:pt>
                <c:pt idx="93">
                  <c:v>18369</c:v>
                </c:pt>
                <c:pt idx="94">
                  <c:v>18371</c:v>
                </c:pt>
                <c:pt idx="95">
                  <c:v>18412.5</c:v>
                </c:pt>
                <c:pt idx="96">
                  <c:v>18445</c:v>
                </c:pt>
                <c:pt idx="97">
                  <c:v>18455</c:v>
                </c:pt>
                <c:pt idx="98">
                  <c:v>18458</c:v>
                </c:pt>
                <c:pt idx="99">
                  <c:v>18460</c:v>
                </c:pt>
                <c:pt idx="100">
                  <c:v>18690.5</c:v>
                </c:pt>
                <c:pt idx="101">
                  <c:v>18737</c:v>
                </c:pt>
                <c:pt idx="102">
                  <c:v>18806</c:v>
                </c:pt>
                <c:pt idx="103">
                  <c:v>18826</c:v>
                </c:pt>
                <c:pt idx="104">
                  <c:v>18910.5</c:v>
                </c:pt>
                <c:pt idx="105">
                  <c:v>18986</c:v>
                </c:pt>
                <c:pt idx="106">
                  <c:v>18986</c:v>
                </c:pt>
                <c:pt idx="107">
                  <c:v>18986</c:v>
                </c:pt>
                <c:pt idx="108">
                  <c:v>19076</c:v>
                </c:pt>
                <c:pt idx="109">
                  <c:v>19076</c:v>
                </c:pt>
                <c:pt idx="110">
                  <c:v>19076</c:v>
                </c:pt>
                <c:pt idx="111">
                  <c:v>19105</c:v>
                </c:pt>
                <c:pt idx="112">
                  <c:v>19164</c:v>
                </c:pt>
                <c:pt idx="113">
                  <c:v>19164</c:v>
                </c:pt>
                <c:pt idx="114">
                  <c:v>19164</c:v>
                </c:pt>
                <c:pt idx="115">
                  <c:v>19253.5</c:v>
                </c:pt>
                <c:pt idx="116">
                  <c:v>19253.5</c:v>
                </c:pt>
                <c:pt idx="117">
                  <c:v>19253.5</c:v>
                </c:pt>
                <c:pt idx="118">
                  <c:v>19272.5</c:v>
                </c:pt>
                <c:pt idx="119">
                  <c:v>19272.5</c:v>
                </c:pt>
                <c:pt idx="120">
                  <c:v>19399.5</c:v>
                </c:pt>
                <c:pt idx="121">
                  <c:v>19407</c:v>
                </c:pt>
                <c:pt idx="122">
                  <c:v>19416</c:v>
                </c:pt>
                <c:pt idx="123">
                  <c:v>19443</c:v>
                </c:pt>
                <c:pt idx="124">
                  <c:v>19443</c:v>
                </c:pt>
                <c:pt idx="125">
                  <c:v>19753</c:v>
                </c:pt>
                <c:pt idx="126">
                  <c:v>19812</c:v>
                </c:pt>
                <c:pt idx="127">
                  <c:v>19812</c:v>
                </c:pt>
                <c:pt idx="128">
                  <c:v>19812</c:v>
                </c:pt>
                <c:pt idx="129">
                  <c:v>19815</c:v>
                </c:pt>
                <c:pt idx="130">
                  <c:v>19815</c:v>
                </c:pt>
                <c:pt idx="131">
                  <c:v>19815</c:v>
                </c:pt>
                <c:pt idx="132">
                  <c:v>20121</c:v>
                </c:pt>
                <c:pt idx="133">
                  <c:v>20121</c:v>
                </c:pt>
                <c:pt idx="134">
                  <c:v>20121</c:v>
                </c:pt>
                <c:pt idx="135">
                  <c:v>20122</c:v>
                </c:pt>
                <c:pt idx="136">
                  <c:v>20122</c:v>
                </c:pt>
                <c:pt idx="137">
                  <c:v>20122</c:v>
                </c:pt>
                <c:pt idx="138">
                  <c:v>20445.5</c:v>
                </c:pt>
                <c:pt idx="139">
                  <c:v>20508.5</c:v>
                </c:pt>
                <c:pt idx="140">
                  <c:v>20510.5</c:v>
                </c:pt>
                <c:pt idx="141">
                  <c:v>20565.5</c:v>
                </c:pt>
                <c:pt idx="142">
                  <c:v>20609</c:v>
                </c:pt>
                <c:pt idx="143">
                  <c:v>20829</c:v>
                </c:pt>
                <c:pt idx="144">
                  <c:v>20922</c:v>
                </c:pt>
                <c:pt idx="145">
                  <c:v>21167</c:v>
                </c:pt>
                <c:pt idx="146">
                  <c:v>21167</c:v>
                </c:pt>
                <c:pt idx="147">
                  <c:v>21521.5</c:v>
                </c:pt>
                <c:pt idx="148">
                  <c:v>21584.5</c:v>
                </c:pt>
                <c:pt idx="149">
                  <c:v>21584.5</c:v>
                </c:pt>
                <c:pt idx="150">
                  <c:v>21584.5</c:v>
                </c:pt>
                <c:pt idx="151">
                  <c:v>21891.5</c:v>
                </c:pt>
                <c:pt idx="152">
                  <c:v>22583</c:v>
                </c:pt>
                <c:pt idx="153">
                  <c:v>22703</c:v>
                </c:pt>
              </c:numCache>
            </c:numRef>
          </c:xVal>
          <c:yVal>
            <c:numRef>
              <c:f>Active!$O$21:$O$174</c:f>
              <c:numCache>
                <c:formatCode>General</c:formatCode>
                <c:ptCount val="154"/>
                <c:pt idx="55">
                  <c:v>-2.6314297151452302E-2</c:v>
                </c:pt>
                <c:pt idx="56">
                  <c:v>-2.6427698676948386E-2</c:v>
                </c:pt>
                <c:pt idx="59">
                  <c:v>-2.7788516982901364E-2</c:v>
                </c:pt>
                <c:pt idx="64">
                  <c:v>-3.2738929730518763E-2</c:v>
                </c:pt>
                <c:pt idx="69">
                  <c:v>-4.3232932436040754E-2</c:v>
                </c:pt>
                <c:pt idx="70">
                  <c:v>-4.3485905069839716E-2</c:v>
                </c:pt>
                <c:pt idx="71">
                  <c:v>-4.5974196235051799E-2</c:v>
                </c:pt>
                <c:pt idx="72">
                  <c:v>-4.5974196235051799E-2</c:v>
                </c:pt>
                <c:pt idx="73">
                  <c:v>-4.6139936926161466E-2</c:v>
                </c:pt>
                <c:pt idx="74">
                  <c:v>-4.646051431554462E-2</c:v>
                </c:pt>
                <c:pt idx="75">
                  <c:v>-4.7420065685126848E-2</c:v>
                </c:pt>
                <c:pt idx="76">
                  <c:v>-4.8048135672489757E-2</c:v>
                </c:pt>
                <c:pt idx="77">
                  <c:v>-4.8988059854966896E-2</c:v>
                </c:pt>
                <c:pt idx="78">
                  <c:v>-4.8988059854966896E-2</c:v>
                </c:pt>
                <c:pt idx="79">
                  <c:v>-4.9125450164702524E-2</c:v>
                </c:pt>
                <c:pt idx="80">
                  <c:v>-4.9531078698207741E-2</c:v>
                </c:pt>
                <c:pt idx="81">
                  <c:v>-4.9742616159229279E-2</c:v>
                </c:pt>
                <c:pt idx="82">
                  <c:v>-4.9910537648906177E-2</c:v>
                </c:pt>
                <c:pt idx="83">
                  <c:v>-5.1000936932522341E-2</c:v>
                </c:pt>
                <c:pt idx="84">
                  <c:v>-5.1000936932522341E-2</c:v>
                </c:pt>
                <c:pt idx="85">
                  <c:v>-5.1293163940531468E-2</c:v>
                </c:pt>
                <c:pt idx="86">
                  <c:v>-5.3814167084252053E-2</c:v>
                </c:pt>
                <c:pt idx="87">
                  <c:v>-5.3814167084252053E-2</c:v>
                </c:pt>
                <c:pt idx="88">
                  <c:v>-5.3923207012613668E-2</c:v>
                </c:pt>
                <c:pt idx="89">
                  <c:v>-5.4429152280211564E-2</c:v>
                </c:pt>
                <c:pt idx="90">
                  <c:v>-5.5369076462688703E-2</c:v>
                </c:pt>
                <c:pt idx="91">
                  <c:v>-5.5436681218272908E-2</c:v>
                </c:pt>
                <c:pt idx="92">
                  <c:v>-5.6653566818788546E-2</c:v>
                </c:pt>
                <c:pt idx="93">
                  <c:v>-5.7046110560890366E-2</c:v>
                </c:pt>
                <c:pt idx="94">
                  <c:v>-5.7054833755159302E-2</c:v>
                </c:pt>
                <c:pt idx="95">
                  <c:v>-5.7235840036239584E-2</c:v>
                </c:pt>
                <c:pt idx="96">
                  <c:v>-5.7377591943109686E-2</c:v>
                </c:pt>
                <c:pt idx="97">
                  <c:v>-5.7421207914454327E-2</c:v>
                </c:pt>
                <c:pt idx="98">
                  <c:v>-5.7434292705857724E-2</c:v>
                </c:pt>
                <c:pt idx="99">
                  <c:v>-5.7443015900126661E-2</c:v>
                </c:pt>
                <c:pt idx="100">
                  <c:v>-5.8448364039620761E-2</c:v>
                </c:pt>
                <c:pt idx="101">
                  <c:v>-5.8651178306373362E-2</c:v>
                </c:pt>
                <c:pt idx="102">
                  <c:v>-5.8952128508651426E-2</c:v>
                </c:pt>
                <c:pt idx="103">
                  <c:v>-5.9039360451340721E-2</c:v>
                </c:pt>
                <c:pt idx="104">
                  <c:v>-5.940791540920299E-2</c:v>
                </c:pt>
                <c:pt idx="105">
                  <c:v>-5.9737215992855065E-2</c:v>
                </c:pt>
                <c:pt idx="106">
                  <c:v>-5.9737215992855065E-2</c:v>
                </c:pt>
                <c:pt idx="107">
                  <c:v>-5.9737215992855065E-2</c:v>
                </c:pt>
                <c:pt idx="108">
                  <c:v>-6.0129759734956899E-2</c:v>
                </c:pt>
                <c:pt idx="109">
                  <c:v>-6.0129759734956899E-2</c:v>
                </c:pt>
                <c:pt idx="110">
                  <c:v>-6.0129759734956899E-2</c:v>
                </c:pt>
                <c:pt idx="111">
                  <c:v>-6.0256246051856373E-2</c:v>
                </c:pt>
                <c:pt idx="112">
                  <c:v>-6.0513580282789782E-2</c:v>
                </c:pt>
                <c:pt idx="113">
                  <c:v>-6.0513580282789782E-2</c:v>
                </c:pt>
                <c:pt idx="114">
                  <c:v>-6.0513580282789782E-2</c:v>
                </c:pt>
                <c:pt idx="115">
                  <c:v>-6.0903943226324371E-2</c:v>
                </c:pt>
                <c:pt idx="116">
                  <c:v>-6.0903943226324371E-2</c:v>
                </c:pt>
                <c:pt idx="117">
                  <c:v>-6.0903943226324371E-2</c:v>
                </c:pt>
                <c:pt idx="118">
                  <c:v>-6.0986813571879205E-2</c:v>
                </c:pt>
                <c:pt idx="119">
                  <c:v>-6.0986813571879205E-2</c:v>
                </c:pt>
                <c:pt idx="120">
                  <c:v>-6.1540736407956216E-2</c:v>
                </c:pt>
                <c:pt idx="121">
                  <c:v>-6.1573448386464703E-2</c:v>
                </c:pt>
                <c:pt idx="122">
                  <c:v>-6.1612702760674883E-2</c:v>
                </c:pt>
                <c:pt idx="123">
                  <c:v>-6.173046588330542E-2</c:v>
                </c:pt>
                <c:pt idx="124">
                  <c:v>-6.173046588330542E-2</c:v>
                </c:pt>
                <c:pt idx="125">
                  <c:v>-6.3082560994989462E-2</c:v>
                </c:pt>
                <c:pt idx="126">
                  <c:v>-6.3339895225922899E-2</c:v>
                </c:pt>
                <c:pt idx="127">
                  <c:v>-6.3339895225922899E-2</c:v>
                </c:pt>
                <c:pt idx="128">
                  <c:v>-6.3339895225922899E-2</c:v>
                </c:pt>
                <c:pt idx="129">
                  <c:v>-6.3352980017326282E-2</c:v>
                </c:pt>
                <c:pt idx="130">
                  <c:v>-6.3352980017326282E-2</c:v>
                </c:pt>
                <c:pt idx="131">
                  <c:v>-6.3352980017326282E-2</c:v>
                </c:pt>
                <c:pt idx="132">
                  <c:v>-6.4687628740472486E-2</c:v>
                </c:pt>
                <c:pt idx="133">
                  <c:v>-6.4687628740472486E-2</c:v>
                </c:pt>
                <c:pt idx="134">
                  <c:v>-6.4687628740472486E-2</c:v>
                </c:pt>
                <c:pt idx="135">
                  <c:v>-6.4691990337606947E-2</c:v>
                </c:pt>
                <c:pt idx="136">
                  <c:v>-6.4691990337606947E-2</c:v>
                </c:pt>
                <c:pt idx="137">
                  <c:v>-6.4691990337606947E-2</c:v>
                </c:pt>
                <c:pt idx="138">
                  <c:v>-6.6102967010606251E-2</c:v>
                </c:pt>
                <c:pt idx="139">
                  <c:v>-6.6377747630077533E-2</c:v>
                </c:pt>
                <c:pt idx="140">
                  <c:v>-6.6386470824346455E-2</c:v>
                </c:pt>
                <c:pt idx="141">
                  <c:v>-6.6626358666742019E-2</c:v>
                </c:pt>
                <c:pt idx="142">
                  <c:v>-6.6816088142091223E-2</c:v>
                </c:pt>
                <c:pt idx="143">
                  <c:v>-6.7775639511673452E-2</c:v>
                </c:pt>
                <c:pt idx="144">
                  <c:v>-6.8181268045178683E-2</c:v>
                </c:pt>
                <c:pt idx="145">
                  <c:v>-6.9249859343122527E-2</c:v>
                </c:pt>
                <c:pt idx="146">
                  <c:v>-6.9249859343122527E-2</c:v>
                </c:pt>
                <c:pt idx="147">
                  <c:v>-7.0796045527290241E-2</c:v>
                </c:pt>
                <c:pt idx="148">
                  <c:v>-7.1070826146761523E-2</c:v>
                </c:pt>
                <c:pt idx="149">
                  <c:v>-7.1070826146761523E-2</c:v>
                </c:pt>
                <c:pt idx="150">
                  <c:v>-7.1070826146761523E-2</c:v>
                </c:pt>
                <c:pt idx="151">
                  <c:v>-7.240983646704216E-2</c:v>
                </c:pt>
                <c:pt idx="152">
                  <c:v>-7.5425880885524488E-2</c:v>
                </c:pt>
                <c:pt idx="153">
                  <c:v>-7.5949272541660257E-2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3DF-4443-93BF-47BC8EF1F1B4}"/>
            </c:ext>
          </c:extLst>
        </c:ser>
        <c:ser>
          <c:idx val="8"/>
          <c:order val="8"/>
          <c:tx>
            <c:strRef>
              <c:f>Active!$Y$1</c:f>
              <c:strCache>
                <c:ptCount val="1"/>
                <c:pt idx="0">
                  <c:v>Q.fit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Active!$X$2:$X$15</c:f>
              <c:numCache>
                <c:formatCode>General</c:formatCode>
                <c:ptCount val="14"/>
                <c:pt idx="0">
                  <c:v>0</c:v>
                </c:pt>
                <c:pt idx="1">
                  <c:v>2000</c:v>
                </c:pt>
                <c:pt idx="2">
                  <c:v>4000</c:v>
                </c:pt>
                <c:pt idx="3">
                  <c:v>6000</c:v>
                </c:pt>
                <c:pt idx="4">
                  <c:v>8000</c:v>
                </c:pt>
                <c:pt idx="5">
                  <c:v>10000</c:v>
                </c:pt>
                <c:pt idx="6">
                  <c:v>12000</c:v>
                </c:pt>
                <c:pt idx="7">
                  <c:v>14000</c:v>
                </c:pt>
                <c:pt idx="8">
                  <c:v>16000</c:v>
                </c:pt>
                <c:pt idx="9">
                  <c:v>18000</c:v>
                </c:pt>
                <c:pt idx="10">
                  <c:v>20000</c:v>
                </c:pt>
                <c:pt idx="11">
                  <c:v>22000</c:v>
                </c:pt>
                <c:pt idx="12">
                  <c:v>24000</c:v>
                </c:pt>
                <c:pt idx="13">
                  <c:v>26000</c:v>
                </c:pt>
              </c:numCache>
            </c:numRef>
          </c:xVal>
          <c:yVal>
            <c:numRef>
              <c:f>Active!$Y$2:$Y$15</c:f>
              <c:numCache>
                <c:formatCode>0.00E+00</c:formatCode>
                <c:ptCount val="14"/>
                <c:pt idx="0">
                  <c:v>1.4001101742483509E-2</c:v>
                </c:pt>
                <c:pt idx="1">
                  <c:v>1.3031735654653188E-2</c:v>
                </c:pt>
                <c:pt idx="2">
                  <c:v>1.068709834658884E-2</c:v>
                </c:pt>
                <c:pt idx="3">
                  <c:v>6.9671898182904618E-3</c:v>
                </c:pt>
                <c:pt idx="4">
                  <c:v>1.8720100697580521E-3</c:v>
                </c:pt>
                <c:pt idx="5">
                  <c:v>-4.5984408990083856E-3</c:v>
                </c:pt>
                <c:pt idx="6">
                  <c:v>-1.244416308800885E-2</c:v>
                </c:pt>
                <c:pt idx="7">
                  <c:v>-2.1665156497243345E-2</c:v>
                </c:pt>
                <c:pt idx="8">
                  <c:v>-3.2261421126711876E-2</c:v>
                </c:pt>
                <c:pt idx="9">
                  <c:v>-4.4232956976414432E-2</c:v>
                </c:pt>
                <c:pt idx="10">
                  <c:v>-5.7579764046351012E-2</c:v>
                </c:pt>
                <c:pt idx="11">
                  <c:v>-7.2301842336521621E-2</c:v>
                </c:pt>
                <c:pt idx="12">
                  <c:v>-8.8399191846926267E-2</c:v>
                </c:pt>
                <c:pt idx="13">
                  <c:v>-0.10587181257756495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3DF-4443-93BF-47BC8EF1F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864992"/>
        <c:axId val="1"/>
      </c:scatterChart>
      <c:valAx>
        <c:axId val="846864992"/>
        <c:scaling>
          <c:orientation val="minMax"/>
          <c:min val="-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02818881385959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631578947368418E-2"/>
              <c:y val="0.40937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686499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563483744098551"/>
          <c:y val="0.91249999999999998"/>
          <c:w val="0.71362277857682654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17</xdr:col>
      <xdr:colOff>314325</xdr:colOff>
      <xdr:row>18</xdr:row>
      <xdr:rowOff>114300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ED01C4F-D7B8-158B-D4B1-FF8FC51C16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0</xdr:colOff>
      <xdr:row>0</xdr:row>
      <xdr:rowOff>0</xdr:rowOff>
    </xdr:from>
    <xdr:to>
      <xdr:col>38</xdr:col>
      <xdr:colOff>428625</xdr:colOff>
      <xdr:row>18</xdr:row>
      <xdr:rowOff>47625</xdr:rowOff>
    </xdr:to>
    <xdr:graphicFrame macro="">
      <xdr:nvGraphicFramePr>
        <xdr:cNvPr id="1029" name="Chart 2">
          <a:extLst>
            <a:ext uri="{FF2B5EF4-FFF2-40B4-BE49-F238E27FC236}">
              <a16:creationId xmlns:a16="http://schemas.microsoft.com/office/drawing/2014/main" id="{FEC694F4-DAB1-BFFF-6799-F7FF33D4B1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457200</xdr:colOff>
      <xdr:row>0</xdr:row>
      <xdr:rowOff>28575</xdr:rowOff>
    </xdr:from>
    <xdr:to>
      <xdr:col>26</xdr:col>
      <xdr:colOff>638175</xdr:colOff>
      <xdr:row>18</xdr:row>
      <xdr:rowOff>104775</xdr:rowOff>
    </xdr:to>
    <xdr:graphicFrame macro="">
      <xdr:nvGraphicFramePr>
        <xdr:cNvPr id="1030" name="Chart 3">
          <a:extLst>
            <a:ext uri="{FF2B5EF4-FFF2-40B4-BE49-F238E27FC236}">
              <a16:creationId xmlns:a16="http://schemas.microsoft.com/office/drawing/2014/main" id="{A37946DA-B4C3-C8A2-1079-B2DE826D8E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av-astro.de/sfs/BAVM_link.php?BAVMnr=178" TargetMode="External"/><Relationship Id="rId18" Type="http://schemas.openxmlformats.org/officeDocument/2006/relationships/hyperlink" Target="http://var.astro.cz/oejv/issues/oejv0074.pdf" TargetMode="External"/><Relationship Id="rId26" Type="http://schemas.openxmlformats.org/officeDocument/2006/relationships/hyperlink" Target="http://var.astro.cz/oejv/issues/oejv0137.pdf" TargetMode="External"/><Relationship Id="rId39" Type="http://schemas.openxmlformats.org/officeDocument/2006/relationships/hyperlink" Target="http://www.konkoly.hu/cgi-bin/IBVS?5676" TargetMode="External"/><Relationship Id="rId21" Type="http://schemas.openxmlformats.org/officeDocument/2006/relationships/hyperlink" Target="http://var.astro.cz/oejv/issues/oejv0074.pdf" TargetMode="External"/><Relationship Id="rId34" Type="http://schemas.openxmlformats.org/officeDocument/2006/relationships/hyperlink" Target="http://var.astro.cz/oejv/issues/oejv0160.pdf" TargetMode="External"/><Relationship Id="rId42" Type="http://schemas.openxmlformats.org/officeDocument/2006/relationships/hyperlink" Target="http://var.astro.cz/oejv/issues/oejv0094.pdf" TargetMode="External"/><Relationship Id="rId47" Type="http://schemas.openxmlformats.org/officeDocument/2006/relationships/hyperlink" Target="http://www.bav-astro.de/sfs/BAVM_link.php?BAVMnr=212" TargetMode="External"/><Relationship Id="rId50" Type="http://schemas.openxmlformats.org/officeDocument/2006/relationships/hyperlink" Target="http://var.astro.cz/oejv/issues/oejv0137.pdf" TargetMode="External"/><Relationship Id="rId55" Type="http://schemas.openxmlformats.org/officeDocument/2006/relationships/hyperlink" Target="http://var.astro.cz/oejv/issues/oejv0137.pdf" TargetMode="External"/><Relationship Id="rId7" Type="http://schemas.openxmlformats.org/officeDocument/2006/relationships/hyperlink" Target="http://www.konkoly.hu/cgi-bin/IBVS?5694" TargetMode="External"/><Relationship Id="rId12" Type="http://schemas.openxmlformats.org/officeDocument/2006/relationships/hyperlink" Target="http://var.astro.cz/oejv/issues/oejv0003.pdf" TargetMode="External"/><Relationship Id="rId17" Type="http://schemas.openxmlformats.org/officeDocument/2006/relationships/hyperlink" Target="http://www.bav-astro.de/sfs/BAVM_link.php?BAVMnr=178" TargetMode="External"/><Relationship Id="rId25" Type="http://schemas.openxmlformats.org/officeDocument/2006/relationships/hyperlink" Target="http://www.bav-astro.de/sfs/BAVM_link.php?BAVMnr=209" TargetMode="External"/><Relationship Id="rId33" Type="http://schemas.openxmlformats.org/officeDocument/2006/relationships/hyperlink" Target="http://www.bav-astro.de/sfs/BAVM_link.php?BAVMnr=231" TargetMode="External"/><Relationship Id="rId38" Type="http://schemas.openxmlformats.org/officeDocument/2006/relationships/hyperlink" Target="http://var.astro.cz/oejv/issues/oejv0074.pdf" TargetMode="External"/><Relationship Id="rId46" Type="http://schemas.openxmlformats.org/officeDocument/2006/relationships/hyperlink" Target="http://var.astro.cz/oejv/issues/oejv0094.pdf" TargetMode="External"/><Relationship Id="rId59" Type="http://schemas.openxmlformats.org/officeDocument/2006/relationships/hyperlink" Target="http://www.bav-astro.de/sfs/BAVM_link.php?BAVMnr=241" TargetMode="External"/><Relationship Id="rId2" Type="http://schemas.openxmlformats.org/officeDocument/2006/relationships/hyperlink" Target="http://www.konkoly.hu/cgi-bin/IBVS?5745" TargetMode="External"/><Relationship Id="rId16" Type="http://schemas.openxmlformats.org/officeDocument/2006/relationships/hyperlink" Target="http://www.bav-astro.de/sfs/BAVM_link.php?BAVMnr=178" TargetMode="External"/><Relationship Id="rId20" Type="http://schemas.openxmlformats.org/officeDocument/2006/relationships/hyperlink" Target="http://var.astro.cz/oejv/issues/oejv0074.pdf" TargetMode="External"/><Relationship Id="rId29" Type="http://schemas.openxmlformats.org/officeDocument/2006/relationships/hyperlink" Target="http://var.astro.cz/oejv/issues/oejv0160.pdf" TargetMode="External"/><Relationship Id="rId41" Type="http://schemas.openxmlformats.org/officeDocument/2006/relationships/hyperlink" Target="http://vsolj.cetus-net.org/no44.pdf" TargetMode="External"/><Relationship Id="rId54" Type="http://schemas.openxmlformats.org/officeDocument/2006/relationships/hyperlink" Target="http://var.astro.cz/oejv/issues/oejv0137.pdf" TargetMode="External"/><Relationship Id="rId1" Type="http://schemas.openxmlformats.org/officeDocument/2006/relationships/hyperlink" Target="http://www.konkoly.hu/cgi-bin/IBVS?4887" TargetMode="External"/><Relationship Id="rId6" Type="http://schemas.openxmlformats.org/officeDocument/2006/relationships/hyperlink" Target="http://var.astro.cz/oejv/issues/oejv0074.pdf" TargetMode="External"/><Relationship Id="rId11" Type="http://schemas.openxmlformats.org/officeDocument/2006/relationships/hyperlink" Target="http://var.astro.cz/oejv/issues/oejv0074.pdf" TargetMode="External"/><Relationship Id="rId24" Type="http://schemas.openxmlformats.org/officeDocument/2006/relationships/hyperlink" Target="http://www.bav-astro.de/sfs/BAVM_link.php?BAVMnr=201" TargetMode="External"/><Relationship Id="rId32" Type="http://schemas.openxmlformats.org/officeDocument/2006/relationships/hyperlink" Target="http://var.astro.cz/oejv/issues/oejv0160.pdf" TargetMode="External"/><Relationship Id="rId37" Type="http://schemas.openxmlformats.org/officeDocument/2006/relationships/hyperlink" Target="http://www.konkoly.hu/cgi-bin/IBVS?4633" TargetMode="External"/><Relationship Id="rId40" Type="http://schemas.openxmlformats.org/officeDocument/2006/relationships/hyperlink" Target="http://vsolj.cetus-net.org/no42.pdf" TargetMode="External"/><Relationship Id="rId45" Type="http://schemas.openxmlformats.org/officeDocument/2006/relationships/hyperlink" Target="http://var.astro.cz/oejv/issues/oejv0094.pdf" TargetMode="External"/><Relationship Id="rId53" Type="http://schemas.openxmlformats.org/officeDocument/2006/relationships/hyperlink" Target="http://var.astro.cz/oejv/issues/oejv0137.pdf" TargetMode="External"/><Relationship Id="rId58" Type="http://schemas.openxmlformats.org/officeDocument/2006/relationships/hyperlink" Target="http://www.bav-astro.de/sfs/BAVM_link.php?BAVMnr=225" TargetMode="External"/><Relationship Id="rId5" Type="http://schemas.openxmlformats.org/officeDocument/2006/relationships/hyperlink" Target="http://www.konkoly.hu/cgi-bin/IBVS?4967" TargetMode="External"/><Relationship Id="rId15" Type="http://schemas.openxmlformats.org/officeDocument/2006/relationships/hyperlink" Target="http://www.bav-astro.de/sfs/BAVM_link.php?BAVMnr=178" TargetMode="External"/><Relationship Id="rId23" Type="http://schemas.openxmlformats.org/officeDocument/2006/relationships/hyperlink" Target="http://var.astro.cz/oejv/issues/oejv0074.pdf" TargetMode="External"/><Relationship Id="rId28" Type="http://schemas.openxmlformats.org/officeDocument/2006/relationships/hyperlink" Target="http://var.astro.cz/oejv/issues/oejv0137.pdf" TargetMode="External"/><Relationship Id="rId36" Type="http://schemas.openxmlformats.org/officeDocument/2006/relationships/hyperlink" Target="http://www.bav-astro.de/sfs/BAVM_link.php?BAVMnr=238" TargetMode="External"/><Relationship Id="rId49" Type="http://schemas.openxmlformats.org/officeDocument/2006/relationships/hyperlink" Target="http://var.astro.cz/oejv/issues/oejv0137.pdf" TargetMode="External"/><Relationship Id="rId57" Type="http://schemas.openxmlformats.org/officeDocument/2006/relationships/hyperlink" Target="http://www.bav-astro.de/sfs/BAVM_link.php?BAVMnr=225" TargetMode="External"/><Relationship Id="rId10" Type="http://schemas.openxmlformats.org/officeDocument/2006/relationships/hyperlink" Target="http://var.astro.cz/oejv/issues/oejv0003.pdf" TargetMode="External"/><Relationship Id="rId19" Type="http://schemas.openxmlformats.org/officeDocument/2006/relationships/hyperlink" Target="http://var.astro.cz/oejv/issues/oejv0074.pdf" TargetMode="External"/><Relationship Id="rId31" Type="http://schemas.openxmlformats.org/officeDocument/2006/relationships/hyperlink" Target="http://var.astro.cz/oejv/issues/oejv0160.pdf" TargetMode="External"/><Relationship Id="rId44" Type="http://schemas.openxmlformats.org/officeDocument/2006/relationships/hyperlink" Target="http://var.astro.cz/oejv/issues/oejv0094.pdf" TargetMode="External"/><Relationship Id="rId52" Type="http://schemas.openxmlformats.org/officeDocument/2006/relationships/hyperlink" Target="http://var.astro.cz/oejv/issues/oejv0137.pdf" TargetMode="External"/><Relationship Id="rId4" Type="http://schemas.openxmlformats.org/officeDocument/2006/relationships/hyperlink" Target="http://www.konkoly.hu/cgi-bin/IBVS?5040" TargetMode="External"/><Relationship Id="rId9" Type="http://schemas.openxmlformats.org/officeDocument/2006/relationships/hyperlink" Target="http://www.konkoly.hu/cgi-bin/IBVS?5583" TargetMode="External"/><Relationship Id="rId14" Type="http://schemas.openxmlformats.org/officeDocument/2006/relationships/hyperlink" Target="http://var.astro.cz/oejv/issues/oejv0074.pdf" TargetMode="External"/><Relationship Id="rId22" Type="http://schemas.openxmlformats.org/officeDocument/2006/relationships/hyperlink" Target="http://var.astro.cz/oejv/issues/oejv0074.pdf" TargetMode="External"/><Relationship Id="rId27" Type="http://schemas.openxmlformats.org/officeDocument/2006/relationships/hyperlink" Target="http://var.astro.cz/oejv/issues/oejv0137.pdf" TargetMode="External"/><Relationship Id="rId30" Type="http://schemas.openxmlformats.org/officeDocument/2006/relationships/hyperlink" Target="http://www.bav-astro.de/sfs/BAVM_link.php?BAVMnr=220" TargetMode="External"/><Relationship Id="rId35" Type="http://schemas.openxmlformats.org/officeDocument/2006/relationships/hyperlink" Target="http://var.astro.cz/oejv/issues/oejv0160.pdf" TargetMode="External"/><Relationship Id="rId43" Type="http://schemas.openxmlformats.org/officeDocument/2006/relationships/hyperlink" Target="http://var.astro.cz/oejv/issues/oejv0094.pdf" TargetMode="External"/><Relationship Id="rId48" Type="http://schemas.openxmlformats.org/officeDocument/2006/relationships/hyperlink" Target="http://var.astro.cz/oejv/issues/oejv0137.pdf" TargetMode="External"/><Relationship Id="rId56" Type="http://schemas.openxmlformats.org/officeDocument/2006/relationships/hyperlink" Target="http://var.astro.cz/oejv/issues/oejv0137.pdf" TargetMode="External"/><Relationship Id="rId8" Type="http://schemas.openxmlformats.org/officeDocument/2006/relationships/hyperlink" Target="http://www.konkoly.hu/cgi-bin/IBVS?5583" TargetMode="External"/><Relationship Id="rId51" Type="http://schemas.openxmlformats.org/officeDocument/2006/relationships/hyperlink" Target="http://var.astro.cz/oejv/issues/oejv0137.pdf" TargetMode="External"/><Relationship Id="rId3" Type="http://schemas.openxmlformats.org/officeDocument/2006/relationships/hyperlink" Target="http://www.konkoly.hu/cgi-bin/IBVS?57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82"/>
  <sheetViews>
    <sheetView tabSelected="1" workbookViewId="0">
      <pane xSplit="14" ySplit="22" topLeftCell="O158" activePane="bottomRight" state="frozen"/>
      <selection pane="topRight" activeCell="O1" sqref="O1"/>
      <selection pane="bottomLeft" activeCell="A23" sqref="A23"/>
      <selection pane="bottomRight" activeCell="F18" sqref="F18"/>
    </sheetView>
  </sheetViews>
  <sheetFormatPr defaultColWidth="10.28515625" defaultRowHeight="12.75" x14ac:dyDescent="0.2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5" width="11.5703125" style="1" customWidth="1"/>
    <col min="6" max="6" width="16.28515625" style="1" customWidth="1"/>
    <col min="7" max="7" width="8.140625" style="1" customWidth="1"/>
    <col min="8" max="14" width="8.5703125" style="1" customWidth="1"/>
    <col min="15" max="15" width="8" style="1" customWidth="1"/>
    <col min="16" max="16" width="10.28515625" style="1"/>
    <col min="17" max="17" width="9.85546875" style="1" customWidth="1"/>
    <col min="18" max="16384" width="10.28515625" style="1"/>
  </cols>
  <sheetData>
    <row r="1" spans="1:25" ht="21" thickBot="1" x14ac:dyDescent="0.35">
      <c r="A1" s="2" t="s">
        <v>0</v>
      </c>
      <c r="X1" s="3" t="s">
        <v>1</v>
      </c>
      <c r="Y1" s="3" t="s">
        <v>2</v>
      </c>
    </row>
    <row r="2" spans="1:25" x14ac:dyDescent="0.2">
      <c r="A2" t="s">
        <v>3</v>
      </c>
      <c r="B2" s="97" t="s">
        <v>610</v>
      </c>
      <c r="C2" s="97"/>
      <c r="E2" s="118" t="s">
        <v>609</v>
      </c>
      <c r="F2" s="119" t="s">
        <v>608</v>
      </c>
      <c r="X2" s="1">
        <v>0</v>
      </c>
      <c r="Y2" s="98">
        <f t="shared" ref="Y2:Y12" si="0">+D$11+D$12*X2+D$13*X2^2</f>
        <v>1.4001101742483509E-2</v>
      </c>
    </row>
    <row r="3" spans="1:25" ht="13.5" thickBot="1" x14ac:dyDescent="0.25">
      <c r="A3"/>
      <c r="B3" s="97"/>
      <c r="C3" s="99"/>
      <c r="D3" s="116"/>
      <c r="E3" s="120" t="s">
        <v>17</v>
      </c>
      <c r="F3" s="121">
        <v>1</v>
      </c>
      <c r="X3" s="1">
        <v>2000</v>
      </c>
      <c r="Y3" s="98">
        <f t="shared" si="0"/>
        <v>1.3031735654653188E-2</v>
      </c>
    </row>
    <row r="4" spans="1:25" ht="13.5" thickBot="1" x14ac:dyDescent="0.25">
      <c r="A4" s="4" t="s">
        <v>4</v>
      </c>
      <c r="B4" s="100"/>
      <c r="C4" s="101">
        <v>34601.466</v>
      </c>
      <c r="D4" s="117">
        <v>1.0325031</v>
      </c>
      <c r="E4" s="115" t="s">
        <v>19</v>
      </c>
      <c r="F4" s="122">
        <f ca="1">NOW()+15018.5+$C$5/24</f>
        <v>60520.740303935185</v>
      </c>
      <c r="G4" s="5" t="str">
        <f>"G"&amp;E19</f>
        <v>G</v>
      </c>
      <c r="X4" s="1">
        <v>4000</v>
      </c>
      <c r="Y4" s="98">
        <f t="shared" si="0"/>
        <v>1.068709834658884E-2</v>
      </c>
    </row>
    <row r="5" spans="1:25" x14ac:dyDescent="0.2">
      <c r="A5" s="6" t="s">
        <v>5</v>
      </c>
      <c r="B5"/>
      <c r="C5" s="7">
        <v>-9.5</v>
      </c>
      <c r="D5"/>
      <c r="E5" s="120" t="s">
        <v>21</v>
      </c>
      <c r="F5" s="123">
        <f ca="1">ROUND(2*($F$4-$C$7)/$C$8,0)/2+$F$3</f>
        <v>25104.5</v>
      </c>
      <c r="X5" s="1">
        <v>6000</v>
      </c>
      <c r="Y5" s="98">
        <f t="shared" si="0"/>
        <v>6.9671898182904618E-3</v>
      </c>
    </row>
    <row r="6" spans="1:25" x14ac:dyDescent="0.2">
      <c r="A6" s="4" t="s">
        <v>6</v>
      </c>
      <c r="B6" s="97"/>
      <c r="C6" s="97">
        <v>64</v>
      </c>
      <c r="D6" s="100"/>
      <c r="E6" s="120" t="s">
        <v>23</v>
      </c>
      <c r="F6" s="123">
        <f ca="1">ROUND(2*($F$4-$C$15)/$C$16,0)/2+$F$3</f>
        <v>1104.5</v>
      </c>
      <c r="X6" s="1">
        <v>8000</v>
      </c>
      <c r="Y6" s="98">
        <f t="shared" si="0"/>
        <v>1.8720100697580521E-3</v>
      </c>
    </row>
    <row r="7" spans="1:25" x14ac:dyDescent="0.2">
      <c r="A7" t="s">
        <v>7</v>
      </c>
      <c r="B7" s="97"/>
      <c r="C7" s="97">
        <v>34601.466</v>
      </c>
      <c r="D7" s="100"/>
      <c r="E7" s="120" t="s">
        <v>611</v>
      </c>
      <c r="F7" s="124">
        <f ca="1">+$C$15+$C$16*$F$6-15018.5-$C$5/24</f>
        <v>45503.749483635278</v>
      </c>
      <c r="X7" s="1">
        <v>10000</v>
      </c>
      <c r="Y7" s="98">
        <f t="shared" si="0"/>
        <v>-4.5984408990083856E-3</v>
      </c>
    </row>
    <row r="8" spans="1:25" x14ac:dyDescent="0.2">
      <c r="A8" t="s">
        <v>8</v>
      </c>
      <c r="B8" s="97"/>
      <c r="C8" s="97">
        <v>1.0325031</v>
      </c>
      <c r="D8" s="100"/>
      <c r="E8" s="125" t="s">
        <v>612</v>
      </c>
      <c r="F8" s="126">
        <f ca="1">+($C$15+$C$16*$F$6)-($C$16/2)-15018.5-$C$5/24</f>
        <v>45503.233234266074</v>
      </c>
      <c r="X8" s="1">
        <v>12000</v>
      </c>
      <c r="Y8" s="98">
        <f t="shared" si="0"/>
        <v>-1.244416308800885E-2</v>
      </c>
    </row>
    <row r="9" spans="1:25" x14ac:dyDescent="0.2">
      <c r="A9" s="8" t="s">
        <v>9</v>
      </c>
      <c r="B9" s="9">
        <v>93</v>
      </c>
      <c r="C9" s="8" t="str">
        <f>"F"&amp;B9</f>
        <v>F93</v>
      </c>
      <c r="D9" s="8" t="str">
        <f>"G"&amp;B9</f>
        <v>G93</v>
      </c>
      <c r="X9" s="1">
        <v>14000</v>
      </c>
      <c r="Y9" s="98">
        <f t="shared" si="0"/>
        <v>-2.1665156497243345E-2</v>
      </c>
    </row>
    <row r="10" spans="1:25" ht="13.5" thickBot="1" x14ac:dyDescent="0.25">
      <c r="A10"/>
      <c r="B10"/>
      <c r="C10" s="102" t="s">
        <v>10</v>
      </c>
      <c r="D10" s="102" t="s">
        <v>11</v>
      </c>
      <c r="E10"/>
      <c r="X10" s="1">
        <v>16000</v>
      </c>
      <c r="Y10" s="98">
        <f t="shared" si="0"/>
        <v>-3.2261421126711876E-2</v>
      </c>
    </row>
    <row r="11" spans="1:25" x14ac:dyDescent="0.2">
      <c r="A11" t="s">
        <v>12</v>
      </c>
      <c r="B11"/>
      <c r="C11" s="10">
        <f ca="1">INTERCEPT(INDIRECT(D9):G990,INDIRECT(C9):$F990)</f>
        <v>2.3072067202091158E-2</v>
      </c>
      <c r="D11" s="103">
        <f>+E11*F11</f>
        <v>1.4001101742483509E-2</v>
      </c>
      <c r="E11" s="104">
        <v>140.01101742483507</v>
      </c>
      <c r="F11" s="98">
        <v>1E-4</v>
      </c>
      <c r="X11" s="1">
        <v>18000</v>
      </c>
      <c r="Y11" s="98">
        <f t="shared" si="0"/>
        <v>-4.4232956976414432E-2</v>
      </c>
    </row>
    <row r="12" spans="1:25" x14ac:dyDescent="0.2">
      <c r="A12" t="s">
        <v>13</v>
      </c>
      <c r="B12"/>
      <c r="C12" s="10">
        <f ca="1">SLOPE(INDIRECT(D9):G990,INDIRECT(C9):$F990)</f>
        <v>-4.3615971344646703E-6</v>
      </c>
      <c r="D12" s="103">
        <f>+E12*F12</f>
        <v>-1.4086523885665254E-7</v>
      </c>
      <c r="E12" s="105">
        <v>-0.14086523885665256</v>
      </c>
      <c r="F12" s="98">
        <v>9.9999999999999995E-7</v>
      </c>
      <c r="X12" s="1">
        <f>X11+2000</f>
        <v>20000</v>
      </c>
      <c r="Y12" s="98">
        <f t="shared" si="0"/>
        <v>-5.7579764046351012E-2</v>
      </c>
    </row>
    <row r="13" spans="1:25" ht="13.5" thickBot="1" x14ac:dyDescent="0.25">
      <c r="A13" t="s">
        <v>14</v>
      </c>
      <c r="B13"/>
      <c r="C13" s="11" t="s">
        <v>15</v>
      </c>
      <c r="D13" s="103">
        <f>+E13*F13</f>
        <v>-1.7190890252925368E-10</v>
      </c>
      <c r="E13" s="106">
        <v>-0.17190890252925367</v>
      </c>
      <c r="F13" s="98">
        <v>1.0000000000000001E-9</v>
      </c>
      <c r="X13" s="1">
        <f t="shared" ref="X13:X20" si="1">X12+2000</f>
        <v>22000</v>
      </c>
      <c r="Y13" s="98">
        <f t="shared" ref="Y13:Y20" si="2">+D$11+D$12*X13+D$13*X13^2</f>
        <v>-7.2301842336521621E-2</v>
      </c>
    </row>
    <row r="14" spans="1:25" x14ac:dyDescent="0.2">
      <c r="A14"/>
      <c r="B14"/>
      <c r="C14"/>
      <c r="D14"/>
      <c r="E14">
        <f>SUM(S21:S194)</f>
        <v>5.2669978790167361E-2</v>
      </c>
      <c r="X14" s="1">
        <f t="shared" si="1"/>
        <v>24000</v>
      </c>
      <c r="Y14" s="98">
        <f t="shared" si="2"/>
        <v>-8.8399191846926267E-2</v>
      </c>
    </row>
    <row r="15" spans="1:25" x14ac:dyDescent="0.2">
      <c r="A15" s="4" t="s">
        <v>16</v>
      </c>
      <c r="B15"/>
      <c r="C15" s="12">
        <f ca="1">(C7+C11)+(C8+C12)*INT(MAX(F21:F3518))</f>
        <v>59381.458793735976</v>
      </c>
      <c r="D15" s="5">
        <f>+C7+INT(MAX(F21:F1573))*C8+D11+D12*INT(MAX(F21:F4008))+D13*INT(MAX(F21:F4035)^2)</f>
        <v>59381.452000808153</v>
      </c>
      <c r="E15" s="114"/>
      <c r="F15" s="7"/>
      <c r="X15" s="1">
        <f t="shared" si="1"/>
        <v>26000</v>
      </c>
      <c r="Y15" s="98">
        <f t="shared" si="2"/>
        <v>-0.10587181257756495</v>
      </c>
    </row>
    <row r="16" spans="1:25" x14ac:dyDescent="0.2">
      <c r="A16" s="4" t="s">
        <v>18</v>
      </c>
      <c r="B16"/>
      <c r="C16" s="12">
        <f ca="1">+C8+C12</f>
        <v>1.0324987384028654</v>
      </c>
      <c r="D16" s="5">
        <f>+C8+D12+2*D13*MAX(F21:F881)</f>
        <v>1.0324947075074398</v>
      </c>
      <c r="E16" s="114"/>
      <c r="F16" s="14"/>
      <c r="X16" s="1">
        <f t="shared" si="1"/>
        <v>28000</v>
      </c>
      <c r="Y16" s="98">
        <f t="shared" si="2"/>
        <v>-0.12471970452843764</v>
      </c>
    </row>
    <row r="17" spans="1:25" ht="13.5" thickBot="1" x14ac:dyDescent="0.25">
      <c r="A17" s="13" t="s">
        <v>20</v>
      </c>
      <c r="B17"/>
      <c r="C17">
        <f>COUNT(C21:C2176)</f>
        <v>156</v>
      </c>
      <c r="D17" s="13"/>
      <c r="E17" s="114"/>
      <c r="F17" s="14"/>
      <c r="X17" s="1">
        <f t="shared" si="1"/>
        <v>30000</v>
      </c>
      <c r="Y17" s="98">
        <f t="shared" si="2"/>
        <v>-0.14494286769954437</v>
      </c>
    </row>
    <row r="18" spans="1:25" ht="14.25" thickTop="1" thickBot="1" x14ac:dyDescent="0.25">
      <c r="A18" s="4" t="s">
        <v>22</v>
      </c>
      <c r="B18"/>
      <c r="C18" s="107">
        <f ca="1">+C15</f>
        <v>59381.458793735976</v>
      </c>
      <c r="D18" s="108">
        <f ca="1">+C16</f>
        <v>1.0324987384028654</v>
      </c>
      <c r="E18" s="114"/>
      <c r="F18" s="5"/>
      <c r="X18" s="1">
        <f t="shared" si="1"/>
        <v>32000</v>
      </c>
      <c r="Y18" s="98">
        <f t="shared" si="2"/>
        <v>-0.16654130209088516</v>
      </c>
    </row>
    <row r="19" spans="1:25" x14ac:dyDescent="0.2">
      <c r="A19" s="15" t="s">
        <v>24</v>
      </c>
      <c r="C19" s="16">
        <f>+D15</f>
        <v>59381.452000808153</v>
      </c>
      <c r="D19" s="17">
        <f>+D16</f>
        <v>1.0324947075074398</v>
      </c>
      <c r="E19" s="114"/>
      <c r="F19" s="18"/>
      <c r="X19" s="1">
        <f t="shared" si="1"/>
        <v>34000</v>
      </c>
      <c r="Y19" s="98">
        <f t="shared" si="2"/>
        <v>-0.18951500770245994</v>
      </c>
    </row>
    <row r="20" spans="1:25" x14ac:dyDescent="0.2">
      <c r="A20" s="102" t="s">
        <v>25</v>
      </c>
      <c r="B20" s="102" t="s">
        <v>26</v>
      </c>
      <c r="C20" s="102" t="s">
        <v>27</v>
      </c>
      <c r="D20" s="102" t="s">
        <v>28</v>
      </c>
      <c r="E20" s="102" t="s">
        <v>29</v>
      </c>
      <c r="F20" s="102" t="s">
        <v>1</v>
      </c>
      <c r="G20" s="102" t="s">
        <v>30</v>
      </c>
      <c r="H20" s="3" t="s">
        <v>31</v>
      </c>
      <c r="I20" s="3" t="s">
        <v>32</v>
      </c>
      <c r="J20" s="3" t="s">
        <v>33</v>
      </c>
      <c r="K20" s="3" t="s">
        <v>34</v>
      </c>
      <c r="L20" s="3" t="s">
        <v>35</v>
      </c>
      <c r="M20" s="3" t="s">
        <v>36</v>
      </c>
      <c r="N20" s="3" t="s">
        <v>37</v>
      </c>
      <c r="O20" s="3" t="s">
        <v>38</v>
      </c>
      <c r="P20" s="3" t="s">
        <v>39</v>
      </c>
      <c r="Q20" s="102" t="s">
        <v>40</v>
      </c>
      <c r="U20" s="19" t="s">
        <v>41</v>
      </c>
      <c r="X20" s="1">
        <f t="shared" si="1"/>
        <v>36000</v>
      </c>
      <c r="Y20" s="98">
        <f t="shared" si="2"/>
        <v>-0.21386398453426875</v>
      </c>
    </row>
    <row r="21" spans="1:25" x14ac:dyDescent="0.2">
      <c r="A21" s="20" t="s">
        <v>42</v>
      </c>
      <c r="B21" s="21" t="s">
        <v>43</v>
      </c>
      <c r="C21" s="22">
        <v>32119.353999999999</v>
      </c>
      <c r="D21" s="109"/>
      <c r="E21" s="1">
        <f t="shared" ref="E21:E52" si="3">+(C21-C$7)/C$8</f>
        <v>-2403.9753488391475</v>
      </c>
      <c r="F21" s="1">
        <f t="shared" ref="F21:F52" si="4">ROUND(2*E21,0)/2</f>
        <v>-2404</v>
      </c>
      <c r="G21" s="1">
        <f t="shared" ref="G21:G58" si="5">+C21-(C$7+F21*C$8)</f>
        <v>2.5452399997448083E-2</v>
      </c>
      <c r="H21" s="1">
        <f t="shared" ref="H21:H41" si="6">+G21</f>
        <v>2.5452399997448083E-2</v>
      </c>
      <c r="P21" s="98">
        <f t="shared" ref="P21:P52" si="7">+D$11+D$12*F21+D$13*F21^2</f>
        <v>1.33462430966554E-2</v>
      </c>
      <c r="Q21" s="110">
        <f t="shared" ref="Q21:Q52" si="8">+C21-15018.5</f>
        <v>17100.853999999999</v>
      </c>
      <c r="S21" s="1">
        <f t="shared" ref="S21:S52" si="9">+(P21-G21)^2</f>
        <v>1.4655903490661031E-4</v>
      </c>
      <c r="U21" s="5"/>
    </row>
    <row r="22" spans="1:25" x14ac:dyDescent="0.2">
      <c r="A22" s="23" t="s">
        <v>42</v>
      </c>
      <c r="B22" s="24" t="s">
        <v>43</v>
      </c>
      <c r="C22" s="25">
        <v>32793.53</v>
      </c>
      <c r="D22" s="111"/>
      <c r="E22" s="1">
        <f t="shared" si="3"/>
        <v>-1751.02234559877</v>
      </c>
      <c r="F22" s="1">
        <f t="shared" si="4"/>
        <v>-1751</v>
      </c>
      <c r="G22" s="1">
        <f t="shared" si="5"/>
        <v>-2.307190000283299E-2</v>
      </c>
      <c r="H22" s="1">
        <f t="shared" si="6"/>
        <v>-2.307190000283299E-2</v>
      </c>
      <c r="P22" s="98">
        <f t="shared" si="7"/>
        <v>1.3720683908657914E-2</v>
      </c>
      <c r="Q22" s="110">
        <f t="shared" si="8"/>
        <v>17775.03</v>
      </c>
      <c r="S22" s="1">
        <f t="shared" si="9"/>
        <v>1.3536942308840991E-3</v>
      </c>
      <c r="U22" s="5"/>
    </row>
    <row r="23" spans="1:25" x14ac:dyDescent="0.2">
      <c r="A23" s="23" t="s">
        <v>42</v>
      </c>
      <c r="B23" s="24" t="s">
        <v>43</v>
      </c>
      <c r="C23" s="25">
        <v>32881.300000000003</v>
      </c>
      <c r="D23" s="111"/>
      <c r="E23" s="1">
        <f t="shared" si="3"/>
        <v>-1666.0153369031023</v>
      </c>
      <c r="F23" s="1">
        <f t="shared" si="4"/>
        <v>-1666</v>
      </c>
      <c r="G23" s="1">
        <f t="shared" si="5"/>
        <v>-1.5835399994102772E-2</v>
      </c>
      <c r="H23" s="1">
        <f t="shared" si="6"/>
        <v>-1.5835399994102772E-2</v>
      </c>
      <c r="P23" s="98">
        <f t="shared" si="7"/>
        <v>1.3758640444550206E-2</v>
      </c>
      <c r="Q23" s="110">
        <f t="shared" si="8"/>
        <v>17862.800000000003</v>
      </c>
      <c r="S23" s="1">
        <f t="shared" si="9"/>
        <v>8.7580722948462774E-4</v>
      </c>
      <c r="U23" s="5"/>
    </row>
    <row r="24" spans="1:25" x14ac:dyDescent="0.2">
      <c r="A24" s="23" t="s">
        <v>42</v>
      </c>
      <c r="B24" s="24" t="s">
        <v>43</v>
      </c>
      <c r="C24" s="25">
        <v>34600.43</v>
      </c>
      <c r="D24" s="111"/>
      <c r="E24" s="1">
        <f t="shared" si="3"/>
        <v>-1.0033868179185692</v>
      </c>
      <c r="F24" s="1">
        <f t="shared" si="4"/>
        <v>-1</v>
      </c>
      <c r="G24" s="1">
        <f t="shared" si="5"/>
        <v>-3.4968999971169978E-3</v>
      </c>
      <c r="H24" s="1">
        <f t="shared" si="6"/>
        <v>-3.4968999971169978E-3</v>
      </c>
      <c r="P24" s="98">
        <f t="shared" si="7"/>
        <v>1.4001242435813464E-2</v>
      </c>
      <c r="Q24" s="110">
        <f t="shared" si="8"/>
        <v>19581.93</v>
      </c>
      <c r="S24" s="1">
        <f t="shared" si="9"/>
        <v>3.0618498860312166E-4</v>
      </c>
      <c r="U24" s="5"/>
    </row>
    <row r="25" spans="1:25" x14ac:dyDescent="0.2">
      <c r="A25" s="97" t="s">
        <v>44</v>
      </c>
      <c r="B25" s="112"/>
      <c r="C25" s="111">
        <v>34601.466</v>
      </c>
      <c r="D25" s="111"/>
      <c r="E25" s="1">
        <f t="shared" si="3"/>
        <v>0</v>
      </c>
      <c r="F25" s="1">
        <f t="shared" si="4"/>
        <v>0</v>
      </c>
      <c r="G25" s="1">
        <f t="shared" si="5"/>
        <v>0</v>
      </c>
      <c r="H25" s="1">
        <f t="shared" si="6"/>
        <v>0</v>
      </c>
      <c r="P25" s="98">
        <f t="shared" si="7"/>
        <v>1.4001101742483509E-2</v>
      </c>
      <c r="Q25" s="110">
        <f t="shared" si="8"/>
        <v>19582.966</v>
      </c>
      <c r="S25" s="1">
        <f t="shared" si="9"/>
        <v>1.9603085000337474E-4</v>
      </c>
    </row>
    <row r="26" spans="1:25" x14ac:dyDescent="0.2">
      <c r="A26" s="23" t="s">
        <v>42</v>
      </c>
      <c r="B26" s="24" t="s">
        <v>43</v>
      </c>
      <c r="C26" s="25">
        <v>34601.47</v>
      </c>
      <c r="D26" s="111"/>
      <c r="E26" s="1">
        <f t="shared" si="3"/>
        <v>3.87408037885301E-3</v>
      </c>
      <c r="F26" s="1">
        <f t="shared" si="4"/>
        <v>0</v>
      </c>
      <c r="G26" s="1">
        <f t="shared" si="5"/>
        <v>4.0000000008149073E-3</v>
      </c>
      <c r="H26" s="1">
        <f t="shared" si="6"/>
        <v>4.0000000008149073E-3</v>
      </c>
      <c r="P26" s="98">
        <f t="shared" si="7"/>
        <v>1.4001101742483509E-2</v>
      </c>
      <c r="Q26" s="110">
        <f t="shared" si="8"/>
        <v>19582.97</v>
      </c>
      <c r="S26" s="1">
        <f t="shared" si="9"/>
        <v>1.0002203604720674E-4</v>
      </c>
      <c r="U26" s="5"/>
    </row>
    <row r="27" spans="1:25" x14ac:dyDescent="0.2">
      <c r="A27" s="23" t="s">
        <v>42</v>
      </c>
      <c r="B27" s="24" t="s">
        <v>43</v>
      </c>
      <c r="C27" s="25">
        <v>34602.504999999997</v>
      </c>
      <c r="D27" s="111"/>
      <c r="E27" s="1">
        <f t="shared" si="3"/>
        <v>1.0062923781991855</v>
      </c>
      <c r="F27" s="1">
        <f t="shared" si="4"/>
        <v>1</v>
      </c>
      <c r="G27" s="1">
        <f t="shared" si="5"/>
        <v>6.4968999940901995E-3</v>
      </c>
      <c r="H27" s="1">
        <f t="shared" si="6"/>
        <v>6.4968999940901995E-3</v>
      </c>
      <c r="P27" s="98">
        <f t="shared" si="7"/>
        <v>1.400096070533575E-2</v>
      </c>
      <c r="Q27" s="110">
        <f t="shared" si="8"/>
        <v>19584.004999999997</v>
      </c>
      <c r="S27" s="1">
        <f t="shared" si="9"/>
        <v>5.6310927158059076E-5</v>
      </c>
      <c r="U27" s="5"/>
    </row>
    <row r="28" spans="1:25" x14ac:dyDescent="0.2">
      <c r="A28" s="23" t="s">
        <v>42</v>
      </c>
      <c r="B28" s="24" t="s">
        <v>43</v>
      </c>
      <c r="C28" s="25">
        <v>34628.315000000002</v>
      </c>
      <c r="D28" s="111"/>
      <c r="E28" s="1">
        <f t="shared" si="3"/>
        <v>26.003796017660363</v>
      </c>
      <c r="F28" s="1">
        <f t="shared" si="4"/>
        <v>26</v>
      </c>
      <c r="G28" s="1">
        <f t="shared" si="5"/>
        <v>3.9194000055431388E-3</v>
      </c>
      <c r="H28" s="1">
        <f t="shared" si="6"/>
        <v>3.9194000055431388E-3</v>
      </c>
      <c r="P28" s="98">
        <f t="shared" si="7"/>
        <v>1.3997323035855127E-2</v>
      </c>
      <c r="Q28" s="110">
        <f t="shared" si="8"/>
        <v>19609.815000000002</v>
      </c>
      <c r="S28" s="1">
        <f t="shared" si="9"/>
        <v>1.0156453260489277E-4</v>
      </c>
      <c r="U28" s="5"/>
    </row>
    <row r="29" spans="1:25" x14ac:dyDescent="0.2">
      <c r="A29" s="23" t="s">
        <v>42</v>
      </c>
      <c r="B29" s="24" t="s">
        <v>43</v>
      </c>
      <c r="C29" s="25">
        <v>34629.31</v>
      </c>
      <c r="D29" s="111"/>
      <c r="E29" s="1">
        <f t="shared" si="3"/>
        <v>26.967473511699211</v>
      </c>
      <c r="F29" s="1">
        <f t="shared" si="4"/>
        <v>27</v>
      </c>
      <c r="G29" s="1">
        <f t="shared" si="5"/>
        <v>-3.3583700002054684E-2</v>
      </c>
      <c r="H29" s="1">
        <f t="shared" si="6"/>
        <v>-3.3583700002054684E-2</v>
      </c>
      <c r="P29" s="98">
        <f t="shared" si="7"/>
        <v>1.3997173059444435E-2</v>
      </c>
      <c r="Q29" s="110">
        <f t="shared" si="8"/>
        <v>19610.809999999998</v>
      </c>
      <c r="S29" s="1">
        <f t="shared" si="9"/>
        <v>2.2639394812944929E-3</v>
      </c>
      <c r="U29" s="5"/>
    </row>
    <row r="30" spans="1:25" x14ac:dyDescent="0.2">
      <c r="A30" s="23" t="s">
        <v>42</v>
      </c>
      <c r="B30" s="24" t="s">
        <v>43</v>
      </c>
      <c r="C30" s="25">
        <v>34663.4</v>
      </c>
      <c r="D30" s="111"/>
      <c r="E30" s="1">
        <f t="shared" si="3"/>
        <v>59.984323533751237</v>
      </c>
      <c r="F30" s="1">
        <f t="shared" si="4"/>
        <v>60</v>
      </c>
      <c r="G30" s="1">
        <f t="shared" si="5"/>
        <v>-1.6186000000743661E-2</v>
      </c>
      <c r="H30" s="1">
        <f t="shared" si="6"/>
        <v>-1.6186000000743661E-2</v>
      </c>
      <c r="P30" s="98">
        <f t="shared" si="7"/>
        <v>1.3992030956103005E-2</v>
      </c>
      <c r="Q30" s="110">
        <f t="shared" si="8"/>
        <v>19644.900000000001</v>
      </c>
      <c r="S30" s="1">
        <f t="shared" si="9"/>
        <v>9.1071355243239568E-4</v>
      </c>
      <c r="U30" s="5"/>
    </row>
    <row r="31" spans="1:25" x14ac:dyDescent="0.2">
      <c r="A31" s="23" t="s">
        <v>42</v>
      </c>
      <c r="B31" s="24" t="s">
        <v>43</v>
      </c>
      <c r="C31" s="25">
        <v>34664.455000000002</v>
      </c>
      <c r="D31" s="111"/>
      <c r="E31" s="1">
        <f t="shared" si="3"/>
        <v>61.006112233465835</v>
      </c>
      <c r="F31" s="1">
        <f t="shared" si="4"/>
        <v>61</v>
      </c>
      <c r="G31" s="1">
        <f t="shared" si="5"/>
        <v>6.310900003882125E-3</v>
      </c>
      <c r="H31" s="1">
        <f t="shared" si="6"/>
        <v>6.310900003882125E-3</v>
      </c>
      <c r="P31" s="98">
        <f t="shared" si="7"/>
        <v>1.3991869289886941E-2</v>
      </c>
      <c r="Q31" s="110">
        <f t="shared" si="8"/>
        <v>19645.955000000002</v>
      </c>
      <c r="S31" s="1">
        <f t="shared" si="9"/>
        <v>5.8997289172549341E-5</v>
      </c>
      <c r="U31" s="5"/>
    </row>
    <row r="32" spans="1:25" x14ac:dyDescent="0.2">
      <c r="A32" s="23" t="s">
        <v>42</v>
      </c>
      <c r="B32" s="24" t="s">
        <v>43</v>
      </c>
      <c r="C32" s="25">
        <v>34947.370000000003</v>
      </c>
      <c r="D32" s="111"/>
      <c r="E32" s="1">
        <f t="shared" si="3"/>
        <v>335.01497477344356</v>
      </c>
      <c r="F32" s="1">
        <f t="shared" si="4"/>
        <v>335</v>
      </c>
      <c r="G32" s="1">
        <f t="shared" si="5"/>
        <v>1.5461499999219086E-2</v>
      </c>
      <c r="H32" s="1">
        <f t="shared" si="6"/>
        <v>1.5461499999219086E-2</v>
      </c>
      <c r="P32" s="98">
        <f t="shared" si="7"/>
        <v>1.3934619410880185E-2</v>
      </c>
      <c r="Q32" s="110">
        <f t="shared" si="8"/>
        <v>19928.870000000003</v>
      </c>
      <c r="S32" s="1">
        <f t="shared" si="9"/>
        <v>2.3313643310461499E-6</v>
      </c>
      <c r="U32" s="5"/>
    </row>
    <row r="33" spans="1:21" x14ac:dyDescent="0.2">
      <c r="A33" s="23" t="s">
        <v>42</v>
      </c>
      <c r="B33" s="24" t="s">
        <v>43</v>
      </c>
      <c r="C33" s="25">
        <v>34981.440000000002</v>
      </c>
      <c r="D33" s="111"/>
      <c r="E33" s="1">
        <f t="shared" si="3"/>
        <v>368.01245439360133</v>
      </c>
      <c r="F33" s="1">
        <f t="shared" si="4"/>
        <v>368</v>
      </c>
      <c r="G33" s="1">
        <f t="shared" si="5"/>
        <v>1.285920000373153E-2</v>
      </c>
      <c r="H33" s="1">
        <f t="shared" si="6"/>
        <v>1.285920000373153E-2</v>
      </c>
      <c r="P33" s="98">
        <f t="shared" si="7"/>
        <v>1.392598274336814E-2</v>
      </c>
      <c r="Q33" s="110">
        <f t="shared" si="8"/>
        <v>19962.940000000002</v>
      </c>
      <c r="S33" s="1">
        <f t="shared" si="9"/>
        <v>1.1380254135865899E-6</v>
      </c>
      <c r="U33" s="5"/>
    </row>
    <row r="34" spans="1:21" x14ac:dyDescent="0.2">
      <c r="A34" s="23" t="s">
        <v>42</v>
      </c>
      <c r="B34" s="24" t="s">
        <v>43</v>
      </c>
      <c r="C34" s="25">
        <v>35041.305</v>
      </c>
      <c r="D34" s="111"/>
      <c r="E34" s="1">
        <f t="shared" si="3"/>
        <v>425.99290985179601</v>
      </c>
      <c r="F34" s="1">
        <f t="shared" si="4"/>
        <v>426</v>
      </c>
      <c r="G34" s="1">
        <f t="shared" si="5"/>
        <v>-7.3206000015488826E-3</v>
      </c>
      <c r="H34" s="1">
        <f t="shared" si="6"/>
        <v>-7.3206000015488826E-3</v>
      </c>
      <c r="P34" s="98">
        <f t="shared" si="7"/>
        <v>1.3909895810735177E-2</v>
      </c>
      <c r="Q34" s="110">
        <f t="shared" si="8"/>
        <v>20022.805</v>
      </c>
      <c r="S34" s="1">
        <f t="shared" si="9"/>
        <v>4.5073395243541107E-4</v>
      </c>
      <c r="U34" s="5"/>
    </row>
    <row r="35" spans="1:21" x14ac:dyDescent="0.2">
      <c r="A35" s="23" t="s">
        <v>42</v>
      </c>
      <c r="B35" s="24" t="s">
        <v>43</v>
      </c>
      <c r="C35" s="25">
        <v>35044.410000000003</v>
      </c>
      <c r="D35" s="111"/>
      <c r="E35" s="1">
        <f t="shared" si="3"/>
        <v>429.00016474527109</v>
      </c>
      <c r="F35" s="1">
        <f t="shared" si="4"/>
        <v>429</v>
      </c>
      <c r="G35" s="1">
        <f t="shared" si="5"/>
        <v>1.7010000010486692E-4</v>
      </c>
      <c r="H35" s="1">
        <f t="shared" si="6"/>
        <v>1.7010000010486692E-4</v>
      </c>
      <c r="P35" s="98">
        <f t="shared" si="7"/>
        <v>1.3909032268683619E-2</v>
      </c>
      <c r="Q35" s="110">
        <f t="shared" si="8"/>
        <v>20025.910000000003</v>
      </c>
      <c r="S35" s="1">
        <f t="shared" si="9"/>
        <v>1.887582598805945E-4</v>
      </c>
      <c r="U35" s="5"/>
    </row>
    <row r="36" spans="1:21" x14ac:dyDescent="0.2">
      <c r="A36" s="23" t="s">
        <v>45</v>
      </c>
      <c r="B36" s="24" t="s">
        <v>43</v>
      </c>
      <c r="C36" s="25">
        <v>35173.474000000002</v>
      </c>
      <c r="D36" s="111"/>
      <c r="E36" s="1">
        <f t="shared" si="3"/>
        <v>554.00124222387478</v>
      </c>
      <c r="F36" s="1">
        <f t="shared" si="4"/>
        <v>554</v>
      </c>
      <c r="G36" s="1">
        <f t="shared" si="5"/>
        <v>1.2826000020140782E-3</v>
      </c>
      <c r="H36" s="1">
        <f t="shared" si="6"/>
        <v>1.2826000020140782E-3</v>
      </c>
      <c r="P36" s="98">
        <f t="shared" si="7"/>
        <v>1.3870300807428255E-2</v>
      </c>
      <c r="Q36" s="110">
        <f t="shared" si="8"/>
        <v>20154.974000000002</v>
      </c>
      <c r="S36" s="1">
        <f t="shared" si="9"/>
        <v>1.5845021156662471E-4</v>
      </c>
      <c r="U36" s="5"/>
    </row>
    <row r="37" spans="1:21" x14ac:dyDescent="0.2">
      <c r="A37" s="23" t="s">
        <v>42</v>
      </c>
      <c r="B37" s="24" t="s">
        <v>43</v>
      </c>
      <c r="C37" s="25">
        <v>35360.370000000003</v>
      </c>
      <c r="D37" s="111"/>
      <c r="E37" s="1">
        <f t="shared" si="3"/>
        <v>735.01377380852637</v>
      </c>
      <c r="F37" s="1">
        <f t="shared" si="4"/>
        <v>735</v>
      </c>
      <c r="G37" s="1">
        <f t="shared" si="5"/>
        <v>1.422150000144029E-2</v>
      </c>
      <c r="H37" s="1">
        <f t="shared" si="6"/>
        <v>1.422150000144029E-2</v>
      </c>
      <c r="P37" s="98">
        <f t="shared" si="7"/>
        <v>1.3804696305055004E-2</v>
      </c>
      <c r="Q37" s="110">
        <f t="shared" si="8"/>
        <v>20341.870000000003</v>
      </c>
      <c r="S37" s="1">
        <f t="shared" si="9"/>
        <v>1.7372532132043812E-7</v>
      </c>
      <c r="U37" s="5"/>
    </row>
    <row r="38" spans="1:21" x14ac:dyDescent="0.2">
      <c r="A38" s="23" t="s">
        <v>42</v>
      </c>
      <c r="B38" s="24" t="s">
        <v>43</v>
      </c>
      <c r="C38" s="25">
        <v>35391.324999999997</v>
      </c>
      <c r="D38" s="111"/>
      <c r="E38" s="1">
        <f t="shared" si="3"/>
        <v>764.99431333426185</v>
      </c>
      <c r="F38" s="1">
        <f t="shared" si="4"/>
        <v>765</v>
      </c>
      <c r="G38" s="1">
        <f t="shared" si="5"/>
        <v>-5.8715000050142407E-3</v>
      </c>
      <c r="H38" s="1">
        <f t="shared" si="6"/>
        <v>-5.8715000050142407E-3</v>
      </c>
      <c r="P38" s="98">
        <f t="shared" si="7"/>
        <v>1.3792734447275487E-2</v>
      </c>
      <c r="Q38" s="110">
        <f t="shared" si="8"/>
        <v>20372.824999999997</v>
      </c>
      <c r="S38" s="1">
        <f t="shared" si="9"/>
        <v>3.8668211659461835E-4</v>
      </c>
      <c r="U38" s="5"/>
    </row>
    <row r="39" spans="1:21" x14ac:dyDescent="0.2">
      <c r="A39" s="23" t="s">
        <v>42</v>
      </c>
      <c r="B39" s="24" t="s">
        <v>43</v>
      </c>
      <c r="C39" s="25">
        <v>36819.300000000003</v>
      </c>
      <c r="D39" s="111"/>
      <c r="E39" s="1">
        <f t="shared" si="3"/>
        <v>2148.0167953006653</v>
      </c>
      <c r="F39" s="1">
        <f t="shared" si="4"/>
        <v>2148</v>
      </c>
      <c r="G39" s="1">
        <f t="shared" si="5"/>
        <v>1.7341200000373647E-2</v>
      </c>
      <c r="H39" s="1">
        <f t="shared" si="6"/>
        <v>1.7341200000373647E-2</v>
      </c>
      <c r="P39" s="98">
        <f t="shared" si="7"/>
        <v>1.2905352036404086E-2</v>
      </c>
      <c r="Q39" s="110">
        <f t="shared" si="8"/>
        <v>21800.800000000003</v>
      </c>
      <c r="S39" s="1">
        <f t="shared" si="9"/>
        <v>1.9676747159452891E-5</v>
      </c>
      <c r="U39" s="5"/>
    </row>
    <row r="40" spans="1:21" x14ac:dyDescent="0.2">
      <c r="A40" s="23" t="s">
        <v>42</v>
      </c>
      <c r="B40" s="24" t="s">
        <v>43</v>
      </c>
      <c r="C40" s="25">
        <v>36822.375</v>
      </c>
      <c r="D40" s="111"/>
      <c r="E40" s="1">
        <f t="shared" si="3"/>
        <v>2150.994994591299</v>
      </c>
      <c r="F40" s="1">
        <f t="shared" si="4"/>
        <v>2151</v>
      </c>
      <c r="G40" s="1">
        <f t="shared" si="5"/>
        <v>-5.1681000040844083E-3</v>
      </c>
      <c r="H40" s="1">
        <f t="shared" si="6"/>
        <v>-5.1681000040844083E-3</v>
      </c>
      <c r="P40" s="98">
        <f t="shared" si="7"/>
        <v>1.2902712331571595E-2</v>
      </c>
      <c r="Q40" s="110">
        <f t="shared" si="8"/>
        <v>21803.875</v>
      </c>
      <c r="S40" s="1">
        <f t="shared" si="9"/>
        <v>3.2655425847049713E-4</v>
      </c>
      <c r="U40" s="5"/>
    </row>
    <row r="41" spans="1:21" x14ac:dyDescent="0.2">
      <c r="A41" s="23" t="s">
        <v>46</v>
      </c>
      <c r="B41" s="24" t="s">
        <v>47</v>
      </c>
      <c r="C41" s="25">
        <v>36867.300999999999</v>
      </c>
      <c r="D41" s="111"/>
      <c r="E41" s="1">
        <f t="shared" si="3"/>
        <v>2194.5067283575218</v>
      </c>
      <c r="F41" s="1">
        <f t="shared" si="4"/>
        <v>2194.5</v>
      </c>
      <c r="G41" s="1">
        <f t="shared" si="5"/>
        <v>6.9470500020543113E-3</v>
      </c>
      <c r="H41" s="1">
        <f t="shared" si="6"/>
        <v>6.9470500020543113E-3</v>
      </c>
      <c r="P41" s="98">
        <f t="shared" si="7"/>
        <v>1.2864088882767903E-2</v>
      </c>
      <c r="Q41" s="110">
        <f t="shared" si="8"/>
        <v>21848.800999999999</v>
      </c>
      <c r="S41" s="1">
        <f t="shared" si="9"/>
        <v>3.5011349115876352E-5</v>
      </c>
      <c r="U41" s="5"/>
    </row>
    <row r="42" spans="1:21" x14ac:dyDescent="0.2">
      <c r="A42" s="97" t="s">
        <v>48</v>
      </c>
      <c r="B42" s="112" t="s">
        <v>47</v>
      </c>
      <c r="C42" s="111">
        <v>36868.341999999997</v>
      </c>
      <c r="D42" s="111"/>
      <c r="E42" s="1">
        <f t="shared" si="3"/>
        <v>2195.5149577759103</v>
      </c>
      <c r="F42" s="1">
        <f t="shared" si="4"/>
        <v>2195.5</v>
      </c>
      <c r="G42" s="1">
        <f t="shared" si="5"/>
        <v>1.5443949996551964E-2</v>
      </c>
      <c r="I42" s="1">
        <f t="shared" ref="I42:I58" si="10">+G42</f>
        <v>1.5443949996551964E-2</v>
      </c>
      <c r="P42" s="98">
        <f t="shared" si="7"/>
        <v>1.2863193337446944E-2</v>
      </c>
      <c r="Q42" s="110">
        <f t="shared" si="8"/>
        <v>21849.841999999997</v>
      </c>
      <c r="S42" s="1">
        <f t="shared" si="9"/>
        <v>6.6603049335149075E-6</v>
      </c>
    </row>
    <row r="43" spans="1:21" x14ac:dyDescent="0.2">
      <c r="A43" s="97" t="s">
        <v>48</v>
      </c>
      <c r="B43" s="112" t="s">
        <v>47</v>
      </c>
      <c r="C43" s="111">
        <v>36898.284</v>
      </c>
      <c r="D43" s="111"/>
      <c r="E43" s="1">
        <f t="shared" si="3"/>
        <v>2224.5143864459092</v>
      </c>
      <c r="F43" s="1">
        <f t="shared" si="4"/>
        <v>2224.5</v>
      </c>
      <c r="G43" s="1">
        <f t="shared" si="5"/>
        <v>1.4854050001304131E-2</v>
      </c>
      <c r="I43" s="1">
        <f t="shared" si="10"/>
        <v>1.4854050001304131E-2</v>
      </c>
      <c r="P43" s="98">
        <f t="shared" si="7"/>
        <v>1.28370729623939E-2</v>
      </c>
      <c r="Q43" s="110">
        <f t="shared" si="8"/>
        <v>21879.784</v>
      </c>
      <c r="S43" s="1">
        <f t="shared" si="9"/>
        <v>4.0681963754910821E-6</v>
      </c>
    </row>
    <row r="44" spans="1:21" x14ac:dyDescent="0.2">
      <c r="A44" s="97" t="s">
        <v>48</v>
      </c>
      <c r="B44" s="112" t="s">
        <v>47</v>
      </c>
      <c r="C44" s="111">
        <v>36899.321000000004</v>
      </c>
      <c r="D44" s="111"/>
      <c r="E44" s="1">
        <f t="shared" si="3"/>
        <v>2225.5187417839261</v>
      </c>
      <c r="F44" s="1">
        <f t="shared" si="4"/>
        <v>2225.5</v>
      </c>
      <c r="G44" s="1">
        <f t="shared" si="5"/>
        <v>1.9350950002262834E-2</v>
      </c>
      <c r="I44" s="1">
        <f t="shared" si="10"/>
        <v>1.9350950002262834E-2</v>
      </c>
      <c r="P44" s="98">
        <f t="shared" si="7"/>
        <v>1.2836167102538789E-2</v>
      </c>
      <c r="Q44" s="110">
        <f t="shared" si="8"/>
        <v>21880.821000000004</v>
      </c>
      <c r="S44" s="1">
        <f t="shared" si="9"/>
        <v>4.2442396230536843E-5</v>
      </c>
    </row>
    <row r="45" spans="1:21" x14ac:dyDescent="0.2">
      <c r="A45" s="23" t="s">
        <v>42</v>
      </c>
      <c r="B45" s="24" t="s">
        <v>43</v>
      </c>
      <c r="C45" s="25">
        <v>37143.502999999997</v>
      </c>
      <c r="D45" s="111"/>
      <c r="E45" s="1">
        <f t="shared" si="3"/>
        <v>2462.0139155030106</v>
      </c>
      <c r="F45" s="1">
        <f t="shared" si="4"/>
        <v>2462</v>
      </c>
      <c r="G45" s="1">
        <f t="shared" si="5"/>
        <v>1.4367799994943198E-2</v>
      </c>
      <c r="I45" s="1">
        <f t="shared" si="10"/>
        <v>1.4367799994943198E-2</v>
      </c>
      <c r="P45" s="98">
        <f t="shared" si="7"/>
        <v>1.26122753386359E-2</v>
      </c>
      <c r="Q45" s="110">
        <f t="shared" si="8"/>
        <v>22125.002999999997</v>
      </c>
      <c r="S45" s="1">
        <f t="shared" si="9"/>
        <v>3.0818668189028569E-6</v>
      </c>
      <c r="U45" s="5"/>
    </row>
    <row r="46" spans="1:21" x14ac:dyDescent="0.2">
      <c r="A46" s="23" t="s">
        <v>42</v>
      </c>
      <c r="B46" s="24" t="s">
        <v>43</v>
      </c>
      <c r="C46" s="25">
        <v>37174.47</v>
      </c>
      <c r="D46" s="111"/>
      <c r="E46" s="1">
        <f t="shared" si="3"/>
        <v>2492.0060772698898</v>
      </c>
      <c r="F46" s="1">
        <f t="shared" si="4"/>
        <v>2492</v>
      </c>
      <c r="G46" s="1">
        <f t="shared" si="5"/>
        <v>6.2747999982093461E-3</v>
      </c>
      <c r="I46" s="1">
        <f t="shared" si="10"/>
        <v>6.2747999982093461E-3</v>
      </c>
      <c r="P46" s="98">
        <f t="shared" si="7"/>
        <v>1.2582500280376304E-2</v>
      </c>
      <c r="Q46" s="110">
        <f t="shared" si="8"/>
        <v>22155.97</v>
      </c>
      <c r="S46" s="1">
        <f t="shared" si="9"/>
        <v>3.9787082849649115E-5</v>
      </c>
      <c r="U46" s="5"/>
    </row>
    <row r="47" spans="1:21" x14ac:dyDescent="0.2">
      <c r="A47" s="97" t="s">
        <v>48</v>
      </c>
      <c r="B47" s="112"/>
      <c r="C47" s="111">
        <v>37202.345999999998</v>
      </c>
      <c r="D47" s="111"/>
      <c r="E47" s="1">
        <f t="shared" si="3"/>
        <v>2519.0045434246126</v>
      </c>
      <c r="F47" s="1">
        <f t="shared" si="4"/>
        <v>2519</v>
      </c>
      <c r="G47" s="1">
        <f t="shared" si="5"/>
        <v>4.6910999953979626E-3</v>
      </c>
      <c r="I47" s="1">
        <f t="shared" si="10"/>
        <v>4.6910999953979626E-3</v>
      </c>
      <c r="P47" s="98">
        <f t="shared" si="7"/>
        <v>1.2555438160141673E-2</v>
      </c>
      <c r="Q47" s="110">
        <f t="shared" si="8"/>
        <v>22183.845999999998</v>
      </c>
      <c r="S47" s="1">
        <f t="shared" si="9"/>
        <v>6.1847814769444464E-5</v>
      </c>
    </row>
    <row r="48" spans="1:21" x14ac:dyDescent="0.2">
      <c r="A48" s="97" t="s">
        <v>48</v>
      </c>
      <c r="B48" s="112"/>
      <c r="C48" s="111">
        <v>37582.324999999997</v>
      </c>
      <c r="D48" s="111"/>
      <c r="E48" s="1">
        <f t="shared" si="3"/>
        <v>2887.0218404186844</v>
      </c>
      <c r="F48" s="1">
        <f t="shared" si="4"/>
        <v>2887</v>
      </c>
      <c r="G48" s="1">
        <f t="shared" si="5"/>
        <v>2.2550299996510148E-2</v>
      </c>
      <c r="I48" s="1">
        <f t="shared" si="10"/>
        <v>2.2550299996510148E-2</v>
      </c>
      <c r="P48" s="98">
        <f t="shared" si="7"/>
        <v>1.2161602806279509E-2</v>
      </c>
      <c r="Q48" s="110">
        <f t="shared" si="8"/>
        <v>22563.824999999997</v>
      </c>
      <c r="S48" s="1">
        <f t="shared" si="9"/>
        <v>1.0792502931030598E-4</v>
      </c>
    </row>
    <row r="49" spans="1:21" x14ac:dyDescent="0.2">
      <c r="A49" s="97" t="s">
        <v>48</v>
      </c>
      <c r="B49" s="112"/>
      <c r="C49" s="111">
        <v>37583.368999999999</v>
      </c>
      <c r="D49" s="111"/>
      <c r="E49" s="1">
        <f t="shared" si="3"/>
        <v>2888.0329753973606</v>
      </c>
      <c r="F49" s="1">
        <f t="shared" si="4"/>
        <v>2888</v>
      </c>
      <c r="G49" s="1">
        <f t="shared" si="5"/>
        <v>3.404719999525696E-2</v>
      </c>
      <c r="I49" s="1">
        <f t="shared" si="10"/>
        <v>3.404719999525696E-2</v>
      </c>
      <c r="P49" s="98">
        <f t="shared" si="7"/>
        <v>1.2160469167128544E-2</v>
      </c>
      <c r="Q49" s="110">
        <f t="shared" si="8"/>
        <v>22564.868999999999</v>
      </c>
      <c r="S49" s="1">
        <f t="shared" si="9"/>
        <v>4.7902898634294682E-4</v>
      </c>
    </row>
    <row r="50" spans="1:21" x14ac:dyDescent="0.2">
      <c r="A50" s="97" t="s">
        <v>48</v>
      </c>
      <c r="B50" s="112"/>
      <c r="C50" s="111">
        <v>37934.404999999999</v>
      </c>
      <c r="D50" s="111"/>
      <c r="E50" s="1">
        <f t="shared" si="3"/>
        <v>3228.0183952958578</v>
      </c>
      <c r="F50" s="1">
        <f t="shared" si="4"/>
        <v>3228</v>
      </c>
      <c r="G50" s="1">
        <f t="shared" si="5"/>
        <v>1.8993199999385979E-2</v>
      </c>
      <c r="I50" s="1">
        <f t="shared" si="10"/>
        <v>1.8993199999385979E-2</v>
      </c>
      <c r="P50" s="98">
        <f t="shared" si="7"/>
        <v>1.1755100737641851E-2</v>
      </c>
      <c r="Q50" s="110">
        <f t="shared" si="8"/>
        <v>22915.904999999999</v>
      </c>
      <c r="S50" s="1">
        <f t="shared" si="9"/>
        <v>5.2390080922860885E-5</v>
      </c>
    </row>
    <row r="51" spans="1:21" x14ac:dyDescent="0.2">
      <c r="A51" s="97" t="s">
        <v>48</v>
      </c>
      <c r="B51" s="112"/>
      <c r="C51" s="111">
        <v>38255.499000000003</v>
      </c>
      <c r="D51" s="111"/>
      <c r="E51" s="1">
        <f t="shared" si="3"/>
        <v>3539.0043865243629</v>
      </c>
      <c r="F51" s="1">
        <f t="shared" si="4"/>
        <v>3539</v>
      </c>
      <c r="G51" s="1">
        <f t="shared" si="5"/>
        <v>4.5291000060387887E-3</v>
      </c>
      <c r="I51" s="1">
        <f t="shared" si="10"/>
        <v>4.5291000060387887E-3</v>
      </c>
      <c r="P51" s="98">
        <f t="shared" si="7"/>
        <v>1.1349503002355226E-2</v>
      </c>
      <c r="Q51" s="110">
        <f t="shared" si="8"/>
        <v>23236.999000000003</v>
      </c>
      <c r="S51" s="1">
        <f t="shared" si="9"/>
        <v>4.651789703216223E-5</v>
      </c>
    </row>
    <row r="52" spans="1:21" x14ac:dyDescent="0.2">
      <c r="A52" s="97" t="s">
        <v>48</v>
      </c>
      <c r="B52" s="112"/>
      <c r="C52" s="111">
        <v>38315.366999999998</v>
      </c>
      <c r="D52" s="111"/>
      <c r="E52" s="1">
        <f t="shared" si="3"/>
        <v>3596.9877475428384</v>
      </c>
      <c r="F52" s="1">
        <f t="shared" si="4"/>
        <v>3597</v>
      </c>
      <c r="G52" s="1">
        <f t="shared" si="5"/>
        <v>-1.2650700002268422E-2</v>
      </c>
      <c r="I52" s="1">
        <f t="shared" si="10"/>
        <v>-1.2650700002268422E-2</v>
      </c>
      <c r="P52" s="98">
        <f t="shared" si="7"/>
        <v>1.1270181786651512E-2</v>
      </c>
      <c r="Q52" s="110">
        <f t="shared" si="8"/>
        <v>23296.866999999998</v>
      </c>
      <c r="S52" s="1">
        <f t="shared" si="9"/>
        <v>5.7220858555948138E-4</v>
      </c>
    </row>
    <row r="53" spans="1:21" x14ac:dyDescent="0.2">
      <c r="A53" s="97" t="s">
        <v>48</v>
      </c>
      <c r="B53" s="112" t="s">
        <v>47</v>
      </c>
      <c r="C53" s="111">
        <v>39028.31</v>
      </c>
      <c r="D53" s="111"/>
      <c r="E53" s="1">
        <f t="shared" ref="E53:E84" si="11">+(C53-C$7)/C$8</f>
        <v>4287.4873692873143</v>
      </c>
      <c r="F53" s="1">
        <f t="shared" ref="F53:F84" si="12">ROUND(2*E53,0)/2</f>
        <v>4287.5</v>
      </c>
      <c r="G53" s="1">
        <f t="shared" si="5"/>
        <v>-1.3041250000242144E-2</v>
      </c>
      <c r="I53" s="1">
        <f t="shared" si="10"/>
        <v>-1.3041250000242144E-2</v>
      </c>
      <c r="P53" s="98">
        <f t="shared" ref="P53:P84" si="13">+D$11+D$12*F53+D$13*F53^2</f>
        <v>1.0236999769375584E-2</v>
      </c>
      <c r="Q53" s="110">
        <f t="shared" ref="Q53:Q84" si="14">+C53-15018.5</f>
        <v>24009.809999999998</v>
      </c>
      <c r="S53" s="1">
        <f t="shared" ref="S53:S84" si="15">+(P53-G53)^2</f>
        <v>5.4187691233670776E-4</v>
      </c>
    </row>
    <row r="54" spans="1:21" x14ac:dyDescent="0.2">
      <c r="A54" s="97" t="s">
        <v>49</v>
      </c>
      <c r="B54" s="112"/>
      <c r="C54" s="111">
        <v>44477.357000000004</v>
      </c>
      <c r="D54" s="111"/>
      <c r="E54" s="1">
        <f t="shared" si="11"/>
        <v>9564.9988847491149</v>
      </c>
      <c r="F54" s="1">
        <f t="shared" si="12"/>
        <v>9565</v>
      </c>
      <c r="G54" s="1">
        <f t="shared" si="5"/>
        <v>-1.1514999932842329E-3</v>
      </c>
      <c r="I54" s="1">
        <f t="shared" si="10"/>
        <v>-1.1514999932842329E-3</v>
      </c>
      <c r="P54" s="98">
        <f t="shared" si="13"/>
        <v>-3.0740865301823305E-3</v>
      </c>
      <c r="Q54" s="110">
        <f t="shared" si="14"/>
        <v>29458.857000000004</v>
      </c>
      <c r="S54" s="1">
        <f t="shared" si="15"/>
        <v>3.6963389918618198E-6</v>
      </c>
    </row>
    <row r="55" spans="1:21" x14ac:dyDescent="0.2">
      <c r="A55" s="97" t="s">
        <v>50</v>
      </c>
      <c r="B55" s="112"/>
      <c r="C55" s="111">
        <v>44507.298000000003</v>
      </c>
      <c r="D55" s="111"/>
      <c r="E55" s="1">
        <f t="shared" si="11"/>
        <v>9593.9973448990149</v>
      </c>
      <c r="F55" s="1">
        <f t="shared" si="12"/>
        <v>9594</v>
      </c>
      <c r="G55" s="1">
        <f t="shared" si="5"/>
        <v>-2.7413999996497296E-3</v>
      </c>
      <c r="I55" s="1">
        <f t="shared" si="10"/>
        <v>-2.7413999996497296E-3</v>
      </c>
      <c r="P55" s="98">
        <f t="shared" si="13"/>
        <v>-3.1736860993523582E-3</v>
      </c>
      <c r="Q55" s="110">
        <f t="shared" si="14"/>
        <v>29488.798000000003</v>
      </c>
      <c r="S55" s="1">
        <f t="shared" si="15"/>
        <v>1.8687127199611094E-7</v>
      </c>
    </row>
    <row r="56" spans="1:21" x14ac:dyDescent="0.2">
      <c r="A56" s="97" t="s">
        <v>50</v>
      </c>
      <c r="B56" s="112"/>
      <c r="C56" s="111">
        <v>44509.36</v>
      </c>
      <c r="D56" s="111"/>
      <c r="E56" s="1">
        <f t="shared" si="11"/>
        <v>9595.9944333339045</v>
      </c>
      <c r="F56" s="1">
        <f t="shared" si="12"/>
        <v>9596</v>
      </c>
      <c r="G56" s="1">
        <f t="shared" si="5"/>
        <v>-5.7476000001770444E-3</v>
      </c>
      <c r="I56" s="1">
        <f t="shared" si="10"/>
        <v>-5.7476000001770444E-3</v>
      </c>
      <c r="P56" s="98">
        <f t="shared" si="13"/>
        <v>-3.180565693509144E-3</v>
      </c>
      <c r="Q56" s="110">
        <f t="shared" si="14"/>
        <v>29490.86</v>
      </c>
      <c r="S56" s="1">
        <f t="shared" si="15"/>
        <v>6.589665131609948E-6</v>
      </c>
    </row>
    <row r="57" spans="1:21" x14ac:dyDescent="0.2">
      <c r="A57" s="97" t="s">
        <v>51</v>
      </c>
      <c r="B57" s="112"/>
      <c r="C57" s="111">
        <v>44569.241999999998</v>
      </c>
      <c r="D57" s="111"/>
      <c r="E57" s="1">
        <f t="shared" si="11"/>
        <v>9653.9913536337062</v>
      </c>
      <c r="F57" s="1">
        <f t="shared" si="12"/>
        <v>9654</v>
      </c>
      <c r="G57" s="1">
        <f t="shared" si="5"/>
        <v>-8.9274000056320801E-3</v>
      </c>
      <c r="I57" s="1">
        <f t="shared" si="10"/>
        <v>-8.9274000056320801E-3</v>
      </c>
      <c r="P57" s="98">
        <f t="shared" si="13"/>
        <v>-3.3806721670367398E-3</v>
      </c>
      <c r="Q57" s="110">
        <f t="shared" si="14"/>
        <v>29550.741999999998</v>
      </c>
      <c r="S57" s="1">
        <f t="shared" si="15"/>
        <v>3.0766189715448534E-5</v>
      </c>
    </row>
    <row r="58" spans="1:21" x14ac:dyDescent="0.2">
      <c r="A58" s="97" t="s">
        <v>52</v>
      </c>
      <c r="B58" s="112"/>
      <c r="C58" s="111">
        <v>44736.516000000003</v>
      </c>
      <c r="D58" s="111"/>
      <c r="E58" s="1">
        <f t="shared" si="11"/>
        <v>9815.9995839237708</v>
      </c>
      <c r="F58" s="1">
        <f t="shared" si="12"/>
        <v>9816</v>
      </c>
      <c r="G58" s="1">
        <f t="shared" si="5"/>
        <v>-4.2959999700542539E-4</v>
      </c>
      <c r="I58" s="1">
        <f t="shared" si="10"/>
        <v>-4.2959999700542539E-4</v>
      </c>
      <c r="P58" s="98">
        <f t="shared" si="13"/>
        <v>-3.9457170815551355E-3</v>
      </c>
      <c r="Q58" s="110">
        <f t="shared" si="14"/>
        <v>29718.016000000003</v>
      </c>
      <c r="S58" s="1">
        <f t="shared" si="15"/>
        <v>1.2363079352262354E-5</v>
      </c>
    </row>
    <row r="59" spans="1:21" x14ac:dyDescent="0.2">
      <c r="A59" s="97" t="s">
        <v>53</v>
      </c>
      <c r="B59" s="112"/>
      <c r="C59" s="111">
        <v>44761.500999999997</v>
      </c>
      <c r="D59" s="111"/>
      <c r="E59" s="1">
        <f t="shared" si="11"/>
        <v>9840.1980584852445</v>
      </c>
      <c r="F59" s="1">
        <f t="shared" si="12"/>
        <v>9840</v>
      </c>
      <c r="P59" s="98">
        <f t="shared" si="13"/>
        <v>-4.03019484060246E-3</v>
      </c>
      <c r="Q59" s="110">
        <f t="shared" si="14"/>
        <v>29743.000999999997</v>
      </c>
      <c r="S59" s="1">
        <f t="shared" si="15"/>
        <v>1.6242470453218687E-5</v>
      </c>
      <c r="U59" s="5">
        <v>0.20449599999847123</v>
      </c>
    </row>
    <row r="60" spans="1:21" x14ac:dyDescent="0.2">
      <c r="A60" s="97" t="s">
        <v>54</v>
      </c>
      <c r="B60" s="112"/>
      <c r="C60" s="111">
        <v>44767.483999999997</v>
      </c>
      <c r="D60" s="111"/>
      <c r="E60" s="1">
        <f t="shared" si="11"/>
        <v>9845.9927142107335</v>
      </c>
      <c r="F60" s="1">
        <f t="shared" si="12"/>
        <v>9846</v>
      </c>
      <c r="G60" s="1">
        <f t="shared" ref="G60:G100" si="16">+C60-(C$7+F60*C$8)</f>
        <v>-7.5226000044494867E-3</v>
      </c>
      <c r="I60" s="1">
        <f t="shared" ref="I60:I89" si="17">+G60</f>
        <v>-7.5226000044494867E-3</v>
      </c>
      <c r="P60" s="98">
        <f t="shared" si="13"/>
        <v>-4.0513452239667423E-3</v>
      </c>
      <c r="Q60" s="110">
        <f t="shared" si="14"/>
        <v>29748.983999999997</v>
      </c>
      <c r="S60" s="1">
        <f t="shared" si="15"/>
        <v>1.2049609751024306E-5</v>
      </c>
    </row>
    <row r="61" spans="1:21" x14ac:dyDescent="0.2">
      <c r="A61" s="97" t="s">
        <v>55</v>
      </c>
      <c r="B61" s="112"/>
      <c r="C61" s="111">
        <v>44767.500999999997</v>
      </c>
      <c r="D61" s="111"/>
      <c r="E61" s="1">
        <f t="shared" si="11"/>
        <v>9846.0091790523402</v>
      </c>
      <c r="F61" s="1">
        <f t="shared" si="12"/>
        <v>9846</v>
      </c>
      <c r="G61" s="1">
        <f t="shared" si="16"/>
        <v>9.4773999953758903E-3</v>
      </c>
      <c r="I61" s="1">
        <f t="shared" si="17"/>
        <v>9.4773999953758903E-3</v>
      </c>
      <c r="P61" s="98">
        <f t="shared" si="13"/>
        <v>-4.0513452239667423E-3</v>
      </c>
      <c r="Q61" s="110">
        <f t="shared" si="14"/>
        <v>29749.000999999997</v>
      </c>
      <c r="S61" s="1">
        <f t="shared" si="15"/>
        <v>1.8302694720988613E-4</v>
      </c>
    </row>
    <row r="62" spans="1:21" x14ac:dyDescent="0.2">
      <c r="A62" s="97" t="s">
        <v>53</v>
      </c>
      <c r="B62" s="112"/>
      <c r="C62" s="111">
        <v>44770.587</v>
      </c>
      <c r="D62" s="111"/>
      <c r="E62" s="1">
        <f t="shared" si="11"/>
        <v>9848.9980320640188</v>
      </c>
      <c r="F62" s="1">
        <f t="shared" si="12"/>
        <v>9849</v>
      </c>
      <c r="G62" s="1">
        <f t="shared" si="16"/>
        <v>-2.0319000032031909E-3</v>
      </c>
      <c r="I62" s="1">
        <f t="shared" si="17"/>
        <v>-2.0319000032031909E-3</v>
      </c>
      <c r="P62" s="98">
        <f t="shared" si="13"/>
        <v>-4.0619250571892543E-3</v>
      </c>
      <c r="Q62" s="110">
        <f t="shared" si="14"/>
        <v>29752.087</v>
      </c>
      <c r="S62" s="1">
        <f t="shared" si="15"/>
        <v>4.1210017198111196E-6</v>
      </c>
    </row>
    <row r="63" spans="1:21" x14ac:dyDescent="0.2">
      <c r="A63" s="97" t="s">
        <v>54</v>
      </c>
      <c r="B63" s="97"/>
      <c r="C63" s="111">
        <v>44829.45</v>
      </c>
      <c r="D63" s="111"/>
      <c r="E63" s="1">
        <f t="shared" si="11"/>
        <v>9906.0080303875093</v>
      </c>
      <c r="F63" s="1">
        <f t="shared" si="12"/>
        <v>9906</v>
      </c>
      <c r="G63" s="1">
        <f t="shared" si="16"/>
        <v>8.2913999940501526E-3</v>
      </c>
      <c r="I63" s="1">
        <f t="shared" si="17"/>
        <v>8.2913999940501526E-3</v>
      </c>
      <c r="P63" s="98">
        <f t="shared" si="13"/>
        <v>-4.26352981686361E-3</v>
      </c>
      <c r="Q63" s="110">
        <f t="shared" si="14"/>
        <v>29810.949999999997</v>
      </c>
      <c r="S63" s="1">
        <f t="shared" si="15"/>
        <v>1.5762626255697108E-4</v>
      </c>
    </row>
    <row r="64" spans="1:21" x14ac:dyDescent="0.2">
      <c r="A64" s="97" t="s">
        <v>54</v>
      </c>
      <c r="B64" s="97"/>
      <c r="C64" s="111">
        <v>44831.504999999997</v>
      </c>
      <c r="D64" s="111"/>
      <c r="E64" s="1">
        <f t="shared" si="11"/>
        <v>9907.9983391817386</v>
      </c>
      <c r="F64" s="1">
        <f t="shared" si="12"/>
        <v>9908</v>
      </c>
      <c r="G64" s="1">
        <f t="shared" si="16"/>
        <v>-1.7148000042652711E-3</v>
      </c>
      <c r="I64" s="1">
        <f t="shared" si="17"/>
        <v>-1.7148000042652711E-3</v>
      </c>
      <c r="P64" s="98">
        <f t="shared" si="13"/>
        <v>-4.2706239533307558E-3</v>
      </c>
      <c r="Q64" s="110">
        <f t="shared" si="14"/>
        <v>29813.004999999997</v>
      </c>
      <c r="S64" s="1">
        <f t="shared" si="15"/>
        <v>6.5322360586166892E-6</v>
      </c>
    </row>
    <row r="65" spans="1:21" x14ac:dyDescent="0.2">
      <c r="A65" s="97" t="s">
        <v>54</v>
      </c>
      <c r="B65" s="97"/>
      <c r="C65" s="111">
        <v>44857.315999999999</v>
      </c>
      <c r="D65" s="111"/>
      <c r="E65" s="1">
        <f t="shared" si="11"/>
        <v>9932.9968113412906</v>
      </c>
      <c r="F65" s="1">
        <f t="shared" si="12"/>
        <v>9933</v>
      </c>
      <c r="G65" s="1">
        <f t="shared" si="16"/>
        <v>-3.2923000035225414E-3</v>
      </c>
      <c r="I65" s="1">
        <f t="shared" si="17"/>
        <v>-3.2923000035225414E-3</v>
      </c>
      <c r="P65" s="98">
        <f t="shared" si="13"/>
        <v>-4.3594166976792439E-3</v>
      </c>
      <c r="Q65" s="110">
        <f t="shared" si="14"/>
        <v>29838.815999999999</v>
      </c>
      <c r="S65" s="1">
        <f t="shared" si="15"/>
        <v>1.1387380389479293E-6</v>
      </c>
    </row>
    <row r="66" spans="1:21" x14ac:dyDescent="0.2">
      <c r="A66" s="97" t="s">
        <v>56</v>
      </c>
      <c r="B66" s="97"/>
      <c r="C66" s="111">
        <v>44919.271000000001</v>
      </c>
      <c r="D66" s="111"/>
      <c r="E66" s="1">
        <f t="shared" si="11"/>
        <v>9993.0014737970287</v>
      </c>
      <c r="F66" s="1">
        <f t="shared" si="12"/>
        <v>9993</v>
      </c>
      <c r="G66" s="1">
        <f t="shared" si="16"/>
        <v>1.5216999963740818E-3</v>
      </c>
      <c r="I66" s="1">
        <f t="shared" si="17"/>
        <v>1.5216999963740818E-3</v>
      </c>
      <c r="P66" s="98">
        <f t="shared" si="13"/>
        <v>-4.5733960195185157E-3</v>
      </c>
      <c r="Q66" s="110">
        <f t="shared" si="14"/>
        <v>29900.771000000001</v>
      </c>
      <c r="S66" s="1">
        <f t="shared" si="15"/>
        <v>3.7150195442949817E-5</v>
      </c>
    </row>
    <row r="67" spans="1:21" x14ac:dyDescent="0.2">
      <c r="A67" s="97" t="s">
        <v>57</v>
      </c>
      <c r="B67" s="97"/>
      <c r="C67" s="111">
        <v>45056.595999999998</v>
      </c>
      <c r="D67" s="111"/>
      <c r="E67" s="1">
        <f t="shared" si="11"/>
        <v>10126.003495776427</v>
      </c>
      <c r="F67" s="1">
        <f t="shared" si="12"/>
        <v>10126</v>
      </c>
      <c r="G67" s="1">
        <f t="shared" si="16"/>
        <v>3.6093999951845035E-3</v>
      </c>
      <c r="I67" s="1">
        <f t="shared" si="17"/>
        <v>3.6093999951845035E-3</v>
      </c>
      <c r="P67" s="98">
        <f t="shared" si="13"/>
        <v>-5.0521295792145954E-3</v>
      </c>
      <c r="Q67" s="110">
        <f t="shared" si="14"/>
        <v>30038.095999999998</v>
      </c>
      <c r="S67" s="1">
        <f t="shared" si="15"/>
        <v>7.5022094568190234E-5</v>
      </c>
    </row>
    <row r="68" spans="1:21" x14ac:dyDescent="0.2">
      <c r="A68" s="97" t="s">
        <v>58</v>
      </c>
      <c r="B68" s="97"/>
      <c r="C68" s="111">
        <v>45114.42</v>
      </c>
      <c r="D68" s="111"/>
      <c r="E68" s="1">
        <f t="shared" si="11"/>
        <v>10182.007201721717</v>
      </c>
      <c r="F68" s="1">
        <f t="shared" si="12"/>
        <v>10182</v>
      </c>
      <c r="G68" s="1">
        <f t="shared" si="16"/>
        <v>7.4357999983476475E-3</v>
      </c>
      <c r="I68" s="1">
        <f t="shared" si="17"/>
        <v>7.4357999983476475E-3</v>
      </c>
      <c r="P68" s="98">
        <f t="shared" si="13"/>
        <v>-5.2555210881741563E-3</v>
      </c>
      <c r="Q68" s="110">
        <f t="shared" si="14"/>
        <v>30095.919999999998</v>
      </c>
      <c r="S68" s="1">
        <f t="shared" si="15"/>
        <v>1.6106963092119299E-4</v>
      </c>
    </row>
    <row r="69" spans="1:21" x14ac:dyDescent="0.2">
      <c r="A69" t="s">
        <v>59</v>
      </c>
      <c r="B69"/>
      <c r="C69" s="26">
        <v>45269.288</v>
      </c>
      <c r="D69" s="26"/>
      <c r="E69" s="1">
        <f t="shared" si="11"/>
        <v>10331.999971719213</v>
      </c>
      <c r="F69" s="1">
        <f t="shared" si="12"/>
        <v>10332</v>
      </c>
      <c r="G69" s="1">
        <f t="shared" si="16"/>
        <v>-2.920000406447798E-5</v>
      </c>
      <c r="I69" s="1">
        <f t="shared" si="17"/>
        <v>-2.920000406447798E-5</v>
      </c>
      <c r="P69" s="98">
        <f t="shared" si="13"/>
        <v>-5.8056317579754241E-3</v>
      </c>
      <c r="Q69" s="110">
        <f t="shared" si="14"/>
        <v>30250.788</v>
      </c>
      <c r="S69" s="1">
        <f t="shared" si="15"/>
        <v>3.3367163807590689E-5</v>
      </c>
    </row>
    <row r="70" spans="1:21" x14ac:dyDescent="0.2">
      <c r="A70" t="s">
        <v>60</v>
      </c>
      <c r="B70"/>
      <c r="C70" s="26">
        <v>45464.436999999998</v>
      </c>
      <c r="D70" s="26"/>
      <c r="E70" s="1">
        <f t="shared" si="11"/>
        <v>10521.005699643902</v>
      </c>
      <c r="F70" s="1">
        <f t="shared" si="12"/>
        <v>10521</v>
      </c>
      <c r="G70" s="1">
        <f t="shared" si="16"/>
        <v>5.8848999979090877E-3</v>
      </c>
      <c r="I70" s="1">
        <f t="shared" si="17"/>
        <v>5.8848999979090877E-3</v>
      </c>
      <c r="P70" s="98">
        <f t="shared" si="13"/>
        <v>-6.5097855772189659E-3</v>
      </c>
      <c r="Q70" s="110">
        <f t="shared" si="14"/>
        <v>30445.936999999998</v>
      </c>
      <c r="S70" s="1">
        <f t="shared" si="15"/>
        <v>1.5362823050628745E-4</v>
      </c>
    </row>
    <row r="71" spans="1:21" x14ac:dyDescent="0.2">
      <c r="A71" t="s">
        <v>61</v>
      </c>
      <c r="B71"/>
      <c r="C71" s="26">
        <v>45561.482000000004</v>
      </c>
      <c r="D71" s="26"/>
      <c r="E71" s="1">
        <f t="shared" si="11"/>
        <v>10614.995732216206</v>
      </c>
      <c r="F71" s="1">
        <f t="shared" si="12"/>
        <v>10615</v>
      </c>
      <c r="G71" s="1">
        <f t="shared" si="16"/>
        <v>-4.4064999965485185E-3</v>
      </c>
      <c r="I71" s="1">
        <f t="shared" si="17"/>
        <v>-4.4064999965485185E-3</v>
      </c>
      <c r="P71" s="98">
        <f t="shared" si="13"/>
        <v>-6.8645727666741749E-3</v>
      </c>
      <c r="Q71" s="110">
        <f t="shared" si="14"/>
        <v>30542.982000000004</v>
      </c>
      <c r="S71" s="1">
        <f t="shared" si="15"/>
        <v>6.0421217432332177E-6</v>
      </c>
    </row>
    <row r="72" spans="1:21" x14ac:dyDescent="0.2">
      <c r="A72" t="s">
        <v>62</v>
      </c>
      <c r="B72"/>
      <c r="C72" s="26">
        <v>45589.362000000001</v>
      </c>
      <c r="D72" s="26"/>
      <c r="E72" s="1">
        <f t="shared" si="11"/>
        <v>10641.998072451308</v>
      </c>
      <c r="F72" s="1">
        <f t="shared" si="12"/>
        <v>10642</v>
      </c>
      <c r="G72" s="1">
        <f t="shared" si="16"/>
        <v>-1.9901999985449947E-3</v>
      </c>
      <c r="I72" s="1">
        <f t="shared" si="17"/>
        <v>-1.9901999985449947E-3</v>
      </c>
      <c r="P72" s="98">
        <f t="shared" si="13"/>
        <v>-6.9670413517320413E-3</v>
      </c>
      <c r="Q72" s="110">
        <f t="shared" si="14"/>
        <v>30570.862000000001</v>
      </c>
      <c r="S72" s="1">
        <f t="shared" si="15"/>
        <v>2.4768949854792674E-5</v>
      </c>
    </row>
    <row r="73" spans="1:21" x14ac:dyDescent="0.2">
      <c r="A73" t="s">
        <v>63</v>
      </c>
      <c r="B73"/>
      <c r="C73" s="26">
        <v>45680.224000000002</v>
      </c>
      <c r="D73" s="26"/>
      <c r="E73" s="1">
        <f t="shared" si="11"/>
        <v>10729.999745279216</v>
      </c>
      <c r="F73" s="1">
        <f t="shared" si="12"/>
        <v>10730</v>
      </c>
      <c r="G73" s="1">
        <f t="shared" si="16"/>
        <v>-2.6299999444745481E-4</v>
      </c>
      <c r="I73" s="1">
        <f t="shared" si="17"/>
        <v>-2.6299999444745481E-4</v>
      </c>
      <c r="P73" s="98">
        <f t="shared" si="13"/>
        <v>-7.3027527544586839E-3</v>
      </c>
      <c r="Q73" s="110">
        <f t="shared" si="14"/>
        <v>30661.724000000002</v>
      </c>
      <c r="S73" s="1">
        <f t="shared" si="15"/>
        <v>4.9558118922085716E-5</v>
      </c>
    </row>
    <row r="74" spans="1:21" x14ac:dyDescent="0.2">
      <c r="A74" t="s">
        <v>61</v>
      </c>
      <c r="B74"/>
      <c r="C74" s="26">
        <v>45681.252999999997</v>
      </c>
      <c r="D74" s="26"/>
      <c r="E74" s="1">
        <f t="shared" si="11"/>
        <v>10730.996352456468</v>
      </c>
      <c r="F74" s="1">
        <f t="shared" si="12"/>
        <v>10731</v>
      </c>
      <c r="G74" s="1">
        <f t="shared" si="16"/>
        <v>-3.7661000023945235E-3</v>
      </c>
      <c r="I74" s="1">
        <f t="shared" si="17"/>
        <v>-3.7661000023945235E-3</v>
      </c>
      <c r="P74" s="98">
        <f t="shared" si="13"/>
        <v>-7.3065829566547232E-3</v>
      </c>
      <c r="Q74" s="110">
        <f t="shared" si="14"/>
        <v>30662.752999999997</v>
      </c>
      <c r="S74" s="1">
        <f t="shared" si="15"/>
        <v>1.2535019549407031E-5</v>
      </c>
    </row>
    <row r="75" spans="1:21" x14ac:dyDescent="0.2">
      <c r="A75" t="s">
        <v>64</v>
      </c>
      <c r="B75"/>
      <c r="C75" s="26">
        <v>46061.216</v>
      </c>
      <c r="D75" s="26"/>
      <c r="E75" s="1">
        <f t="shared" si="11"/>
        <v>11098.998153129032</v>
      </c>
      <c r="F75" s="1">
        <f t="shared" si="12"/>
        <v>11099</v>
      </c>
      <c r="G75" s="1">
        <f t="shared" si="16"/>
        <v>-1.9068999972660094E-3</v>
      </c>
      <c r="I75" s="1">
        <f t="shared" si="17"/>
        <v>-1.9068999972660094E-3</v>
      </c>
      <c r="P75" s="98">
        <f t="shared" si="13"/>
        <v>-8.7394412184885785E-3</v>
      </c>
      <c r="Q75" s="110">
        <f t="shared" si="14"/>
        <v>31042.716</v>
      </c>
      <c r="S75" s="1">
        <f t="shared" si="15"/>
        <v>4.6683619539705596E-5</v>
      </c>
    </row>
    <row r="76" spans="1:21" x14ac:dyDescent="0.2">
      <c r="A76" s="27" t="s">
        <v>65</v>
      </c>
      <c r="B76" s="28" t="s">
        <v>43</v>
      </c>
      <c r="C76" s="29">
        <v>46292.495999999999</v>
      </c>
      <c r="D76" s="26"/>
      <c r="E76" s="1">
        <f t="shared" si="11"/>
        <v>11322.997480588678</v>
      </c>
      <c r="F76" s="1">
        <f t="shared" si="12"/>
        <v>11323</v>
      </c>
      <c r="G76" s="1">
        <f t="shared" si="16"/>
        <v>-2.6013000024249777E-3</v>
      </c>
      <c r="I76" s="1">
        <f t="shared" si="17"/>
        <v>-2.6013000024249777E-3</v>
      </c>
      <c r="O76" s="1">
        <f ca="1">+C$11+C$12*F76</f>
        <v>-2.6314297151452302E-2</v>
      </c>
      <c r="P76" s="98">
        <f t="shared" si="13"/>
        <v>-9.6344123083949122E-3</v>
      </c>
      <c r="Q76" s="110">
        <f t="shared" si="14"/>
        <v>31273.995999999999</v>
      </c>
      <c r="S76" s="1">
        <f t="shared" si="15"/>
        <v>4.9464668708385729E-5</v>
      </c>
      <c r="U76" s="5"/>
    </row>
    <row r="77" spans="1:21" x14ac:dyDescent="0.2">
      <c r="A77" s="27" t="s">
        <v>65</v>
      </c>
      <c r="B77" s="28" t="s">
        <v>43</v>
      </c>
      <c r="C77" s="29">
        <v>46319.372000000003</v>
      </c>
      <c r="D77" s="26"/>
      <c r="E77" s="1">
        <f t="shared" si="11"/>
        <v>11349.02742664889</v>
      </c>
      <c r="F77" s="1">
        <f t="shared" si="12"/>
        <v>11349</v>
      </c>
      <c r="G77" s="1">
        <f t="shared" si="16"/>
        <v>2.8318100004980806E-2</v>
      </c>
      <c r="I77" s="1">
        <f t="shared" si="17"/>
        <v>2.8318100004980806E-2</v>
      </c>
      <c r="O77" s="1">
        <f ca="1">+C$11+C$12*F77</f>
        <v>-2.6427698676948386E-2</v>
      </c>
      <c r="P77" s="98">
        <f t="shared" si="13"/>
        <v>-9.7394102891969116E-3</v>
      </c>
      <c r="Q77" s="110">
        <f t="shared" si="14"/>
        <v>31300.872000000003</v>
      </c>
      <c r="S77" s="1">
        <f t="shared" si="15"/>
        <v>1.448374089791443E-3</v>
      </c>
      <c r="U77" s="5"/>
    </row>
    <row r="78" spans="1:21" x14ac:dyDescent="0.2">
      <c r="A78" t="s">
        <v>66</v>
      </c>
      <c r="B78"/>
      <c r="C78" s="26">
        <v>46321.411999999997</v>
      </c>
      <c r="D78" s="26"/>
      <c r="E78" s="1">
        <f t="shared" si="11"/>
        <v>11351.003207641697</v>
      </c>
      <c r="F78" s="1">
        <f t="shared" si="12"/>
        <v>11351</v>
      </c>
      <c r="G78" s="1">
        <f t="shared" si="16"/>
        <v>3.3118999999715015E-3</v>
      </c>
      <c r="I78" s="1">
        <f t="shared" si="17"/>
        <v>3.3118999999715015E-3</v>
      </c>
      <c r="P78" s="98">
        <f t="shared" si="13"/>
        <v>-9.7474966838494541E-3</v>
      </c>
      <c r="Q78" s="110">
        <f t="shared" si="14"/>
        <v>31302.911999999997</v>
      </c>
      <c r="S78" s="1">
        <f t="shared" si="15"/>
        <v>1.7054784174539377E-4</v>
      </c>
    </row>
    <row r="79" spans="1:21" x14ac:dyDescent="0.2">
      <c r="A79" t="s">
        <v>67</v>
      </c>
      <c r="B79"/>
      <c r="C79" s="26">
        <v>46606.394999999997</v>
      </c>
      <c r="D79" s="26"/>
      <c r="E79" s="1">
        <f t="shared" si="11"/>
        <v>11627.014969737133</v>
      </c>
      <c r="F79" s="1">
        <f t="shared" si="12"/>
        <v>11627</v>
      </c>
      <c r="G79" s="1">
        <f t="shared" si="16"/>
        <v>1.5456299996003509E-2</v>
      </c>
      <c r="I79" s="1">
        <f t="shared" si="17"/>
        <v>1.5456299996003509E-2</v>
      </c>
      <c r="P79" s="98">
        <f t="shared" si="13"/>
        <v>-1.0876609372173433E-2</v>
      </c>
      <c r="Q79" s="110">
        <f t="shared" si="14"/>
        <v>31587.894999999997</v>
      </c>
      <c r="S79" s="1">
        <f t="shared" si="15"/>
        <v>6.934221157926209E-4</v>
      </c>
    </row>
    <row r="80" spans="1:21" x14ac:dyDescent="0.2">
      <c r="A80" s="27" t="s">
        <v>65</v>
      </c>
      <c r="B80" s="28" t="s">
        <v>43</v>
      </c>
      <c r="C80" s="29">
        <v>46641.483999999997</v>
      </c>
      <c r="D80" s="26"/>
      <c r="E80" s="1">
        <f t="shared" si="11"/>
        <v>11660.999371333603</v>
      </c>
      <c r="F80" s="1">
        <f t="shared" si="12"/>
        <v>11661</v>
      </c>
      <c r="G80" s="1">
        <f t="shared" si="16"/>
        <v>-6.4910000219242647E-4</v>
      </c>
      <c r="I80" s="1">
        <f t="shared" si="17"/>
        <v>-6.4910000219242647E-4</v>
      </c>
      <c r="O80" s="1">
        <f ca="1">+C$11+C$12*F80</f>
        <v>-2.7788516982901364E-2</v>
      </c>
      <c r="P80" s="98">
        <f t="shared" si="13"/>
        <v>-1.1017514884046002E-2</v>
      </c>
      <c r="Q80" s="110">
        <f t="shared" si="14"/>
        <v>31622.983999999997</v>
      </c>
      <c r="S80" s="1">
        <f t="shared" si="15"/>
        <v>1.075040271622427E-4</v>
      </c>
      <c r="U80" s="5"/>
    </row>
    <row r="81" spans="1:21" x14ac:dyDescent="0.2">
      <c r="A81" t="s">
        <v>68</v>
      </c>
      <c r="B81"/>
      <c r="C81" s="26">
        <v>46990.451999999997</v>
      </c>
      <c r="D81" s="26"/>
      <c r="E81" s="1">
        <f t="shared" si="11"/>
        <v>11998.981891676642</v>
      </c>
      <c r="F81" s="1">
        <f t="shared" si="12"/>
        <v>11999</v>
      </c>
      <c r="G81" s="1">
        <f t="shared" si="16"/>
        <v>-1.8696899998758454E-2</v>
      </c>
      <c r="I81" s="1">
        <f t="shared" si="17"/>
        <v>-1.8696899998758454E-2</v>
      </c>
      <c r="P81" s="98">
        <f t="shared" si="13"/>
        <v>-1.2439896581018196E-2</v>
      </c>
      <c r="Q81" s="110">
        <f t="shared" si="14"/>
        <v>31971.951999999997</v>
      </c>
      <c r="S81" s="1">
        <f t="shared" si="15"/>
        <v>3.9150091769613267E-5</v>
      </c>
    </row>
    <row r="82" spans="1:21" x14ac:dyDescent="0.2">
      <c r="A82" t="s">
        <v>69</v>
      </c>
      <c r="B82"/>
      <c r="C82" s="26">
        <v>47054.470999999998</v>
      </c>
      <c r="D82" s="26"/>
      <c r="E82" s="1">
        <f t="shared" si="11"/>
        <v>12060.985579607459</v>
      </c>
      <c r="F82" s="1">
        <f t="shared" si="12"/>
        <v>12061</v>
      </c>
      <c r="G82" s="1">
        <f t="shared" si="16"/>
        <v>-1.488910000625765E-2</v>
      </c>
      <c r="I82" s="1">
        <f t="shared" si="17"/>
        <v>-1.488910000625765E-2</v>
      </c>
      <c r="P82" s="98">
        <f t="shared" si="13"/>
        <v>-1.2705070173908244E-2</v>
      </c>
      <c r="Q82" s="110">
        <f t="shared" si="14"/>
        <v>32035.970999999998</v>
      </c>
      <c r="S82" s="1">
        <f t="shared" si="15"/>
        <v>4.7699863085921709E-6</v>
      </c>
    </row>
    <row r="83" spans="1:21" x14ac:dyDescent="0.2">
      <c r="A83" t="s">
        <v>70</v>
      </c>
      <c r="B83"/>
      <c r="C83" s="26">
        <v>47310.531000000003</v>
      </c>
      <c r="D83" s="26"/>
      <c r="E83" s="1">
        <f t="shared" si="11"/>
        <v>12308.984835009214</v>
      </c>
      <c r="F83" s="1">
        <f t="shared" si="12"/>
        <v>12309</v>
      </c>
      <c r="G83" s="1">
        <f t="shared" si="16"/>
        <v>-1.5657899995858315E-2</v>
      </c>
      <c r="I83" s="1">
        <f t="shared" si="17"/>
        <v>-1.5657899995858315E-2</v>
      </c>
      <c r="P83" s="98">
        <f t="shared" si="13"/>
        <v>-1.3778980901894899E-2</v>
      </c>
      <c r="Q83" s="110">
        <f t="shared" si="14"/>
        <v>32292.031000000003</v>
      </c>
      <c r="S83" s="1">
        <f t="shared" si="15"/>
        <v>3.5303369616603067E-6</v>
      </c>
    </row>
    <row r="84" spans="1:21" x14ac:dyDescent="0.2">
      <c r="A84" t="s">
        <v>71</v>
      </c>
      <c r="B84"/>
      <c r="C84" s="26">
        <v>47431.322</v>
      </c>
      <c r="D84" s="26"/>
      <c r="E84" s="1">
        <f t="shared" si="11"/>
        <v>12425.973345745886</v>
      </c>
      <c r="F84" s="1">
        <f t="shared" si="12"/>
        <v>12426</v>
      </c>
      <c r="G84" s="1">
        <f t="shared" si="16"/>
        <v>-2.7520600000570994E-2</v>
      </c>
      <c r="I84" s="1">
        <f t="shared" si="17"/>
        <v>-2.7520600000570994E-2</v>
      </c>
      <c r="P84" s="98">
        <f t="shared" si="13"/>
        <v>-1.4292965639216273E-2</v>
      </c>
      <c r="Q84" s="110">
        <f t="shared" si="14"/>
        <v>32412.822</v>
      </c>
      <c r="S84" s="1">
        <f t="shared" si="15"/>
        <v>1.7497031079769212E-4</v>
      </c>
    </row>
    <row r="85" spans="1:21" x14ac:dyDescent="0.2">
      <c r="A85" s="27" t="s">
        <v>72</v>
      </c>
      <c r="B85" s="28" t="s">
        <v>43</v>
      </c>
      <c r="C85" s="29">
        <v>47813.362000000001</v>
      </c>
      <c r="D85" s="26"/>
      <c r="E85" s="1">
        <f t="shared" ref="E85:E116" si="18">+(C85-C$7)/C$8</f>
        <v>12795.986762654757</v>
      </c>
      <c r="F85" s="1">
        <f t="shared" ref="F85:F116" si="19">ROUND(2*E85,0)/2</f>
        <v>12796</v>
      </c>
      <c r="G85" s="1">
        <f t="shared" si="16"/>
        <v>-1.3667600003827829E-2</v>
      </c>
      <c r="I85" s="1">
        <f t="shared" si="17"/>
        <v>-1.3667600003827829E-2</v>
      </c>
      <c r="O85" s="1">
        <f ca="1">+C$11+C$12*F85</f>
        <v>-3.2738929730518763E-2</v>
      </c>
      <c r="P85" s="98">
        <f t="shared" ref="P85:P116" si="20">+D$11+D$12*F85+D$13*F85^2</f>
        <v>-1.5949363723242585E-2</v>
      </c>
      <c r="Q85" s="110">
        <f t="shared" ref="Q85:Q116" si="21">+C85-15018.5</f>
        <v>32794.862000000001</v>
      </c>
      <c r="S85" s="1">
        <f t="shared" ref="S85:S116" si="22">+(P85-G85)^2</f>
        <v>5.2064456712374615E-6</v>
      </c>
      <c r="U85" s="5"/>
    </row>
    <row r="86" spans="1:21" x14ac:dyDescent="0.2">
      <c r="A86" t="s">
        <v>73</v>
      </c>
      <c r="B86"/>
      <c r="C86" s="26">
        <v>49595.421000000002</v>
      </c>
      <c r="D86" s="26"/>
      <c r="E86" s="1">
        <f t="shared" si="18"/>
        <v>14521.946713767738</v>
      </c>
      <c r="F86" s="1">
        <f t="shared" si="19"/>
        <v>14522</v>
      </c>
      <c r="G86" s="1">
        <f t="shared" si="16"/>
        <v>-5.5018200000631623E-2</v>
      </c>
      <c r="I86" s="1">
        <f t="shared" si="17"/>
        <v>-5.5018200000631623E-2</v>
      </c>
      <c r="P86" s="98">
        <f t="shared" si="20"/>
        <v>-2.4298151096690875E-2</v>
      </c>
      <c r="Q86" s="110">
        <f t="shared" si="21"/>
        <v>34576.921000000002</v>
      </c>
      <c r="S86" s="1">
        <f t="shared" si="22"/>
        <v>9.4372140466051117E-4</v>
      </c>
    </row>
    <row r="87" spans="1:21" x14ac:dyDescent="0.2">
      <c r="A87" t="s">
        <v>73</v>
      </c>
      <c r="B87"/>
      <c r="C87" s="26">
        <v>49619.178</v>
      </c>
      <c r="D87" s="26"/>
      <c r="E87" s="1">
        <f t="shared" si="18"/>
        <v>14544.95584565315</v>
      </c>
      <c r="F87" s="1">
        <f t="shared" si="19"/>
        <v>14545</v>
      </c>
      <c r="G87" s="1">
        <f t="shared" si="16"/>
        <v>-4.5589500005007721E-2</v>
      </c>
      <c r="I87" s="1">
        <f t="shared" si="17"/>
        <v>-4.5589500005007721E-2</v>
      </c>
      <c r="P87" s="98">
        <f t="shared" si="20"/>
        <v>-2.4416319146790384E-2</v>
      </c>
      <c r="Q87" s="110">
        <f t="shared" si="21"/>
        <v>34600.678</v>
      </c>
      <c r="S87" s="1">
        <f t="shared" si="22"/>
        <v>4.4830358765478106E-4</v>
      </c>
    </row>
    <row r="88" spans="1:21" x14ac:dyDescent="0.2">
      <c r="A88" t="s">
        <v>74</v>
      </c>
      <c r="B88"/>
      <c r="C88" s="26">
        <v>49624.357000000004</v>
      </c>
      <c r="D88" s="26">
        <v>6.0000000000000001E-3</v>
      </c>
      <c r="E88" s="1">
        <f t="shared" si="18"/>
        <v>14549.971811222653</v>
      </c>
      <c r="F88" s="1">
        <f t="shared" si="19"/>
        <v>14550</v>
      </c>
      <c r="G88" s="1">
        <f t="shared" si="16"/>
        <v>-2.9104999994160607E-2</v>
      </c>
      <c r="I88" s="1">
        <f t="shared" si="17"/>
        <v>-2.9104999994160607E-2</v>
      </c>
      <c r="P88" s="98">
        <f t="shared" si="20"/>
        <v>-2.4442031920580115E-2</v>
      </c>
      <c r="Q88" s="110">
        <f t="shared" si="21"/>
        <v>34605.857000000004</v>
      </c>
      <c r="S88" s="1">
        <f t="shared" si="22"/>
        <v>2.1743271255230969E-5</v>
      </c>
    </row>
    <row r="89" spans="1:21" x14ac:dyDescent="0.2">
      <c r="A89" t="s">
        <v>73</v>
      </c>
      <c r="B89"/>
      <c r="C89" s="26">
        <v>49625.364000000001</v>
      </c>
      <c r="D89" s="26"/>
      <c r="E89" s="1">
        <f t="shared" si="18"/>
        <v>14550.947110957828</v>
      </c>
      <c r="F89" s="1">
        <f t="shared" si="19"/>
        <v>14551</v>
      </c>
      <c r="G89" s="1">
        <f t="shared" si="16"/>
        <v>-5.4608099999313708E-2</v>
      </c>
      <c r="I89" s="1">
        <f t="shared" si="17"/>
        <v>-5.4608099999313708E-2</v>
      </c>
      <c r="P89" s="98">
        <f t="shared" si="20"/>
        <v>-2.4447175506791471E-2</v>
      </c>
      <c r="Q89" s="110">
        <f t="shared" si="21"/>
        <v>34606.864000000001</v>
      </c>
      <c r="S89" s="1">
        <f t="shared" si="22"/>
        <v>9.0968136624362773E-4</v>
      </c>
    </row>
    <row r="90" spans="1:21" x14ac:dyDescent="0.2">
      <c r="A90" t="s">
        <v>75</v>
      </c>
      <c r="B90"/>
      <c r="C90" s="26">
        <v>50297.5357</v>
      </c>
      <c r="D90" s="26">
        <v>1.9E-3</v>
      </c>
      <c r="E90" s="1">
        <f t="shared" si="18"/>
        <v>15201.958909372766</v>
      </c>
      <c r="F90" s="1">
        <f t="shared" si="19"/>
        <v>15202</v>
      </c>
      <c r="G90" s="1">
        <f t="shared" si="16"/>
        <v>-4.2426200001500547E-2</v>
      </c>
      <c r="K90" s="1">
        <f>+G90</f>
        <v>-4.2426200001500547E-2</v>
      </c>
      <c r="O90" s="1">
        <f t="shared" ref="O90:O121" ca="1" si="23">+C$11+C$12*F90</f>
        <v>-4.3232932436040754E-2</v>
      </c>
      <c r="P90" s="98">
        <f t="shared" si="20"/>
        <v>-2.786861720788348E-2</v>
      </c>
      <c r="Q90" s="110">
        <f t="shared" si="21"/>
        <v>35279.0357</v>
      </c>
      <c r="S90" s="1">
        <f t="shared" si="22"/>
        <v>2.1192321679301571E-4</v>
      </c>
      <c r="U90" s="5"/>
    </row>
    <row r="91" spans="1:21" x14ac:dyDescent="0.2">
      <c r="A91" s="27" t="s">
        <v>76</v>
      </c>
      <c r="B91" s="28" t="s">
        <v>43</v>
      </c>
      <c r="C91" s="29">
        <v>50357.424899999998</v>
      </c>
      <c r="D91" s="26"/>
      <c r="E91" s="1">
        <f t="shared" si="18"/>
        <v>15259.962803017248</v>
      </c>
      <c r="F91" s="1">
        <f t="shared" si="19"/>
        <v>15260</v>
      </c>
      <c r="G91" s="1">
        <f t="shared" si="16"/>
        <v>-3.8405999999667984E-2</v>
      </c>
      <c r="J91" s="1">
        <f>+G91</f>
        <v>-3.8405999999667984E-2</v>
      </c>
      <c r="O91" s="1">
        <f t="shared" ca="1" si="23"/>
        <v>-4.3485905069839716E-2</v>
      </c>
      <c r="P91" s="98">
        <f t="shared" si="20"/>
        <v>-2.8180515353090244E-2</v>
      </c>
      <c r="Q91" s="110">
        <f t="shared" si="21"/>
        <v>35338.924899999998</v>
      </c>
      <c r="S91" s="1">
        <f t="shared" si="22"/>
        <v>1.0456053625739708E-4</v>
      </c>
      <c r="U91" s="5"/>
    </row>
    <row r="92" spans="1:21" x14ac:dyDescent="0.2">
      <c r="A92" s="30" t="s">
        <v>77</v>
      </c>
      <c r="B92" s="113" t="s">
        <v>47</v>
      </c>
      <c r="C92" s="26">
        <v>50946.459699999999</v>
      </c>
      <c r="D92" s="26">
        <v>8.0000000000000004E-4</v>
      </c>
      <c r="E92" s="1">
        <f t="shared" si="18"/>
        <v>15830.454843186426</v>
      </c>
      <c r="F92" s="1">
        <f t="shared" si="19"/>
        <v>15830.5</v>
      </c>
      <c r="G92" s="1">
        <f t="shared" si="16"/>
        <v>-4.662454999925103E-2</v>
      </c>
      <c r="K92" s="1">
        <f>+G92</f>
        <v>-4.662454999925103E-2</v>
      </c>
      <c r="O92" s="1">
        <f t="shared" ca="1" si="23"/>
        <v>-4.5974196235051799E-2</v>
      </c>
      <c r="P92" s="98">
        <f t="shared" si="20"/>
        <v>-3.1310049567153893E-2</v>
      </c>
      <c r="Q92" s="110">
        <f t="shared" si="21"/>
        <v>35927.959699999999</v>
      </c>
      <c r="S92" s="1">
        <f t="shared" si="22"/>
        <v>2.3453392348470341E-4</v>
      </c>
      <c r="U92" s="5"/>
    </row>
    <row r="93" spans="1:21" x14ac:dyDescent="0.2">
      <c r="A93" s="27" t="s">
        <v>78</v>
      </c>
      <c r="B93" s="28" t="s">
        <v>47</v>
      </c>
      <c r="C93" s="29">
        <v>50946.4643</v>
      </c>
      <c r="D93" s="26"/>
      <c r="E93" s="1">
        <f t="shared" si="18"/>
        <v>15830.459298378861</v>
      </c>
      <c r="F93" s="1">
        <f t="shared" si="19"/>
        <v>15830.5</v>
      </c>
      <c r="G93" s="1">
        <f t="shared" si="16"/>
        <v>-4.2024549999041483E-2</v>
      </c>
      <c r="K93" s="1">
        <f>+G93</f>
        <v>-4.2024549999041483E-2</v>
      </c>
      <c r="O93" s="1">
        <f t="shared" ca="1" si="23"/>
        <v>-4.5974196235051799E-2</v>
      </c>
      <c r="P93" s="98">
        <f t="shared" si="20"/>
        <v>-3.1310049567153893E-2</v>
      </c>
      <c r="Q93" s="110">
        <f t="shared" si="21"/>
        <v>35927.9643</v>
      </c>
      <c r="S93" s="1">
        <f t="shared" si="22"/>
        <v>1.1480051950491935E-4</v>
      </c>
      <c r="U93" s="5"/>
    </row>
    <row r="94" spans="1:21" x14ac:dyDescent="0.2">
      <c r="A94" s="31" t="s">
        <v>79</v>
      </c>
      <c r="B94" s="11" t="s">
        <v>47</v>
      </c>
      <c r="C94" s="26">
        <v>50985.700499999999</v>
      </c>
      <c r="D94" s="26">
        <v>1E-4</v>
      </c>
      <c r="E94" s="1">
        <f t="shared" si="18"/>
        <v>15868.460346511307</v>
      </c>
      <c r="F94" s="1">
        <f t="shared" si="19"/>
        <v>15868.5</v>
      </c>
      <c r="G94" s="1">
        <f t="shared" si="16"/>
        <v>-4.0942350002296735E-2</v>
      </c>
      <c r="K94" s="1">
        <f>+G94</f>
        <v>-4.0942350002296735E-2</v>
      </c>
      <c r="O94" s="1">
        <f t="shared" ca="1" si="23"/>
        <v>-4.6139936926161466E-2</v>
      </c>
      <c r="P94" s="98">
        <f t="shared" si="20"/>
        <v>-3.1522477377678881E-2</v>
      </c>
      <c r="Q94" s="110">
        <f t="shared" si="21"/>
        <v>35967.200499999999</v>
      </c>
      <c r="S94" s="1">
        <f t="shared" si="22"/>
        <v>8.873400026402484E-5</v>
      </c>
      <c r="U94" s="5"/>
    </row>
    <row r="95" spans="1:21" x14ac:dyDescent="0.2">
      <c r="A95" s="31" t="s">
        <v>79</v>
      </c>
      <c r="B95" s="11" t="s">
        <v>43</v>
      </c>
      <c r="C95" s="26">
        <v>51061.588499999998</v>
      </c>
      <c r="D95" s="26">
        <v>1E-4</v>
      </c>
      <c r="E95" s="1">
        <f t="shared" si="18"/>
        <v>15941.959399443931</v>
      </c>
      <c r="F95" s="1">
        <f t="shared" si="19"/>
        <v>15942</v>
      </c>
      <c r="G95" s="1">
        <f t="shared" si="16"/>
        <v>-4.1920200004824437E-2</v>
      </c>
      <c r="K95" s="1">
        <f>+G95</f>
        <v>-4.1920200004824437E-2</v>
      </c>
      <c r="O95" s="1">
        <f t="shared" ca="1" si="23"/>
        <v>-4.646051431554462E-2</v>
      </c>
      <c r="P95" s="98">
        <f t="shared" si="20"/>
        <v>-3.1934766321312001E-2</v>
      </c>
      <c r="Q95" s="110">
        <f t="shared" si="21"/>
        <v>36043.088499999998</v>
      </c>
      <c r="S95" s="1">
        <f t="shared" si="22"/>
        <v>9.9708885847824743E-5</v>
      </c>
      <c r="U95" s="5"/>
    </row>
    <row r="96" spans="1:21" x14ac:dyDescent="0.2">
      <c r="A96" s="31" t="s">
        <v>80</v>
      </c>
      <c r="B96" s="32" t="s">
        <v>47</v>
      </c>
      <c r="C96" s="31">
        <v>51288.7143</v>
      </c>
      <c r="D96" s="31">
        <v>1.5E-3</v>
      </c>
      <c r="E96" s="1">
        <f t="shared" si="18"/>
        <v>16161.935300726942</v>
      </c>
      <c r="F96" s="1">
        <f t="shared" si="19"/>
        <v>16162</v>
      </c>
      <c r="G96" s="1">
        <f t="shared" si="16"/>
        <v>-6.680219999543624E-2</v>
      </c>
      <c r="K96" s="1">
        <f>+G96</f>
        <v>-6.680219999543624E-2</v>
      </c>
      <c r="O96" s="1">
        <f t="shared" ca="1" si="23"/>
        <v>-4.7420065685126848E-2</v>
      </c>
      <c r="P96" s="98">
        <f t="shared" si="20"/>
        <v>-3.3179928623356281E-2</v>
      </c>
      <c r="Q96" s="110">
        <f t="shared" si="21"/>
        <v>36270.2143</v>
      </c>
      <c r="S96" s="1">
        <f t="shared" si="22"/>
        <v>1.1304571322177876E-3</v>
      </c>
      <c r="U96" s="5"/>
    </row>
    <row r="97" spans="1:21" x14ac:dyDescent="0.2">
      <c r="A97" s="27" t="s">
        <v>76</v>
      </c>
      <c r="B97" s="28" t="s">
        <v>43</v>
      </c>
      <c r="C97" s="29">
        <v>51437.417300000001</v>
      </c>
      <c r="D97" s="26"/>
      <c r="E97" s="1">
        <f t="shared" si="18"/>
        <v>16305.957144341746</v>
      </c>
      <c r="F97" s="1">
        <f t="shared" si="19"/>
        <v>16306</v>
      </c>
      <c r="G97" s="1">
        <f t="shared" si="16"/>
        <v>-4.4248599995626137E-2</v>
      </c>
      <c r="J97" s="1">
        <f>+G97</f>
        <v>-4.4248599995626137E-2</v>
      </c>
      <c r="O97" s="1">
        <f t="shared" ca="1" si="23"/>
        <v>-4.8048135672489757E-2</v>
      </c>
      <c r="P97" s="98">
        <f t="shared" si="20"/>
        <v>-3.4003954725365687E-2</v>
      </c>
      <c r="Q97" s="110">
        <f t="shared" si="21"/>
        <v>36418.917300000001</v>
      </c>
      <c r="S97" s="1">
        <f t="shared" si="22"/>
        <v>1.0495275671346981E-4</v>
      </c>
      <c r="U97" s="5"/>
    </row>
    <row r="98" spans="1:21" x14ac:dyDescent="0.2">
      <c r="A98" s="33" t="s">
        <v>81</v>
      </c>
      <c r="B98" s="34"/>
      <c r="C98" s="31">
        <v>51659.917096075136</v>
      </c>
      <c r="D98" s="31">
        <v>1.8000000000000001E-4</v>
      </c>
      <c r="E98" s="1">
        <f t="shared" si="18"/>
        <v>16521.452667866215</v>
      </c>
      <c r="F98" s="1">
        <f t="shared" si="19"/>
        <v>16521.5</v>
      </c>
      <c r="G98" s="1">
        <f t="shared" si="16"/>
        <v>-4.8870574864849914E-2</v>
      </c>
      <c r="K98" s="1">
        <f>+G98</f>
        <v>-4.8870574864849914E-2</v>
      </c>
      <c r="O98" s="1">
        <f t="shared" ca="1" si="23"/>
        <v>-4.8988059854966896E-2</v>
      </c>
      <c r="P98" s="98">
        <f t="shared" si="20"/>
        <v>-3.5250450846110691E-2</v>
      </c>
      <c r="Q98" s="110">
        <f t="shared" si="21"/>
        <v>36641.417096075136</v>
      </c>
      <c r="S98" s="1">
        <f t="shared" si="22"/>
        <v>1.8550777828583707E-4</v>
      </c>
      <c r="U98" s="5"/>
    </row>
    <row r="99" spans="1:21" x14ac:dyDescent="0.2">
      <c r="A99" s="30" t="s">
        <v>81</v>
      </c>
      <c r="B99" s="35" t="s">
        <v>43</v>
      </c>
      <c r="C99" s="30">
        <v>51659.917099999999</v>
      </c>
      <c r="D99" s="30">
        <v>2.0000000000000001E-4</v>
      </c>
      <c r="E99" s="1">
        <f t="shared" si="18"/>
        <v>16521.452671667521</v>
      </c>
      <c r="F99" s="1">
        <f t="shared" si="19"/>
        <v>16521.5</v>
      </c>
      <c r="G99" s="1">
        <f t="shared" si="16"/>
        <v>-4.8866650002310053E-2</v>
      </c>
      <c r="K99" s="1">
        <f>+G99</f>
        <v>-4.8866650002310053E-2</v>
      </c>
      <c r="O99" s="1">
        <f t="shared" ca="1" si="23"/>
        <v>-4.8988059854966896E-2</v>
      </c>
      <c r="P99" s="98">
        <f t="shared" si="20"/>
        <v>-3.5250450846110691E-2</v>
      </c>
      <c r="Q99" s="110">
        <f t="shared" si="21"/>
        <v>36641.417099999999</v>
      </c>
      <c r="S99" s="1">
        <f t="shared" si="22"/>
        <v>1.8540087946128421E-4</v>
      </c>
      <c r="U99" s="5"/>
    </row>
    <row r="100" spans="1:21" x14ac:dyDescent="0.2">
      <c r="A100" s="34" t="s">
        <v>82</v>
      </c>
      <c r="B100" s="32" t="s">
        <v>43</v>
      </c>
      <c r="C100" s="31">
        <v>51692.442600000002</v>
      </c>
      <c r="D100" s="31">
        <v>4.0000000000000002E-4</v>
      </c>
      <c r="E100" s="1">
        <f t="shared" si="18"/>
        <v>16552.954272001702</v>
      </c>
      <c r="F100" s="1">
        <f t="shared" si="19"/>
        <v>16553</v>
      </c>
      <c r="G100" s="1">
        <f t="shared" si="16"/>
        <v>-4.7214300000632647E-2</v>
      </c>
      <c r="K100" s="1">
        <f>+G100</f>
        <v>-4.7214300000632647E-2</v>
      </c>
      <c r="O100" s="1">
        <f t="shared" ca="1" si="23"/>
        <v>-4.9125450164702524E-2</v>
      </c>
      <c r="P100" s="98">
        <f t="shared" si="20"/>
        <v>-3.5433990832530848E-2</v>
      </c>
      <c r="Q100" s="110">
        <f t="shared" si="21"/>
        <v>36673.942600000002</v>
      </c>
      <c r="S100" s="1">
        <f t="shared" si="22"/>
        <v>1.387756840960633E-4</v>
      </c>
      <c r="U100" s="5"/>
    </row>
    <row r="101" spans="1:21" x14ac:dyDescent="0.2">
      <c r="A101" s="31" t="s">
        <v>83</v>
      </c>
      <c r="B101" s="32" t="s">
        <v>43</v>
      </c>
      <c r="C101" s="31">
        <v>51788.4588</v>
      </c>
      <c r="D101" s="31" t="s">
        <v>32</v>
      </c>
      <c r="E101" s="1">
        <f t="shared" si="18"/>
        <v>16645.947891100761</v>
      </c>
      <c r="F101" s="1">
        <f t="shared" si="19"/>
        <v>16646</v>
      </c>
      <c r="O101" s="1">
        <f t="shared" ca="1" si="23"/>
        <v>-4.9531078698207741E-2</v>
      </c>
      <c r="P101" s="98">
        <f t="shared" si="20"/>
        <v>-3.5977861239665898E-2</v>
      </c>
      <c r="Q101" s="110">
        <f t="shared" si="21"/>
        <v>36769.9588</v>
      </c>
      <c r="S101" s="1">
        <f t="shared" si="22"/>
        <v>1.2944064993806537E-3</v>
      </c>
      <c r="U101" s="5">
        <v>-5.3802599999471568E-2</v>
      </c>
    </row>
    <row r="102" spans="1:21" x14ac:dyDescent="0.2">
      <c r="A102" s="31" t="s">
        <v>83</v>
      </c>
      <c r="B102" s="32" t="s">
        <v>43</v>
      </c>
      <c r="C102" s="31">
        <v>51838.558599999997</v>
      </c>
      <c r="D102" s="31">
        <v>4.1999999999999997E-3</v>
      </c>
      <c r="E102" s="1">
        <f t="shared" si="18"/>
        <v>16694.470554131989</v>
      </c>
      <c r="F102" s="1">
        <f t="shared" si="19"/>
        <v>16694.5</v>
      </c>
      <c r="G102" s="1">
        <f>+C102-(C$7+F102*C$8)</f>
        <v>-3.0402950003917795E-2</v>
      </c>
      <c r="K102" s="1">
        <f>+G102</f>
        <v>-3.0402950003917795E-2</v>
      </c>
      <c r="O102" s="1">
        <f t="shared" ca="1" si="23"/>
        <v>-4.9742616159229279E-2</v>
      </c>
      <c r="P102" s="98">
        <f t="shared" si="20"/>
        <v>-3.6262672348842118E-2</v>
      </c>
      <c r="Q102" s="110">
        <f t="shared" si="21"/>
        <v>36820.058599999997</v>
      </c>
      <c r="S102" s="1">
        <f t="shared" si="22"/>
        <v>3.4336345959605403E-5</v>
      </c>
      <c r="U102" s="5"/>
    </row>
    <row r="103" spans="1:21" x14ac:dyDescent="0.2">
      <c r="A103" s="31" t="s">
        <v>83</v>
      </c>
      <c r="B103" s="32" t="s">
        <v>43</v>
      </c>
      <c r="C103" s="31">
        <v>51878.445440000003</v>
      </c>
      <c r="D103" s="31">
        <v>5.0000000000000001E-3</v>
      </c>
      <c r="E103" s="1">
        <f t="shared" si="18"/>
        <v>16733.101760178739</v>
      </c>
      <c r="F103" s="1">
        <f t="shared" si="19"/>
        <v>16733</v>
      </c>
      <c r="O103" s="1">
        <f t="shared" ca="1" si="23"/>
        <v>-4.9910537648906177E-2</v>
      </c>
      <c r="P103" s="98">
        <f t="shared" si="20"/>
        <v>-3.6489335326851016E-2</v>
      </c>
      <c r="Q103" s="110">
        <f t="shared" si="21"/>
        <v>36859.945440000003</v>
      </c>
      <c r="S103" s="1">
        <f t="shared" si="22"/>
        <v>1.3314715925953776E-3</v>
      </c>
      <c r="U103" s="5">
        <v>0.10506770000210963</v>
      </c>
    </row>
    <row r="104" spans="1:21" x14ac:dyDescent="0.2">
      <c r="A104" s="31" t="s">
        <v>83</v>
      </c>
      <c r="B104" s="32" t="s">
        <v>43</v>
      </c>
      <c r="C104" s="31">
        <v>52136.410020000003</v>
      </c>
      <c r="D104" s="31">
        <v>4.0000000000000001E-3</v>
      </c>
      <c r="E104" s="1">
        <f t="shared" si="18"/>
        <v>16982.9456395821</v>
      </c>
      <c r="F104" s="1">
        <f t="shared" si="19"/>
        <v>16983</v>
      </c>
      <c r="G104" s="1">
        <f>+C104-(C$7+F104*C$8)</f>
        <v>-5.612729999847943E-2</v>
      </c>
      <c r="K104" s="1">
        <f>+G104</f>
        <v>-5.612729999847943E-2</v>
      </c>
      <c r="O104" s="1">
        <f t="shared" ca="1" si="23"/>
        <v>-5.1000936932522341E-2</v>
      </c>
      <c r="P104" s="98">
        <f t="shared" si="20"/>
        <v>-3.7973571775984261E-2</v>
      </c>
      <c r="Q104" s="110">
        <f t="shared" si="21"/>
        <v>37117.910020000003</v>
      </c>
      <c r="S104" s="1">
        <f t="shared" si="22"/>
        <v>3.295578483762176E-4</v>
      </c>
      <c r="U104" s="5"/>
    </row>
    <row r="105" spans="1:21" x14ac:dyDescent="0.2">
      <c r="A105" s="31" t="s">
        <v>83</v>
      </c>
      <c r="B105" s="32" t="s">
        <v>43</v>
      </c>
      <c r="C105" s="31">
        <v>52136.421000000002</v>
      </c>
      <c r="D105" s="31" t="s">
        <v>32</v>
      </c>
      <c r="E105" s="1">
        <f t="shared" si="18"/>
        <v>16982.956273932738</v>
      </c>
      <c r="F105" s="1">
        <f t="shared" si="19"/>
        <v>16983</v>
      </c>
      <c r="O105" s="1">
        <f t="shared" ca="1" si="23"/>
        <v>-5.1000936932522341E-2</v>
      </c>
      <c r="P105" s="98">
        <f t="shared" si="20"/>
        <v>-3.7973571775984261E-2</v>
      </c>
      <c r="Q105" s="110">
        <f t="shared" si="21"/>
        <v>37117.921000000002</v>
      </c>
      <c r="S105" s="1">
        <f t="shared" si="22"/>
        <v>1.4419921534258285E-3</v>
      </c>
      <c r="U105" s="5">
        <v>-4.5147299999371171E-2</v>
      </c>
    </row>
    <row r="106" spans="1:21" x14ac:dyDescent="0.2">
      <c r="A106" s="31" t="s">
        <v>83</v>
      </c>
      <c r="B106" s="32" t="s">
        <v>43</v>
      </c>
      <c r="C106" s="31">
        <v>52205.551829999997</v>
      </c>
      <c r="D106" s="31">
        <v>8.0000000000000002E-3</v>
      </c>
      <c r="E106" s="1">
        <f t="shared" si="18"/>
        <v>17049.9108719383</v>
      </c>
      <c r="F106" s="1">
        <f t="shared" si="19"/>
        <v>17050</v>
      </c>
      <c r="G106" s="1">
        <f t="shared" ref="G106:G124" si="24">+C106-(C$7+F106*C$8)</f>
        <v>-9.2025000005378388E-2</v>
      </c>
      <c r="K106" s="1">
        <f t="shared" ref="K106:K112" si="25">+G106</f>
        <v>-9.2025000005378388E-2</v>
      </c>
      <c r="O106" s="1">
        <f t="shared" ca="1" si="23"/>
        <v>-5.1293163940531468E-2</v>
      </c>
      <c r="P106" s="98">
        <f t="shared" si="20"/>
        <v>-3.8374998317532785E-2</v>
      </c>
      <c r="Q106" s="110">
        <f t="shared" si="21"/>
        <v>37187.051829999997</v>
      </c>
      <c r="S106" s="1">
        <f t="shared" si="22"/>
        <v>2.8783226811058362E-3</v>
      </c>
      <c r="U106" s="5"/>
    </row>
    <row r="107" spans="1:21" x14ac:dyDescent="0.2">
      <c r="A107" s="36" t="s">
        <v>84</v>
      </c>
      <c r="B107" s="37" t="s">
        <v>47</v>
      </c>
      <c r="C107" s="31">
        <v>52802.378250000002</v>
      </c>
      <c r="D107" s="31">
        <v>8.0000000000000007E-5</v>
      </c>
      <c r="E107" s="1">
        <f t="shared" si="18"/>
        <v>17627.949252646311</v>
      </c>
      <c r="F107" s="1">
        <f t="shared" si="19"/>
        <v>17628</v>
      </c>
      <c r="G107" s="1">
        <f t="shared" si="24"/>
        <v>-5.2396799997950438E-2</v>
      </c>
      <c r="K107" s="1">
        <f t="shared" si="25"/>
        <v>-5.2396799997950438E-2</v>
      </c>
      <c r="O107" s="1">
        <f t="shared" ca="1" si="23"/>
        <v>-5.3814167084252053E-2</v>
      </c>
      <c r="P107" s="98">
        <f t="shared" si="20"/>
        <v>-4.1902140526455599E-2</v>
      </c>
      <c r="Q107" s="110">
        <f t="shared" si="21"/>
        <v>37783.878250000002</v>
      </c>
      <c r="S107" s="1">
        <f t="shared" si="22"/>
        <v>1.1013787742263634E-4</v>
      </c>
      <c r="U107" s="5"/>
    </row>
    <row r="108" spans="1:21" x14ac:dyDescent="0.2">
      <c r="A108" s="27" t="s">
        <v>84</v>
      </c>
      <c r="B108" s="28" t="s">
        <v>43</v>
      </c>
      <c r="C108" s="29">
        <v>52802.378299999997</v>
      </c>
      <c r="D108" s="26"/>
      <c r="E108" s="1">
        <f t="shared" si="18"/>
        <v>17627.949301072313</v>
      </c>
      <c r="F108" s="1">
        <f t="shared" si="19"/>
        <v>17628</v>
      </c>
      <c r="G108" s="1">
        <f t="shared" si="24"/>
        <v>-5.2346800002851523E-2</v>
      </c>
      <c r="K108" s="1">
        <f t="shared" si="25"/>
        <v>-5.2346800002851523E-2</v>
      </c>
      <c r="O108" s="1">
        <f t="shared" ca="1" si="23"/>
        <v>-5.3814167084252053E-2</v>
      </c>
      <c r="P108" s="98">
        <f t="shared" si="20"/>
        <v>-4.1902140526455599E-2</v>
      </c>
      <c r="Q108" s="110">
        <f t="shared" si="21"/>
        <v>37783.878299999997</v>
      </c>
      <c r="S108" s="1">
        <f t="shared" si="22"/>
        <v>1.0909091157786719E-4</v>
      </c>
      <c r="U108" s="5"/>
    </row>
    <row r="109" spans="1:21" x14ac:dyDescent="0.2">
      <c r="A109" s="27" t="s">
        <v>85</v>
      </c>
      <c r="B109" s="28" t="s">
        <v>43</v>
      </c>
      <c r="C109" s="29">
        <v>52828.191899999998</v>
      </c>
      <c r="D109" s="26"/>
      <c r="E109" s="1">
        <f t="shared" si="18"/>
        <v>17652.95029138411</v>
      </c>
      <c r="F109" s="1">
        <f t="shared" si="19"/>
        <v>17653</v>
      </c>
      <c r="G109" s="1">
        <f t="shared" si="24"/>
        <v>-5.13243000023067E-2</v>
      </c>
      <c r="K109" s="1">
        <f t="shared" si="25"/>
        <v>-5.13243000023067E-2</v>
      </c>
      <c r="O109" s="1">
        <f t="shared" ca="1" si="23"/>
        <v>-5.3923207012613668E-2</v>
      </c>
      <c r="P109" s="98">
        <f t="shared" si="20"/>
        <v>-4.2057290107180373E-2</v>
      </c>
      <c r="Q109" s="110">
        <f t="shared" si="21"/>
        <v>37809.691899999998</v>
      </c>
      <c r="S109" s="1">
        <f t="shared" si="22"/>
        <v>8.587747239636926E-5</v>
      </c>
      <c r="U109" s="5"/>
    </row>
    <row r="110" spans="1:21" x14ac:dyDescent="0.2">
      <c r="A110" s="38" t="s">
        <v>86</v>
      </c>
      <c r="B110" s="37" t="s">
        <v>43</v>
      </c>
      <c r="C110" s="31">
        <v>52947.959699999999</v>
      </c>
      <c r="D110" s="31">
        <v>2.9999999999999997E-4</v>
      </c>
      <c r="E110" s="1">
        <f t="shared" si="18"/>
        <v>17768.947812360078</v>
      </c>
      <c r="F110" s="1">
        <f t="shared" si="19"/>
        <v>17769</v>
      </c>
      <c r="G110" s="1">
        <f t="shared" si="24"/>
        <v>-5.3883900000073481E-2</v>
      </c>
      <c r="K110" s="1">
        <f t="shared" si="25"/>
        <v>-5.3883900000073481E-2</v>
      </c>
      <c r="O110" s="1">
        <f t="shared" ca="1" si="23"/>
        <v>-5.4429152280211564E-2</v>
      </c>
      <c r="P110" s="98">
        <f t="shared" si="20"/>
        <v>-4.2779995903753136E-2</v>
      </c>
      <c r="Q110" s="110">
        <f t="shared" si="21"/>
        <v>37929.459699999999</v>
      </c>
      <c r="S110" s="1">
        <f t="shared" si="22"/>
        <v>1.2329668618027973E-4</v>
      </c>
      <c r="U110" s="5"/>
    </row>
    <row r="111" spans="1:21" x14ac:dyDescent="0.2">
      <c r="A111" s="39" t="s">
        <v>87</v>
      </c>
      <c r="B111" s="40" t="s">
        <v>47</v>
      </c>
      <c r="C111" s="31">
        <v>53170.463000000003</v>
      </c>
      <c r="D111" s="31">
        <v>3.8E-3</v>
      </c>
      <c r="E111" s="1">
        <f t="shared" si="18"/>
        <v>17984.446729506191</v>
      </c>
      <c r="F111" s="1">
        <f t="shared" si="19"/>
        <v>17984.5</v>
      </c>
      <c r="G111" s="1">
        <f t="shared" si="24"/>
        <v>-5.5001949993311428E-2</v>
      </c>
      <c r="K111" s="1">
        <f t="shared" si="25"/>
        <v>-5.5001949993311428E-2</v>
      </c>
      <c r="O111" s="1">
        <f t="shared" ca="1" si="23"/>
        <v>-5.5369076462688703E-2</v>
      </c>
      <c r="P111" s="98">
        <f t="shared" si="20"/>
        <v>-4.4134889698714666E-2</v>
      </c>
      <c r="Q111" s="110">
        <f t="shared" si="21"/>
        <v>38151.963000000003</v>
      </c>
      <c r="S111" s="1">
        <f t="shared" si="22"/>
        <v>1.1809299944640145E-4</v>
      </c>
      <c r="U111" s="5"/>
    </row>
    <row r="112" spans="1:21" x14ac:dyDescent="0.2">
      <c r="A112" s="39" t="s">
        <v>87</v>
      </c>
      <c r="B112" s="40" t="s">
        <v>43</v>
      </c>
      <c r="C112" s="31">
        <v>53186.466899999999</v>
      </c>
      <c r="D112" s="31">
        <v>4.7999999999999996E-3</v>
      </c>
      <c r="E112" s="1">
        <f t="shared" si="18"/>
        <v>17999.946828246811</v>
      </c>
      <c r="F112" s="1">
        <f t="shared" si="19"/>
        <v>18000</v>
      </c>
      <c r="G112" s="1">
        <f t="shared" si="24"/>
        <v>-5.4900000002817251E-2</v>
      </c>
      <c r="K112" s="1">
        <f t="shared" si="25"/>
        <v>-5.4900000002817251E-2</v>
      </c>
      <c r="O112" s="1">
        <f t="shared" ca="1" si="23"/>
        <v>-5.5436681218272908E-2</v>
      </c>
      <c r="P112" s="98">
        <f t="shared" si="20"/>
        <v>-4.4232956976414432E-2</v>
      </c>
      <c r="Q112" s="110">
        <f t="shared" si="21"/>
        <v>38167.966899999999</v>
      </c>
      <c r="S112" s="1">
        <f t="shared" si="22"/>
        <v>1.1378580692712901E-4</v>
      </c>
      <c r="U112" s="5"/>
    </row>
    <row r="113" spans="1:21" x14ac:dyDescent="0.2">
      <c r="A113" s="30" t="s">
        <v>88</v>
      </c>
      <c r="B113" s="35" t="s">
        <v>43</v>
      </c>
      <c r="C113" s="30">
        <v>53474.555999999997</v>
      </c>
      <c r="D113" s="30">
        <v>3.0000000000000001E-3</v>
      </c>
      <c r="E113" s="1">
        <f t="shared" si="18"/>
        <v>18278.966910607818</v>
      </c>
      <c r="F113" s="1">
        <f t="shared" si="19"/>
        <v>18279</v>
      </c>
      <c r="G113" s="1">
        <f t="shared" si="24"/>
        <v>-3.4164900003816001E-2</v>
      </c>
      <c r="I113" s="1">
        <f>+G113</f>
        <v>-3.4164900003816001E-2</v>
      </c>
      <c r="O113" s="1">
        <f t="shared" ca="1" si="23"/>
        <v>-5.6653566818788546E-2</v>
      </c>
      <c r="P113" s="98">
        <f t="shared" si="20"/>
        <v>-4.6012292955941038E-2</v>
      </c>
      <c r="Q113" s="110">
        <f t="shared" si="21"/>
        <v>38456.055999999997</v>
      </c>
      <c r="S113" s="1">
        <f t="shared" si="22"/>
        <v>1.4036071976206198E-4</v>
      </c>
      <c r="U113" s="5"/>
    </row>
    <row r="114" spans="1:21" x14ac:dyDescent="0.2">
      <c r="A114" s="31" t="s">
        <v>83</v>
      </c>
      <c r="B114" s="32" t="s">
        <v>43</v>
      </c>
      <c r="C114" s="31">
        <v>53567.461320000002</v>
      </c>
      <c r="D114" s="31" t="s">
        <v>89</v>
      </c>
      <c r="E114" s="1">
        <f t="shared" si="18"/>
        <v>18368.947579915257</v>
      </c>
      <c r="F114" s="1">
        <f t="shared" si="19"/>
        <v>18369</v>
      </c>
      <c r="G114" s="1">
        <f t="shared" si="24"/>
        <v>-5.4123900001286529E-2</v>
      </c>
      <c r="K114" s="1">
        <f>+G114</f>
        <v>-5.4123900001286529E-2</v>
      </c>
      <c r="O114" s="1">
        <f t="shared" ca="1" si="23"/>
        <v>-5.7046110560890366E-2</v>
      </c>
      <c r="P114" s="98">
        <f t="shared" si="20"/>
        <v>-4.6591981398828426E-2</v>
      </c>
      <c r="Q114" s="110">
        <f t="shared" si="21"/>
        <v>38548.961320000002</v>
      </c>
      <c r="S114" s="1">
        <f t="shared" si="22"/>
        <v>5.6729797834054422E-5</v>
      </c>
      <c r="U114" s="5"/>
    </row>
    <row r="115" spans="1:21" x14ac:dyDescent="0.2">
      <c r="A115" s="30" t="s">
        <v>88</v>
      </c>
      <c r="B115" s="35" t="s">
        <v>43</v>
      </c>
      <c r="C115" s="30">
        <v>53569.54</v>
      </c>
      <c r="D115" s="30">
        <v>3.0000000000000001E-3</v>
      </c>
      <c r="E115" s="1">
        <f t="shared" si="18"/>
        <v>18370.960823265326</v>
      </c>
      <c r="F115" s="1">
        <f t="shared" si="19"/>
        <v>18371</v>
      </c>
      <c r="G115" s="1">
        <f t="shared" si="24"/>
        <v>-4.0450100001180544E-2</v>
      </c>
      <c r="I115" s="1">
        <f>+G115</f>
        <v>-4.0450100001180544E-2</v>
      </c>
      <c r="O115" s="1">
        <f t="shared" ca="1" si="23"/>
        <v>-5.7054833755159302E-2</v>
      </c>
      <c r="P115" s="98">
        <f t="shared" si="20"/>
        <v>-4.6604894995463983E-2</v>
      </c>
      <c r="Q115" s="110">
        <f t="shared" si="21"/>
        <v>38551.040000000001</v>
      </c>
      <c r="S115" s="1">
        <f t="shared" si="22"/>
        <v>3.7881501421656473E-5</v>
      </c>
      <c r="U115" s="5"/>
    </row>
    <row r="116" spans="1:21" x14ac:dyDescent="0.2">
      <c r="A116" s="34" t="s">
        <v>90</v>
      </c>
      <c r="B116" s="32" t="s">
        <v>47</v>
      </c>
      <c r="C116" s="31">
        <v>53612.373800000001</v>
      </c>
      <c r="D116" s="31">
        <v>1.4E-3</v>
      </c>
      <c r="E116" s="1">
        <f t="shared" si="18"/>
        <v>18412.446219289803</v>
      </c>
      <c r="F116" s="1">
        <f t="shared" si="19"/>
        <v>18412.5</v>
      </c>
      <c r="G116" s="1">
        <f t="shared" si="24"/>
        <v>-5.5528750002849847E-2</v>
      </c>
      <c r="J116" s="1">
        <f>+G116</f>
        <v>-5.5528750002849847E-2</v>
      </c>
      <c r="O116" s="1">
        <f t="shared" ca="1" si="23"/>
        <v>-5.7235840036239584E-2</v>
      </c>
      <c r="P116" s="98">
        <f t="shared" si="20"/>
        <v>-4.6873162464198218E-2</v>
      </c>
      <c r="Q116" s="110">
        <f t="shared" si="21"/>
        <v>38593.873800000001</v>
      </c>
      <c r="S116" s="1">
        <f t="shared" si="22"/>
        <v>7.4919195639261375E-5</v>
      </c>
      <c r="U116" s="5"/>
    </row>
    <row r="117" spans="1:21" x14ac:dyDescent="0.2">
      <c r="A117" s="27" t="s">
        <v>91</v>
      </c>
      <c r="B117" s="28" t="s">
        <v>43</v>
      </c>
      <c r="C117" s="29">
        <v>53645.930699999997</v>
      </c>
      <c r="D117" s="26"/>
      <c r="E117" s="1">
        <f t="shared" ref="E117:E148" si="26">+(C117-C$7)/C$8</f>
        <v>18444.946751249459</v>
      </c>
      <c r="F117" s="1">
        <f t="shared" ref="F117:F148" si="27">ROUND(2*E117,0)/2</f>
        <v>18445</v>
      </c>
      <c r="G117" s="1">
        <f t="shared" si="24"/>
        <v>-5.4979500004264992E-2</v>
      </c>
      <c r="K117" s="1">
        <f>+G117</f>
        <v>-5.4979500004264992E-2</v>
      </c>
      <c r="O117" s="1">
        <f t="shared" ca="1" si="23"/>
        <v>-5.7377591943109686E-2</v>
      </c>
      <c r="P117" s="98">
        <f t="shared" ref="P117:P148" si="28">+D$11+D$12*F117+D$13*F117^2</f>
        <v>-4.7083664886647641E-2</v>
      </c>
      <c r="Q117" s="110">
        <f t="shared" ref="Q117:Q148" si="29">+C117-15018.5</f>
        <v>38627.430699999997</v>
      </c>
      <c r="S117" s="1">
        <f t="shared" ref="S117:S148" si="30">+(P117-G117)^2</f>
        <v>6.234421220459939E-5</v>
      </c>
      <c r="U117" s="5"/>
    </row>
    <row r="118" spans="1:21" x14ac:dyDescent="0.2">
      <c r="A118" s="31" t="s">
        <v>83</v>
      </c>
      <c r="B118" s="32" t="s">
        <v>43</v>
      </c>
      <c r="C118" s="31">
        <v>53656.25331</v>
      </c>
      <c r="D118" s="31" t="s">
        <v>89</v>
      </c>
      <c r="E118" s="1">
        <f t="shared" si="26"/>
        <v>18454.944406462313</v>
      </c>
      <c r="F118" s="1">
        <f t="shared" si="27"/>
        <v>18455</v>
      </c>
      <c r="G118" s="1">
        <f t="shared" si="24"/>
        <v>-5.7400500001676846E-2</v>
      </c>
      <c r="K118" s="1">
        <f>+G118</f>
        <v>-5.7400500001676846E-2</v>
      </c>
      <c r="O118" s="1">
        <f t="shared" ca="1" si="23"/>
        <v>-5.7421207914454327E-2</v>
      </c>
      <c r="P118" s="98">
        <f t="shared" si="28"/>
        <v>-4.7148507924069508E-2</v>
      </c>
      <c r="Q118" s="110">
        <f t="shared" si="29"/>
        <v>38637.75331</v>
      </c>
      <c r="S118" s="1">
        <f t="shared" si="30"/>
        <v>1.0510334155932363E-4</v>
      </c>
      <c r="U118" s="5"/>
    </row>
    <row r="119" spans="1:21" x14ac:dyDescent="0.2">
      <c r="A119" s="34" t="s">
        <v>90</v>
      </c>
      <c r="B119" s="41"/>
      <c r="C119" s="31">
        <v>53659.352899999998</v>
      </c>
      <c r="D119" s="31">
        <v>5.0000000000000001E-4</v>
      </c>
      <c r="E119" s="1">
        <f t="shared" si="26"/>
        <v>18457.946421662073</v>
      </c>
      <c r="F119" s="1">
        <f t="shared" si="27"/>
        <v>18458</v>
      </c>
      <c r="G119" s="1">
        <f t="shared" si="24"/>
        <v>-5.5319799997960217E-2</v>
      </c>
      <c r="J119" s="1">
        <f>+G119</f>
        <v>-5.5319799997960217E-2</v>
      </c>
      <c r="O119" s="1">
        <f t="shared" ca="1" si="23"/>
        <v>-5.7434292705857724E-2</v>
      </c>
      <c r="P119" s="98">
        <f t="shared" si="28"/>
        <v>-4.7167967539743255E-2</v>
      </c>
      <c r="Q119" s="110">
        <f t="shared" si="29"/>
        <v>38640.852899999998</v>
      </c>
      <c r="S119" s="1">
        <f t="shared" si="30"/>
        <v>6.6452372426839605E-5</v>
      </c>
      <c r="U119" s="5"/>
    </row>
    <row r="120" spans="1:21" x14ac:dyDescent="0.2">
      <c r="A120" s="34" t="s">
        <v>90</v>
      </c>
      <c r="B120" s="41"/>
      <c r="C120" s="31">
        <v>53661.419099999999</v>
      </c>
      <c r="D120" s="31">
        <v>1.5E-3</v>
      </c>
      <c r="E120" s="1">
        <f t="shared" si="26"/>
        <v>18459.947577881361</v>
      </c>
      <c r="F120" s="1">
        <f t="shared" si="27"/>
        <v>18460</v>
      </c>
      <c r="G120" s="1">
        <f t="shared" si="24"/>
        <v>-5.412600000272505E-2</v>
      </c>
      <c r="J120" s="1">
        <f>+G120</f>
        <v>-5.412600000272505E-2</v>
      </c>
      <c r="O120" s="1">
        <f t="shared" ca="1" si="23"/>
        <v>-5.7443015900126661E-2</v>
      </c>
      <c r="P120" s="98">
        <f t="shared" si="28"/>
        <v>-4.718094233594812E-2</v>
      </c>
      <c r="Q120" s="110">
        <f t="shared" si="29"/>
        <v>38642.919099999999</v>
      </c>
      <c r="S120" s="1">
        <f t="shared" si="30"/>
        <v>4.8233825994857009E-5</v>
      </c>
      <c r="U120" s="5"/>
    </row>
    <row r="121" spans="1:21" x14ac:dyDescent="0.2">
      <c r="A121" s="34" t="s">
        <v>90</v>
      </c>
      <c r="B121" s="32" t="s">
        <v>47</v>
      </c>
      <c r="C121" s="31">
        <v>53899.4038</v>
      </c>
      <c r="D121" s="31">
        <v>2.9999999999999997E-4</v>
      </c>
      <c r="E121" s="1">
        <f t="shared" si="26"/>
        <v>18690.44054201871</v>
      </c>
      <c r="F121" s="1">
        <f t="shared" si="27"/>
        <v>18690.5</v>
      </c>
      <c r="G121" s="1">
        <f t="shared" si="24"/>
        <v>-6.1390549999487121E-2</v>
      </c>
      <c r="J121" s="1">
        <f>+G121</f>
        <v>-6.1390549999487121E-2</v>
      </c>
      <c r="O121" s="1">
        <f t="shared" ca="1" si="23"/>
        <v>-5.8448364039620761E-2</v>
      </c>
      <c r="P121" s="98">
        <f t="shared" si="28"/>
        <v>-4.8685500411531288E-2</v>
      </c>
      <c r="Q121" s="110">
        <f t="shared" si="29"/>
        <v>38880.9038</v>
      </c>
      <c r="S121" s="1">
        <f t="shared" si="30"/>
        <v>1.6141828503241667E-4</v>
      </c>
      <c r="U121" s="5"/>
    </row>
    <row r="122" spans="1:21" x14ac:dyDescent="0.2">
      <c r="A122" s="31" t="s">
        <v>83</v>
      </c>
      <c r="B122" s="32" t="s">
        <v>43</v>
      </c>
      <c r="C122" s="31">
        <v>53947.416290000001</v>
      </c>
      <c r="D122" s="31" t="s">
        <v>92</v>
      </c>
      <c r="E122" s="1">
        <f t="shared" si="26"/>
        <v>18736.941603371459</v>
      </c>
      <c r="F122" s="1">
        <f t="shared" si="27"/>
        <v>18737</v>
      </c>
      <c r="G122" s="1">
        <f t="shared" si="24"/>
        <v>-6.0294700000667945E-2</v>
      </c>
      <c r="K122" s="1">
        <f>+G122</f>
        <v>-6.0294700000667945E-2</v>
      </c>
      <c r="O122" s="1">
        <f t="shared" ref="O122:O153" ca="1" si="31">+C$11+C$12*F122</f>
        <v>-5.8651178306373362E-2</v>
      </c>
      <c r="P122" s="98">
        <f t="shared" si="28"/>
        <v>-4.8991237246035851E-2</v>
      </c>
      <c r="Q122" s="110">
        <f t="shared" si="29"/>
        <v>38928.916290000001</v>
      </c>
      <c r="S122" s="1">
        <f t="shared" si="30"/>
        <v>1.2776827024535496E-4</v>
      </c>
      <c r="U122" s="5"/>
    </row>
    <row r="123" spans="1:21" x14ac:dyDescent="0.2">
      <c r="A123" s="31" t="s">
        <v>83</v>
      </c>
      <c r="B123" s="32" t="s">
        <v>47</v>
      </c>
      <c r="C123" s="31">
        <v>54018.677100000001</v>
      </c>
      <c r="D123" s="31">
        <v>5.0000000000000001E-4</v>
      </c>
      <c r="E123" s="1">
        <f t="shared" si="26"/>
        <v>18805.959129807939</v>
      </c>
      <c r="F123" s="1">
        <f t="shared" si="27"/>
        <v>18806</v>
      </c>
      <c r="G123" s="1">
        <f t="shared" si="24"/>
        <v>-4.2198600000119768E-2</v>
      </c>
      <c r="K123" s="1">
        <f>+G123</f>
        <v>-4.2198600000119768E-2</v>
      </c>
      <c r="O123" s="1">
        <f t="shared" ca="1" si="31"/>
        <v>-5.8952128508651426E-2</v>
      </c>
      <c r="P123" s="98">
        <f t="shared" si="28"/>
        <v>-4.9446281286525215E-2</v>
      </c>
      <c r="Q123" s="110">
        <f t="shared" si="29"/>
        <v>39000.177100000001</v>
      </c>
      <c r="S123" s="1">
        <f t="shared" si="30"/>
        <v>5.2528884029311711E-5</v>
      </c>
      <c r="U123" s="5"/>
    </row>
    <row r="124" spans="1:21" x14ac:dyDescent="0.2">
      <c r="A124" s="31" t="s">
        <v>83</v>
      </c>
      <c r="B124" s="32" t="s">
        <v>43</v>
      </c>
      <c r="C124" s="31">
        <v>54039.307699999998</v>
      </c>
      <c r="D124" s="31" t="s">
        <v>89</v>
      </c>
      <c r="E124" s="1">
        <f t="shared" si="26"/>
        <v>18825.940280469858</v>
      </c>
      <c r="F124" s="1">
        <f t="shared" si="27"/>
        <v>18826</v>
      </c>
      <c r="G124" s="1">
        <f t="shared" si="24"/>
        <v>-6.1660600003961008E-2</v>
      </c>
      <c r="K124" s="1">
        <f>+G124</f>
        <v>-6.1660600003961008E-2</v>
      </c>
      <c r="O124" s="1">
        <f t="shared" ca="1" si="31"/>
        <v>-5.9039360451340721E-2</v>
      </c>
      <c r="P124" s="98">
        <f t="shared" si="28"/>
        <v>-4.9578484107701964E-2</v>
      </c>
      <c r="Q124" s="110">
        <f t="shared" si="29"/>
        <v>39020.807699999998</v>
      </c>
      <c r="S124" s="1">
        <f t="shared" si="30"/>
        <v>1.4597752453063547E-4</v>
      </c>
      <c r="U124" s="5"/>
    </row>
    <row r="125" spans="1:21" x14ac:dyDescent="0.2">
      <c r="A125" s="36" t="s">
        <v>93</v>
      </c>
      <c r="B125" s="37" t="s">
        <v>43</v>
      </c>
      <c r="C125" s="36">
        <v>54126.409699999997</v>
      </c>
      <c r="D125" s="36">
        <v>1.1000000000000001E-3</v>
      </c>
      <c r="E125" s="1">
        <f t="shared" si="26"/>
        <v>18910.300317742385</v>
      </c>
      <c r="F125" s="1">
        <f t="shared" si="27"/>
        <v>18910.5</v>
      </c>
      <c r="O125" s="1">
        <f t="shared" ca="1" si="31"/>
        <v>-5.940791540920299E-2</v>
      </c>
      <c r="P125" s="98">
        <f t="shared" si="28"/>
        <v>-5.0138559025760296E-2</v>
      </c>
      <c r="Q125" s="110">
        <f t="shared" si="29"/>
        <v>39107.909699999997</v>
      </c>
      <c r="S125" s="1">
        <f t="shared" si="30"/>
        <v>2.5138751011796493E-3</v>
      </c>
      <c r="U125" s="5">
        <v>-0.20617255000252044</v>
      </c>
    </row>
    <row r="126" spans="1:21" x14ac:dyDescent="0.2">
      <c r="A126" s="31" t="s">
        <v>83</v>
      </c>
      <c r="B126" s="32" t="s">
        <v>43</v>
      </c>
      <c r="C126" s="31">
        <v>54204.35626</v>
      </c>
      <c r="D126" s="31">
        <v>4.0000000000000002E-4</v>
      </c>
      <c r="E126" s="1">
        <f t="shared" si="26"/>
        <v>18985.793127400779</v>
      </c>
      <c r="F126" s="1">
        <f t="shared" si="27"/>
        <v>18986</v>
      </c>
      <c r="O126" s="1">
        <f t="shared" ca="1" si="31"/>
        <v>-5.9737215992855065E-2</v>
      </c>
      <c r="P126" s="98">
        <f t="shared" si="28"/>
        <v>-5.0641057653508806E-2</v>
      </c>
      <c r="Q126" s="110">
        <f t="shared" si="29"/>
        <v>39185.85626</v>
      </c>
      <c r="S126" s="1">
        <f t="shared" si="30"/>
        <v>2.5645167202660028E-3</v>
      </c>
      <c r="U126" s="5">
        <v>-0.21359659999870928</v>
      </c>
    </row>
    <row r="127" spans="1:21" x14ac:dyDescent="0.2">
      <c r="A127" s="31" t="s">
        <v>83</v>
      </c>
      <c r="B127" s="32" t="s">
        <v>43</v>
      </c>
      <c r="C127" s="31">
        <v>54204.356959999997</v>
      </c>
      <c r="D127" s="31">
        <v>4.0000000000000002E-4</v>
      </c>
      <c r="E127" s="1">
        <f t="shared" si="26"/>
        <v>18985.793805364843</v>
      </c>
      <c r="F127" s="1">
        <f t="shared" si="27"/>
        <v>18986</v>
      </c>
      <c r="O127" s="1">
        <f t="shared" ca="1" si="31"/>
        <v>-5.9737215992855065E-2</v>
      </c>
      <c r="P127" s="98">
        <f t="shared" si="28"/>
        <v>-5.0641057653508806E-2</v>
      </c>
      <c r="Q127" s="110">
        <f t="shared" si="29"/>
        <v>39185.856959999997</v>
      </c>
      <c r="S127" s="1">
        <f t="shared" si="30"/>
        <v>2.5645167202660028E-3</v>
      </c>
      <c r="U127" s="5">
        <v>-0.21289660000184085</v>
      </c>
    </row>
    <row r="128" spans="1:21" x14ac:dyDescent="0.2">
      <c r="A128" s="31" t="s">
        <v>83</v>
      </c>
      <c r="B128" s="32" t="s">
        <v>43</v>
      </c>
      <c r="C128" s="31">
        <v>54204.357259999997</v>
      </c>
      <c r="D128" s="31">
        <v>2.0000000000000001E-4</v>
      </c>
      <c r="E128" s="1">
        <f t="shared" si="26"/>
        <v>18985.794095920872</v>
      </c>
      <c r="F128" s="1">
        <f t="shared" si="27"/>
        <v>18986</v>
      </c>
      <c r="O128" s="1">
        <f t="shared" ca="1" si="31"/>
        <v>-5.9737215992855065E-2</v>
      </c>
      <c r="P128" s="98">
        <f t="shared" si="28"/>
        <v>-5.0641057653508806E-2</v>
      </c>
      <c r="Q128" s="110">
        <f t="shared" si="29"/>
        <v>39185.857259999997</v>
      </c>
      <c r="S128" s="1">
        <f t="shared" si="30"/>
        <v>2.5645167202660028E-3</v>
      </c>
      <c r="U128" s="5">
        <v>-0.21259660000214353</v>
      </c>
    </row>
    <row r="129" spans="1:21" x14ac:dyDescent="0.2">
      <c r="A129" s="31" t="s">
        <v>83</v>
      </c>
      <c r="B129" s="32" t="s">
        <v>43</v>
      </c>
      <c r="C129" s="31">
        <v>54297.430979999997</v>
      </c>
      <c r="D129" s="31">
        <v>2.9999999999999997E-4</v>
      </c>
      <c r="E129" s="1">
        <f t="shared" si="26"/>
        <v>19075.93786401222</v>
      </c>
      <c r="F129" s="1">
        <f t="shared" si="27"/>
        <v>19076</v>
      </c>
      <c r="G129" s="1">
        <f t="shared" ref="G129:G135" si="32">+C129-(C$7+F129*C$8)</f>
        <v>-6.4155600004596636E-2</v>
      </c>
      <c r="K129" s="1">
        <f t="shared" ref="K129:K135" si="33">+G129</f>
        <v>-6.4155600004596636E-2</v>
      </c>
      <c r="O129" s="1">
        <f t="shared" ca="1" si="31"/>
        <v>-6.0129759734956899E-2</v>
      </c>
      <c r="P129" s="98">
        <f t="shared" si="28"/>
        <v>-5.1242623223332069E-2</v>
      </c>
      <c r="Q129" s="110">
        <f t="shared" si="29"/>
        <v>39278.930979999997</v>
      </c>
      <c r="S129" s="1">
        <f t="shared" si="30"/>
        <v>1.667449693534778E-4</v>
      </c>
      <c r="U129" s="5"/>
    </row>
    <row r="130" spans="1:21" x14ac:dyDescent="0.2">
      <c r="A130" s="31" t="s">
        <v>83</v>
      </c>
      <c r="B130" s="32" t="s">
        <v>43</v>
      </c>
      <c r="C130" s="31">
        <v>54297.430979999997</v>
      </c>
      <c r="D130" s="31">
        <v>4.0000000000000002E-4</v>
      </c>
      <c r="E130" s="1">
        <f t="shared" si="26"/>
        <v>19075.93786401222</v>
      </c>
      <c r="F130" s="1">
        <f t="shared" si="27"/>
        <v>19076</v>
      </c>
      <c r="G130" s="1">
        <f t="shared" si="32"/>
        <v>-6.4155600004596636E-2</v>
      </c>
      <c r="K130" s="1">
        <f t="shared" si="33"/>
        <v>-6.4155600004596636E-2</v>
      </c>
      <c r="O130" s="1">
        <f t="shared" ca="1" si="31"/>
        <v>-6.0129759734956899E-2</v>
      </c>
      <c r="P130" s="98">
        <f t="shared" si="28"/>
        <v>-5.1242623223332069E-2</v>
      </c>
      <c r="Q130" s="110">
        <f t="shared" si="29"/>
        <v>39278.930979999997</v>
      </c>
      <c r="S130" s="1">
        <f t="shared" si="30"/>
        <v>1.667449693534778E-4</v>
      </c>
      <c r="U130" s="5"/>
    </row>
    <row r="131" spans="1:21" x14ac:dyDescent="0.2">
      <c r="A131" s="31" t="s">
        <v>83</v>
      </c>
      <c r="B131" s="32" t="s">
        <v>43</v>
      </c>
      <c r="C131" s="31">
        <v>54297.431479999999</v>
      </c>
      <c r="D131" s="31">
        <v>4.0000000000000002E-4</v>
      </c>
      <c r="E131" s="1">
        <f t="shared" si="26"/>
        <v>19075.93834827227</v>
      </c>
      <c r="F131" s="1">
        <f t="shared" si="27"/>
        <v>19076</v>
      </c>
      <c r="G131" s="1">
        <f t="shared" si="32"/>
        <v>-6.3655600002675783E-2</v>
      </c>
      <c r="K131" s="1">
        <f t="shared" si="33"/>
        <v>-6.3655600002675783E-2</v>
      </c>
      <c r="O131" s="1">
        <f t="shared" ca="1" si="31"/>
        <v>-6.0129759734956899E-2</v>
      </c>
      <c r="P131" s="98">
        <f t="shared" si="28"/>
        <v>-5.1242623223332069E-2</v>
      </c>
      <c r="Q131" s="110">
        <f t="shared" si="29"/>
        <v>39278.931479999999</v>
      </c>
      <c r="S131" s="1">
        <f t="shared" si="30"/>
        <v>1.5408199252452625E-4</v>
      </c>
      <c r="U131" s="5"/>
    </row>
    <row r="132" spans="1:21" x14ac:dyDescent="0.2">
      <c r="A132" s="31" t="s">
        <v>83</v>
      </c>
      <c r="B132" s="32" t="s">
        <v>43</v>
      </c>
      <c r="C132" s="31">
        <v>54327.374620000002</v>
      </c>
      <c r="D132" s="31">
        <v>4.0000000000000002E-4</v>
      </c>
      <c r="E132" s="1">
        <f t="shared" si="26"/>
        <v>19104.938881055179</v>
      </c>
      <c r="F132" s="1">
        <f t="shared" si="27"/>
        <v>19105</v>
      </c>
      <c r="G132" s="1">
        <f t="shared" si="32"/>
        <v>-6.3105499997618608E-2</v>
      </c>
      <c r="K132" s="1">
        <f t="shared" si="33"/>
        <v>-6.3105499997618608E-2</v>
      </c>
      <c r="O132" s="1">
        <f t="shared" ca="1" si="31"/>
        <v>-6.0256246051856373E-2</v>
      </c>
      <c r="P132" s="98">
        <f t="shared" si="28"/>
        <v>-5.1437054275675527E-2</v>
      </c>
      <c r="Q132" s="110">
        <f t="shared" si="29"/>
        <v>39308.874620000002</v>
      </c>
      <c r="S132" s="1">
        <f t="shared" si="30"/>
        <v>1.361526255659318E-4</v>
      </c>
      <c r="U132" s="5"/>
    </row>
    <row r="133" spans="1:21" x14ac:dyDescent="0.2">
      <c r="A133" s="31" t="s">
        <v>94</v>
      </c>
      <c r="B133" s="32" t="s">
        <v>43</v>
      </c>
      <c r="C133" s="31">
        <v>54388.29148</v>
      </c>
      <c r="D133" s="31">
        <v>2.9999999999999997E-4</v>
      </c>
      <c r="E133" s="1">
        <f t="shared" si="26"/>
        <v>19163.938084059988</v>
      </c>
      <c r="F133" s="1">
        <f t="shared" si="27"/>
        <v>19164</v>
      </c>
      <c r="G133" s="1">
        <f t="shared" si="32"/>
        <v>-6.3928399998985697E-2</v>
      </c>
      <c r="K133" s="1">
        <f t="shared" si="33"/>
        <v>-6.3928399998985697E-2</v>
      </c>
      <c r="O133" s="1">
        <f t="shared" ca="1" si="31"/>
        <v>-6.0513580282789782E-2</v>
      </c>
      <c r="P133" s="98">
        <f t="shared" si="28"/>
        <v>-5.1833513450430697E-2</v>
      </c>
      <c r="Q133" s="110">
        <f t="shared" si="29"/>
        <v>39369.79148</v>
      </c>
      <c r="S133" s="1">
        <f t="shared" si="30"/>
        <v>1.4628628062241666E-4</v>
      </c>
      <c r="U133" s="5"/>
    </row>
    <row r="134" spans="1:21" x14ac:dyDescent="0.2">
      <c r="A134" s="31" t="s">
        <v>94</v>
      </c>
      <c r="B134" s="32" t="s">
        <v>43</v>
      </c>
      <c r="C134" s="31">
        <v>54388.291579999997</v>
      </c>
      <c r="D134" s="31">
        <v>2.0000000000000001E-4</v>
      </c>
      <c r="E134" s="1">
        <f t="shared" si="26"/>
        <v>19163.938180911995</v>
      </c>
      <c r="F134" s="1">
        <f t="shared" si="27"/>
        <v>19164</v>
      </c>
      <c r="G134" s="1">
        <f t="shared" si="32"/>
        <v>-6.3828400001511909E-2</v>
      </c>
      <c r="K134" s="1">
        <f t="shared" si="33"/>
        <v>-6.3828400001511909E-2</v>
      </c>
      <c r="O134" s="1">
        <f t="shared" ca="1" si="31"/>
        <v>-6.0513580282789782E-2</v>
      </c>
      <c r="P134" s="98">
        <f t="shared" si="28"/>
        <v>-5.1833513450430697E-2</v>
      </c>
      <c r="Q134" s="110">
        <f t="shared" si="29"/>
        <v>39369.791579999997</v>
      </c>
      <c r="S134" s="1">
        <f t="shared" si="30"/>
        <v>1.4387730337330891E-4</v>
      </c>
      <c r="U134" s="5"/>
    </row>
    <row r="135" spans="1:21" x14ac:dyDescent="0.2">
      <c r="A135" s="31" t="s">
        <v>94</v>
      </c>
      <c r="B135" s="32" t="s">
        <v>43</v>
      </c>
      <c r="C135" s="31">
        <v>54388.291980000002</v>
      </c>
      <c r="D135" s="31">
        <v>2.9999999999999997E-4</v>
      </c>
      <c r="E135" s="1">
        <f t="shared" si="26"/>
        <v>19163.938568320038</v>
      </c>
      <c r="F135" s="1">
        <f t="shared" si="27"/>
        <v>19164</v>
      </c>
      <c r="G135" s="1">
        <f t="shared" si="32"/>
        <v>-6.3428399997064844E-2</v>
      </c>
      <c r="K135" s="1">
        <f t="shared" si="33"/>
        <v>-6.3428399997064844E-2</v>
      </c>
      <c r="O135" s="1">
        <f t="shared" ca="1" si="31"/>
        <v>-6.0513580282789782E-2</v>
      </c>
      <c r="P135" s="98">
        <f t="shared" si="28"/>
        <v>-5.1833513450430697E-2</v>
      </c>
      <c r="Q135" s="110">
        <f t="shared" si="29"/>
        <v>39369.791980000002</v>
      </c>
      <c r="S135" s="1">
        <f t="shared" si="30"/>
        <v>1.3444139402931751E-4</v>
      </c>
      <c r="U135" s="5"/>
    </row>
    <row r="136" spans="1:21" x14ac:dyDescent="0.2">
      <c r="A136" s="31" t="s">
        <v>94</v>
      </c>
      <c r="B136" s="32" t="s">
        <v>43</v>
      </c>
      <c r="C136" s="31">
        <v>54480.582419999999</v>
      </c>
      <c r="D136" s="31">
        <v>2.9999999999999997E-4</v>
      </c>
      <c r="E136" s="1">
        <f t="shared" si="26"/>
        <v>19253.323713991755</v>
      </c>
      <c r="F136" s="1">
        <f t="shared" si="27"/>
        <v>19253.5</v>
      </c>
      <c r="O136" s="1">
        <f t="shared" ca="1" si="31"/>
        <v>-6.0903943226324371E-2</v>
      </c>
      <c r="P136" s="98">
        <f t="shared" si="28"/>
        <v>-5.2437206657839484E-2</v>
      </c>
      <c r="Q136" s="110">
        <f t="shared" si="29"/>
        <v>39462.082419999999</v>
      </c>
      <c r="S136" s="1">
        <f t="shared" si="30"/>
        <v>2.7496606420769655E-3</v>
      </c>
      <c r="U136" s="5">
        <v>-0.18201584999769693</v>
      </c>
    </row>
    <row r="137" spans="1:21" x14ac:dyDescent="0.2">
      <c r="A137" s="31" t="s">
        <v>94</v>
      </c>
      <c r="B137" s="32" t="s">
        <v>43</v>
      </c>
      <c r="C137" s="31">
        <v>54480.583630000001</v>
      </c>
      <c r="D137" s="31">
        <v>2.9999999999999997E-4</v>
      </c>
      <c r="E137" s="1">
        <f t="shared" si="26"/>
        <v>19253.324885901071</v>
      </c>
      <c r="F137" s="1">
        <f t="shared" si="27"/>
        <v>19253.5</v>
      </c>
      <c r="O137" s="1">
        <f t="shared" ca="1" si="31"/>
        <v>-6.0903943226324371E-2</v>
      </c>
      <c r="P137" s="98">
        <f t="shared" si="28"/>
        <v>-5.2437206657839484E-2</v>
      </c>
      <c r="Q137" s="110">
        <f t="shared" si="29"/>
        <v>39462.083630000001</v>
      </c>
      <c r="S137" s="1">
        <f t="shared" si="30"/>
        <v>2.7496606420769655E-3</v>
      </c>
      <c r="U137" s="5">
        <v>-0.18080584999552229</v>
      </c>
    </row>
    <row r="138" spans="1:21" x14ac:dyDescent="0.2">
      <c r="A138" s="31" t="s">
        <v>94</v>
      </c>
      <c r="B138" s="32" t="s">
        <v>43</v>
      </c>
      <c r="C138" s="31">
        <v>54480.584190000001</v>
      </c>
      <c r="D138" s="31">
        <v>2.9999999999999997E-4</v>
      </c>
      <c r="E138" s="1">
        <f t="shared" si="26"/>
        <v>19253.325428272321</v>
      </c>
      <c r="F138" s="1">
        <f t="shared" si="27"/>
        <v>19253.5</v>
      </c>
      <c r="O138" s="1">
        <f t="shared" ca="1" si="31"/>
        <v>-6.0903943226324371E-2</v>
      </c>
      <c r="P138" s="98">
        <f t="shared" si="28"/>
        <v>-5.2437206657839484E-2</v>
      </c>
      <c r="Q138" s="110">
        <f t="shared" si="29"/>
        <v>39462.084190000001</v>
      </c>
      <c r="S138" s="1">
        <f t="shared" si="30"/>
        <v>2.7496606420769655E-3</v>
      </c>
      <c r="U138" s="5">
        <v>-0.18024584999511717</v>
      </c>
    </row>
    <row r="139" spans="1:21" x14ac:dyDescent="0.2">
      <c r="A139" s="31" t="s">
        <v>94</v>
      </c>
      <c r="B139" s="32" t="s">
        <v>43</v>
      </c>
      <c r="C139" s="31">
        <v>54500.30126</v>
      </c>
      <c r="D139" s="31">
        <v>1E-4</v>
      </c>
      <c r="E139" s="1">
        <f t="shared" si="26"/>
        <v>19272.421806772298</v>
      </c>
      <c r="F139" s="1">
        <f t="shared" si="27"/>
        <v>19272.5</v>
      </c>
      <c r="G139" s="1">
        <f>+C139-(C$7+F139*C$8)</f>
        <v>-8.0734750001283828E-2</v>
      </c>
      <c r="K139" s="1">
        <f>+G139</f>
        <v>-8.0734750001283828E-2</v>
      </c>
      <c r="O139" s="1">
        <f t="shared" ca="1" si="31"/>
        <v>-6.0986813571879205E-2</v>
      </c>
      <c r="P139" s="98">
        <f t="shared" si="28"/>
        <v>-5.2565719382575773E-2</v>
      </c>
      <c r="Q139" s="110">
        <f t="shared" si="29"/>
        <v>39481.80126</v>
      </c>
      <c r="S139" s="1">
        <f t="shared" si="30"/>
        <v>7.934942859977119E-4</v>
      </c>
      <c r="U139" s="5"/>
    </row>
    <row r="140" spans="1:21" x14ac:dyDescent="0.2">
      <c r="A140" s="31" t="s">
        <v>94</v>
      </c>
      <c r="B140" s="32" t="s">
        <v>43</v>
      </c>
      <c r="C140" s="31">
        <v>54500.301359999998</v>
      </c>
      <c r="D140" s="31">
        <v>1E-4</v>
      </c>
      <c r="E140" s="1">
        <f t="shared" si="26"/>
        <v>19272.421903624305</v>
      </c>
      <c r="F140" s="1">
        <f t="shared" si="27"/>
        <v>19272.5</v>
      </c>
      <c r="G140" s="1">
        <f>+C140-(C$7+F140*C$8)</f>
        <v>-8.0634750003810041E-2</v>
      </c>
      <c r="K140" s="1">
        <f>+G140</f>
        <v>-8.0634750003810041E-2</v>
      </c>
      <c r="O140" s="1">
        <f t="shared" ca="1" si="31"/>
        <v>-6.0986813571879205E-2</v>
      </c>
      <c r="P140" s="98">
        <f t="shared" si="28"/>
        <v>-5.2565719382575773E-2</v>
      </c>
      <c r="Q140" s="110">
        <f t="shared" si="29"/>
        <v>39481.801359999998</v>
      </c>
      <c r="S140" s="1">
        <f t="shared" si="30"/>
        <v>7.8787048001578697E-4</v>
      </c>
      <c r="U140" s="5"/>
    </row>
    <row r="141" spans="1:21" x14ac:dyDescent="0.2">
      <c r="A141" s="31" t="s">
        <v>95</v>
      </c>
      <c r="B141" s="32" t="s">
        <v>47</v>
      </c>
      <c r="C141" s="31">
        <v>54631.448700000001</v>
      </c>
      <c r="D141" s="31">
        <v>4.0000000000000002E-4</v>
      </c>
      <c r="E141" s="1">
        <f t="shared" si="26"/>
        <v>19399.440737756624</v>
      </c>
      <c r="F141" s="1">
        <f t="shared" si="27"/>
        <v>19399.5</v>
      </c>
      <c r="G141" s="1">
        <f>+C141-(C$7+F141*C$8)</f>
        <v>-6.1188450003101025E-2</v>
      </c>
      <c r="J141" s="1">
        <f>+G141</f>
        <v>-6.1188450003101025E-2</v>
      </c>
      <c r="O141" s="1">
        <f t="shared" ca="1" si="31"/>
        <v>-6.1540736407956216E-2</v>
      </c>
      <c r="P141" s="98">
        <f t="shared" si="28"/>
        <v>-5.3427913024894198E-2</v>
      </c>
      <c r="Q141" s="110">
        <f t="shared" si="29"/>
        <v>39612.948700000001</v>
      </c>
      <c r="S141" s="1">
        <f t="shared" si="30"/>
        <v>6.0225934190115544E-5</v>
      </c>
      <c r="U141" s="5"/>
    </row>
    <row r="142" spans="1:21" x14ac:dyDescent="0.2">
      <c r="A142" s="31" t="s">
        <v>95</v>
      </c>
      <c r="B142" s="32" t="s">
        <v>43</v>
      </c>
      <c r="C142" s="31">
        <v>54639.461900000002</v>
      </c>
      <c r="D142" s="31">
        <v>5.9999999999999995E-4</v>
      </c>
      <c r="E142" s="1">
        <f t="shared" si="26"/>
        <v>19407.201682978</v>
      </c>
      <c r="F142" s="1">
        <f t="shared" si="27"/>
        <v>19407</v>
      </c>
      <c r="O142" s="1">
        <f t="shared" ca="1" si="31"/>
        <v>-6.1573448386464703E-2</v>
      </c>
      <c r="P142" s="98">
        <f t="shared" si="28"/>
        <v>-5.3479003385380634E-2</v>
      </c>
      <c r="Q142" s="110">
        <f t="shared" si="29"/>
        <v>39620.961900000002</v>
      </c>
      <c r="S142" s="1">
        <f t="shared" si="30"/>
        <v>2.8600038030935533E-3</v>
      </c>
      <c r="U142" s="5">
        <v>0.20823830000153976</v>
      </c>
    </row>
    <row r="143" spans="1:21" x14ac:dyDescent="0.2">
      <c r="A143" s="30" t="s">
        <v>96</v>
      </c>
      <c r="B143" s="35" t="s">
        <v>43</v>
      </c>
      <c r="C143" s="30">
        <v>54648.486100000002</v>
      </c>
      <c r="D143" s="30">
        <v>1E-4</v>
      </c>
      <c r="E143" s="1">
        <f t="shared" si="26"/>
        <v>19415.941802014931</v>
      </c>
      <c r="F143" s="1">
        <f t="shared" si="27"/>
        <v>19416</v>
      </c>
      <c r="G143" s="1">
        <f t="shared" ref="G143:G173" si="34">+C143-(C$7+F143*C$8)</f>
        <v>-6.0089600003266241E-2</v>
      </c>
      <c r="J143" s="1">
        <f>+G143</f>
        <v>-6.0089600003266241E-2</v>
      </c>
      <c r="O143" s="1">
        <f t="shared" ca="1" si="31"/>
        <v>-6.1612702760674883E-2</v>
      </c>
      <c r="P143" s="98">
        <f t="shared" si="28"/>
        <v>-5.354033734643638E-2</v>
      </c>
      <c r="Q143" s="110">
        <f t="shared" si="29"/>
        <v>39629.986100000002</v>
      </c>
      <c r="S143" s="1">
        <f t="shared" si="30"/>
        <v>4.2892841348146136E-5</v>
      </c>
      <c r="U143" s="5"/>
    </row>
    <row r="144" spans="1:21" x14ac:dyDescent="0.2">
      <c r="A144" s="31" t="s">
        <v>94</v>
      </c>
      <c r="B144" s="32" t="s">
        <v>43</v>
      </c>
      <c r="C144" s="31">
        <v>54676.362990000001</v>
      </c>
      <c r="D144" s="31">
        <v>2.9999999999999997E-4</v>
      </c>
      <c r="E144" s="1">
        <f t="shared" si="26"/>
        <v>19442.94113015254</v>
      </c>
      <c r="F144" s="1">
        <f t="shared" si="27"/>
        <v>19443</v>
      </c>
      <c r="G144" s="1">
        <f t="shared" si="34"/>
        <v>-6.0783300003095064E-2</v>
      </c>
      <c r="K144" s="1">
        <f t="shared" ref="K144:K159" si="35">+G144</f>
        <v>-6.0783300003095064E-2</v>
      </c>
      <c r="O144" s="1">
        <f t="shared" ca="1" si="31"/>
        <v>-6.173046588330542E-2</v>
      </c>
      <c r="P144" s="98">
        <f t="shared" si="28"/>
        <v>-5.3724506325056882E-2</v>
      </c>
      <c r="Q144" s="110">
        <f t="shared" si="29"/>
        <v>39657.862990000001</v>
      </c>
      <c r="S144" s="1">
        <f t="shared" si="30"/>
        <v>4.9826568189111802E-5</v>
      </c>
      <c r="U144" s="5"/>
    </row>
    <row r="145" spans="1:21" x14ac:dyDescent="0.2">
      <c r="A145" s="31" t="s">
        <v>94</v>
      </c>
      <c r="B145" s="32" t="s">
        <v>43</v>
      </c>
      <c r="C145" s="31">
        <v>54676.363089999999</v>
      </c>
      <c r="D145" s="31">
        <v>2.9999999999999997E-4</v>
      </c>
      <c r="E145" s="1">
        <f t="shared" si="26"/>
        <v>19442.941227004547</v>
      </c>
      <c r="F145" s="1">
        <f t="shared" si="27"/>
        <v>19443</v>
      </c>
      <c r="G145" s="1">
        <f t="shared" si="34"/>
        <v>-6.0683300005621277E-2</v>
      </c>
      <c r="K145" s="1">
        <f t="shared" si="35"/>
        <v>-6.0683300005621277E-2</v>
      </c>
      <c r="O145" s="1">
        <f t="shared" ca="1" si="31"/>
        <v>-6.173046588330542E-2</v>
      </c>
      <c r="P145" s="98">
        <f t="shared" si="28"/>
        <v>-5.3724506325056882E-2</v>
      </c>
      <c r="Q145" s="110">
        <f t="shared" si="29"/>
        <v>39657.863089999999</v>
      </c>
      <c r="S145" s="1">
        <f t="shared" si="30"/>
        <v>4.8424809488662952E-5</v>
      </c>
      <c r="U145" s="5"/>
    </row>
    <row r="146" spans="1:21" x14ac:dyDescent="0.2">
      <c r="A146" s="27" t="s">
        <v>97</v>
      </c>
      <c r="B146" s="28" t="s">
        <v>43</v>
      </c>
      <c r="C146" s="29">
        <v>54996.438800000004</v>
      </c>
      <c r="D146" s="26"/>
      <c r="E146" s="1">
        <f t="shared" si="26"/>
        <v>19752.940983906006</v>
      </c>
      <c r="F146" s="1">
        <f t="shared" si="27"/>
        <v>19753</v>
      </c>
      <c r="G146" s="1">
        <f t="shared" si="34"/>
        <v>-6.0934299996006303E-2</v>
      </c>
      <c r="K146" s="1">
        <f t="shared" si="35"/>
        <v>-6.0934299996006303E-2</v>
      </c>
      <c r="O146" s="1">
        <f t="shared" ca="1" si="31"/>
        <v>-6.3082560994989462E-2</v>
      </c>
      <c r="P146" s="98">
        <f t="shared" si="28"/>
        <v>-5.5856998365598806E-2</v>
      </c>
      <c r="Q146" s="110">
        <f t="shared" si="29"/>
        <v>39977.938800000004</v>
      </c>
      <c r="S146" s="1">
        <f t="shared" si="30"/>
        <v>2.577899184613862E-5</v>
      </c>
      <c r="U146" s="5"/>
    </row>
    <row r="147" spans="1:21" x14ac:dyDescent="0.2">
      <c r="A147" s="34" t="s">
        <v>98</v>
      </c>
      <c r="B147" s="32" t="s">
        <v>43</v>
      </c>
      <c r="C147" s="31">
        <v>55057.354189999998</v>
      </c>
      <c r="D147" s="31">
        <v>2.9999999999999997E-4</v>
      </c>
      <c r="E147" s="1">
        <f t="shared" si="26"/>
        <v>19811.938763186277</v>
      </c>
      <c r="F147" s="1">
        <f t="shared" si="27"/>
        <v>19812</v>
      </c>
      <c r="G147" s="1">
        <f t="shared" si="34"/>
        <v>-6.3227200007531792E-2</v>
      </c>
      <c r="K147" s="1">
        <f t="shared" si="35"/>
        <v>-6.3227200007531792E-2</v>
      </c>
      <c r="O147" s="1">
        <f t="shared" ca="1" si="31"/>
        <v>-6.3339895225922899E-2</v>
      </c>
      <c r="P147" s="98">
        <f t="shared" si="28"/>
        <v>-5.6266602382676965E-2</v>
      </c>
      <c r="Q147" s="110">
        <f t="shared" si="29"/>
        <v>40038.854189999998</v>
      </c>
      <c r="S147" s="1">
        <f t="shared" si="30"/>
        <v>4.8449919295134655E-5</v>
      </c>
      <c r="U147" s="5"/>
    </row>
    <row r="148" spans="1:21" x14ac:dyDescent="0.2">
      <c r="A148" s="34" t="s">
        <v>98</v>
      </c>
      <c r="B148" s="32" t="s">
        <v>43</v>
      </c>
      <c r="C148" s="31">
        <v>55057.35499</v>
      </c>
      <c r="D148" s="31">
        <v>2.0000000000000001E-4</v>
      </c>
      <c r="E148" s="1">
        <f t="shared" si="26"/>
        <v>19811.939538002356</v>
      </c>
      <c r="F148" s="1">
        <f t="shared" si="27"/>
        <v>19812</v>
      </c>
      <c r="G148" s="1">
        <f t="shared" si="34"/>
        <v>-6.2427200005913619E-2</v>
      </c>
      <c r="K148" s="1">
        <f t="shared" si="35"/>
        <v>-6.2427200005913619E-2</v>
      </c>
      <c r="O148" s="1">
        <f t="shared" ca="1" si="31"/>
        <v>-6.3339895225922899E-2</v>
      </c>
      <c r="P148" s="98">
        <f t="shared" si="28"/>
        <v>-5.6266602382676965E-2</v>
      </c>
      <c r="Q148" s="110">
        <f t="shared" si="29"/>
        <v>40038.85499</v>
      </c>
      <c r="S148" s="1">
        <f t="shared" si="30"/>
        <v>3.7952963075429103E-5</v>
      </c>
      <c r="U148" s="5"/>
    </row>
    <row r="149" spans="1:21" x14ac:dyDescent="0.2">
      <c r="A149" s="34" t="s">
        <v>98</v>
      </c>
      <c r="B149" s="32" t="s">
        <v>43</v>
      </c>
      <c r="C149" s="31">
        <v>55057.355089999997</v>
      </c>
      <c r="D149" s="31">
        <v>2.0000000000000001E-4</v>
      </c>
      <c r="E149" s="1">
        <f t="shared" ref="E149:E173" si="36">+(C149-C$7)/C$8</f>
        <v>19811.939634854363</v>
      </c>
      <c r="F149" s="1">
        <f t="shared" ref="F149:F173" si="37">ROUND(2*E149,0)/2</f>
        <v>19812</v>
      </c>
      <c r="G149" s="1">
        <f t="shared" si="34"/>
        <v>-6.2327200008439831E-2</v>
      </c>
      <c r="K149" s="1">
        <f t="shared" si="35"/>
        <v>-6.2327200008439831E-2</v>
      </c>
      <c r="O149" s="1">
        <f t="shared" ca="1" si="31"/>
        <v>-6.3339895225922899E-2</v>
      </c>
      <c r="P149" s="98">
        <f t="shared" ref="P149:P173" si="38">+D$11+D$12*F149+D$13*F149^2</f>
        <v>-5.6266602382676965E-2</v>
      </c>
      <c r="Q149" s="110">
        <f t="shared" ref="Q149:Q173" si="39">+C149-15018.5</f>
        <v>40038.855089999997</v>
      </c>
      <c r="S149" s="1">
        <f t="shared" ref="S149:S173" si="40">+(P149-G149)^2</f>
        <v>3.6730843581402488E-5</v>
      </c>
      <c r="U149" s="5"/>
    </row>
    <row r="150" spans="1:21" x14ac:dyDescent="0.2">
      <c r="A150" s="34" t="s">
        <v>98</v>
      </c>
      <c r="B150" s="32" t="s">
        <v>43</v>
      </c>
      <c r="C150" s="31">
        <v>55060.452140000001</v>
      </c>
      <c r="D150" s="31">
        <v>2.9999999999999997E-4</v>
      </c>
      <c r="E150" s="1">
        <f t="shared" si="36"/>
        <v>19814.939190013087</v>
      </c>
      <c r="F150" s="1">
        <f t="shared" si="37"/>
        <v>19815</v>
      </c>
      <c r="G150" s="1">
        <f t="shared" si="34"/>
        <v>-6.2786499998765066E-2</v>
      </c>
      <c r="K150" s="1">
        <f t="shared" si="35"/>
        <v>-6.2786499998765066E-2</v>
      </c>
      <c r="O150" s="1">
        <f t="shared" ca="1" si="31"/>
        <v>-6.3352980017326282E-2</v>
      </c>
      <c r="P150" s="98">
        <f t="shared" si="38"/>
        <v>-5.6287461680635122E-2</v>
      </c>
      <c r="Q150" s="110">
        <f t="shared" si="39"/>
        <v>40041.952140000001</v>
      </c>
      <c r="S150" s="1">
        <f t="shared" si="40"/>
        <v>4.2237499060521298E-5</v>
      </c>
      <c r="U150" s="5"/>
    </row>
    <row r="151" spans="1:21" x14ac:dyDescent="0.2">
      <c r="A151" s="34" t="s">
        <v>98</v>
      </c>
      <c r="B151" s="32" t="s">
        <v>43</v>
      </c>
      <c r="C151" s="31">
        <v>55060.452440000001</v>
      </c>
      <c r="D151" s="31">
        <v>4.0000000000000002E-4</v>
      </c>
      <c r="E151" s="1">
        <f t="shared" si="36"/>
        <v>19814.939480569115</v>
      </c>
      <c r="F151" s="1">
        <f t="shared" si="37"/>
        <v>19815</v>
      </c>
      <c r="G151" s="1">
        <f t="shared" si="34"/>
        <v>-6.2486499999067746E-2</v>
      </c>
      <c r="K151" s="1">
        <f t="shared" si="35"/>
        <v>-6.2486499999067746E-2</v>
      </c>
      <c r="O151" s="1">
        <f t="shared" ca="1" si="31"/>
        <v>-6.3352980017326282E-2</v>
      </c>
      <c r="P151" s="98">
        <f t="shared" si="38"/>
        <v>-5.6287461680635122E-2</v>
      </c>
      <c r="Q151" s="110">
        <f t="shared" si="39"/>
        <v>40041.952440000001</v>
      </c>
      <c r="S151" s="1">
        <f t="shared" si="40"/>
        <v>3.8428076073395981E-5</v>
      </c>
      <c r="U151" s="5"/>
    </row>
    <row r="152" spans="1:21" x14ac:dyDescent="0.2">
      <c r="A152" s="34" t="s">
        <v>98</v>
      </c>
      <c r="B152" s="32" t="s">
        <v>43</v>
      </c>
      <c r="C152" s="31">
        <v>55060.452539999998</v>
      </c>
      <c r="D152" s="31">
        <v>2.0000000000000001E-4</v>
      </c>
      <c r="E152" s="1">
        <f t="shared" si="36"/>
        <v>19814.939577421123</v>
      </c>
      <c r="F152" s="1">
        <f t="shared" si="37"/>
        <v>19815</v>
      </c>
      <c r="G152" s="1">
        <f t="shared" si="34"/>
        <v>-6.2386500001593959E-2</v>
      </c>
      <c r="K152" s="1">
        <f t="shared" si="35"/>
        <v>-6.2386500001593959E-2</v>
      </c>
      <c r="O152" s="1">
        <f t="shared" ca="1" si="31"/>
        <v>-6.3352980017326282E-2</v>
      </c>
      <c r="P152" s="98">
        <f t="shared" si="38"/>
        <v>-5.6287461680635122E-2</v>
      </c>
      <c r="Q152" s="110">
        <f t="shared" si="39"/>
        <v>40041.952539999998</v>
      </c>
      <c r="S152" s="1">
        <f t="shared" si="40"/>
        <v>3.7198268440524392E-5</v>
      </c>
      <c r="U152" s="5"/>
    </row>
    <row r="153" spans="1:21" x14ac:dyDescent="0.2">
      <c r="A153" s="34" t="s">
        <v>98</v>
      </c>
      <c r="B153" s="32" t="s">
        <v>43</v>
      </c>
      <c r="C153" s="31">
        <v>55376.395669999998</v>
      </c>
      <c r="D153" s="31">
        <v>1.1999999999999999E-3</v>
      </c>
      <c r="E153" s="1">
        <f t="shared" si="36"/>
        <v>20120.936847550383</v>
      </c>
      <c r="F153" s="1">
        <f t="shared" si="37"/>
        <v>20121</v>
      </c>
      <c r="G153" s="1">
        <f t="shared" si="34"/>
        <v>-6.5205100007005967E-2</v>
      </c>
      <c r="K153" s="1">
        <f t="shared" si="35"/>
        <v>-6.5205100007005967E-2</v>
      </c>
      <c r="O153" s="1">
        <f t="shared" ca="1" si="31"/>
        <v>-6.4687628740472486E-2</v>
      </c>
      <c r="P153" s="98">
        <f t="shared" si="38"/>
        <v>-5.8431364746736193E-2</v>
      </c>
      <c r="Q153" s="110">
        <f t="shared" si="39"/>
        <v>40357.895669999998</v>
      </c>
      <c r="S153" s="1">
        <f t="shared" si="40"/>
        <v>4.5883489376222022E-5</v>
      </c>
      <c r="U153" s="5"/>
    </row>
    <row r="154" spans="1:21" x14ac:dyDescent="0.2">
      <c r="A154" s="34" t="s">
        <v>98</v>
      </c>
      <c r="B154" s="32" t="s">
        <v>43</v>
      </c>
      <c r="C154" s="31">
        <v>55376.39587</v>
      </c>
      <c r="D154" s="31">
        <v>8.9999999999999998E-4</v>
      </c>
      <c r="E154" s="1">
        <f t="shared" si="36"/>
        <v>20120.937041254405</v>
      </c>
      <c r="F154" s="1">
        <f t="shared" si="37"/>
        <v>20121</v>
      </c>
      <c r="G154" s="1">
        <f t="shared" si="34"/>
        <v>-6.5005100004782435E-2</v>
      </c>
      <c r="K154" s="1">
        <f t="shared" si="35"/>
        <v>-6.5005100004782435E-2</v>
      </c>
      <c r="O154" s="1">
        <f t="shared" ref="O154:O173" ca="1" si="41">+C$11+C$12*F154</f>
        <v>-6.4687628740472486E-2</v>
      </c>
      <c r="P154" s="98">
        <f t="shared" si="38"/>
        <v>-5.8431364746736193E-2</v>
      </c>
      <c r="Q154" s="110">
        <f t="shared" si="39"/>
        <v>40357.89587</v>
      </c>
      <c r="S154" s="1">
        <f t="shared" si="40"/>
        <v>4.3213995242880283E-5</v>
      </c>
      <c r="U154" s="5"/>
    </row>
    <row r="155" spans="1:21" x14ac:dyDescent="0.2">
      <c r="A155" s="34" t="s">
        <v>98</v>
      </c>
      <c r="B155" s="32" t="s">
        <v>43</v>
      </c>
      <c r="C155" s="31">
        <v>55376.396370000002</v>
      </c>
      <c r="D155" s="31">
        <v>1.2999999999999999E-3</v>
      </c>
      <c r="E155" s="1">
        <f t="shared" si="36"/>
        <v>20120.937525514451</v>
      </c>
      <c r="F155" s="1">
        <f t="shared" si="37"/>
        <v>20121</v>
      </c>
      <c r="G155" s="1">
        <f t="shared" si="34"/>
        <v>-6.4505100002861582E-2</v>
      </c>
      <c r="K155" s="1">
        <f t="shared" si="35"/>
        <v>-6.4505100002861582E-2</v>
      </c>
      <c r="O155" s="1">
        <f t="shared" ca="1" si="41"/>
        <v>-6.4687628740472486E-2</v>
      </c>
      <c r="P155" s="98">
        <f t="shared" si="38"/>
        <v>-5.8431364746736193E-2</v>
      </c>
      <c r="Q155" s="110">
        <f t="shared" si="39"/>
        <v>40357.896370000002</v>
      </c>
      <c r="S155" s="1">
        <f t="shared" si="40"/>
        <v>3.6890259961500542E-5</v>
      </c>
      <c r="U155" s="5"/>
    </row>
    <row r="156" spans="1:21" x14ac:dyDescent="0.2">
      <c r="A156" s="34" t="s">
        <v>98</v>
      </c>
      <c r="B156" s="32" t="s">
        <v>43</v>
      </c>
      <c r="C156" s="31">
        <v>55377.428500000002</v>
      </c>
      <c r="D156" s="31">
        <v>2.9999999999999997E-4</v>
      </c>
      <c r="E156" s="1">
        <f t="shared" si="36"/>
        <v>20121.937164159604</v>
      </c>
      <c r="F156" s="1">
        <f t="shared" si="37"/>
        <v>20122</v>
      </c>
      <c r="G156" s="1">
        <f t="shared" si="34"/>
        <v>-6.4878199998929631E-2</v>
      </c>
      <c r="K156" s="1">
        <f t="shared" si="35"/>
        <v>-6.4878199998929631E-2</v>
      </c>
      <c r="O156" s="1">
        <f t="shared" ca="1" si="41"/>
        <v>-6.4691990337606947E-2</v>
      </c>
      <c r="P156" s="98">
        <f t="shared" si="38"/>
        <v>-5.8438423741939527E-2</v>
      </c>
      <c r="Q156" s="110">
        <f t="shared" si="39"/>
        <v>40358.928500000002</v>
      </c>
      <c r="S156" s="1">
        <f t="shared" si="40"/>
        <v>4.1470718240093473E-5</v>
      </c>
      <c r="U156" s="5"/>
    </row>
    <row r="157" spans="1:21" x14ac:dyDescent="0.2">
      <c r="A157" s="34" t="s">
        <v>98</v>
      </c>
      <c r="B157" s="32" t="s">
        <v>43</v>
      </c>
      <c r="C157" s="31">
        <v>55377.428599999999</v>
      </c>
      <c r="D157" s="31">
        <v>4.0000000000000002E-4</v>
      </c>
      <c r="E157" s="1">
        <f t="shared" si="36"/>
        <v>20121.937261011612</v>
      </c>
      <c r="F157" s="1">
        <f t="shared" si="37"/>
        <v>20122</v>
      </c>
      <c r="G157" s="1">
        <f t="shared" si="34"/>
        <v>-6.4778200001455843E-2</v>
      </c>
      <c r="K157" s="1">
        <f t="shared" si="35"/>
        <v>-6.4778200001455843E-2</v>
      </c>
      <c r="O157" s="1">
        <f t="shared" ca="1" si="41"/>
        <v>-6.4691990337606947E-2</v>
      </c>
      <c r="P157" s="98">
        <f t="shared" si="38"/>
        <v>-5.8438423741939527E-2</v>
      </c>
      <c r="Q157" s="110">
        <f t="shared" si="39"/>
        <v>40358.928599999999</v>
      </c>
      <c r="S157" s="1">
        <f t="shared" si="40"/>
        <v>4.0192763020726698E-5</v>
      </c>
      <c r="U157" s="5"/>
    </row>
    <row r="158" spans="1:21" x14ac:dyDescent="0.2">
      <c r="A158" s="34" t="s">
        <v>98</v>
      </c>
      <c r="B158" s="32" t="s">
        <v>43</v>
      </c>
      <c r="C158" s="31">
        <v>55377.428800000002</v>
      </c>
      <c r="D158" s="31">
        <v>4.0000000000000002E-4</v>
      </c>
      <c r="E158" s="1">
        <f t="shared" si="36"/>
        <v>20121.937454715633</v>
      </c>
      <c r="F158" s="1">
        <f t="shared" si="37"/>
        <v>20122</v>
      </c>
      <c r="G158" s="1">
        <f t="shared" si="34"/>
        <v>-6.4578199999232311E-2</v>
      </c>
      <c r="K158" s="1">
        <f t="shared" si="35"/>
        <v>-6.4578199999232311E-2</v>
      </c>
      <c r="O158" s="1">
        <f t="shared" ca="1" si="41"/>
        <v>-6.4691990337606947E-2</v>
      </c>
      <c r="P158" s="98">
        <f t="shared" si="38"/>
        <v>-5.8438423741939527E-2</v>
      </c>
      <c r="Q158" s="110">
        <f t="shared" si="39"/>
        <v>40358.928800000002</v>
      </c>
      <c r="S158" s="1">
        <f t="shared" si="40"/>
        <v>3.7696852489616184E-5</v>
      </c>
      <c r="U158" s="5"/>
    </row>
    <row r="159" spans="1:21" x14ac:dyDescent="0.2">
      <c r="A159" s="42" t="s">
        <v>99</v>
      </c>
      <c r="B159" s="43" t="s">
        <v>47</v>
      </c>
      <c r="C159" s="44">
        <v>55711.442620000002</v>
      </c>
      <c r="D159" s="44">
        <v>2.0000000000000001E-4</v>
      </c>
      <c r="E159" s="1">
        <f t="shared" si="36"/>
        <v>20445.436551231662</v>
      </c>
      <c r="F159" s="1">
        <f t="shared" si="37"/>
        <v>20445.5</v>
      </c>
      <c r="G159" s="1">
        <f t="shared" si="34"/>
        <v>-6.5511049993801862E-2</v>
      </c>
      <c r="K159" s="1">
        <f t="shared" si="35"/>
        <v>-6.5511049993801862E-2</v>
      </c>
      <c r="O159" s="1">
        <f t="shared" ca="1" si="41"/>
        <v>-6.6102967010606251E-2</v>
      </c>
      <c r="P159" s="98">
        <f t="shared" si="38"/>
        <v>-6.0740054956195166E-2</v>
      </c>
      <c r="Q159" s="110">
        <f t="shared" si="39"/>
        <v>40692.942620000002</v>
      </c>
      <c r="S159" s="1">
        <f t="shared" si="40"/>
        <v>2.2762393648867714E-5</v>
      </c>
      <c r="U159" s="5"/>
    </row>
    <row r="160" spans="1:21" x14ac:dyDescent="0.2">
      <c r="A160" s="30" t="s">
        <v>100</v>
      </c>
      <c r="B160" s="35" t="s">
        <v>47</v>
      </c>
      <c r="C160" s="30">
        <v>55776.492400000003</v>
      </c>
      <c r="D160" s="30">
        <v>2.7000000000000001E-3</v>
      </c>
      <c r="E160" s="1">
        <f t="shared" si="36"/>
        <v>20508.438570305505</v>
      </c>
      <c r="F160" s="1">
        <f t="shared" si="37"/>
        <v>20508.5</v>
      </c>
      <c r="G160" s="1">
        <f t="shared" si="34"/>
        <v>-6.3426349996007048E-2</v>
      </c>
      <c r="J160" s="1">
        <f>+G160</f>
        <v>-6.3426349996007048E-2</v>
      </c>
      <c r="O160" s="1">
        <f t="shared" ca="1" si="41"/>
        <v>-6.6377747630077533E-2</v>
      </c>
      <c r="P160" s="98">
        <f t="shared" si="38"/>
        <v>-6.1192471969476664E-2</v>
      </c>
      <c r="Q160" s="110">
        <f t="shared" si="39"/>
        <v>40757.992400000003</v>
      </c>
      <c r="S160" s="1">
        <f t="shared" si="40"/>
        <v>4.9902110374152818E-6</v>
      </c>
      <c r="U160" s="5"/>
    </row>
    <row r="161" spans="1:21" x14ac:dyDescent="0.2">
      <c r="A161" s="27" t="s">
        <v>101</v>
      </c>
      <c r="B161" s="28" t="s">
        <v>47</v>
      </c>
      <c r="C161" s="29">
        <v>55778.555999999997</v>
      </c>
      <c r="D161" s="26"/>
      <c r="E161" s="1">
        <f t="shared" si="36"/>
        <v>20510.437208372543</v>
      </c>
      <c r="F161" s="1">
        <f t="shared" si="37"/>
        <v>20510.5</v>
      </c>
      <c r="G161" s="1">
        <f t="shared" si="34"/>
        <v>-6.4832550007849932E-2</v>
      </c>
      <c r="I161" s="1">
        <f>+G161</f>
        <v>-6.4832550007849932E-2</v>
      </c>
      <c r="O161" s="1">
        <f t="shared" ca="1" si="41"/>
        <v>-6.6386470824346455E-2</v>
      </c>
      <c r="P161" s="98">
        <f t="shared" si="38"/>
        <v>-6.1206856762500067E-2</v>
      </c>
      <c r="Q161" s="110">
        <f t="shared" si="39"/>
        <v>40760.055999999997</v>
      </c>
      <c r="S161" s="1">
        <f t="shared" si="40"/>
        <v>1.3145651509375634E-5</v>
      </c>
      <c r="U161" s="5"/>
    </row>
    <row r="162" spans="1:21" x14ac:dyDescent="0.2">
      <c r="A162" s="27" t="s">
        <v>101</v>
      </c>
      <c r="B162" s="28" t="s">
        <v>47</v>
      </c>
      <c r="C162" s="29">
        <v>55835.345999999998</v>
      </c>
      <c r="D162" s="26"/>
      <c r="E162" s="1">
        <f t="shared" si="36"/>
        <v>20565.439464540104</v>
      </c>
      <c r="F162" s="1">
        <f t="shared" si="37"/>
        <v>20565.5</v>
      </c>
      <c r="G162" s="1">
        <f t="shared" si="34"/>
        <v>-6.2503050001396332E-2</v>
      </c>
      <c r="I162" s="1">
        <f>+G162</f>
        <v>-6.2503050001396332E-2</v>
      </c>
      <c r="O162" s="1">
        <f t="shared" ca="1" si="41"/>
        <v>-6.6626358666742019E-2</v>
      </c>
      <c r="P162" s="98">
        <f t="shared" si="38"/>
        <v>-6.1602977505053232E-2</v>
      </c>
      <c r="Q162" s="110">
        <f t="shared" si="39"/>
        <v>40816.845999999998</v>
      </c>
      <c r="S162" s="1">
        <f t="shared" si="40"/>
        <v>8.1013049867330032E-7</v>
      </c>
      <c r="U162" s="5"/>
    </row>
    <row r="163" spans="1:21" x14ac:dyDescent="0.2">
      <c r="A163" s="34" t="s">
        <v>99</v>
      </c>
      <c r="B163" s="32" t="s">
        <v>43</v>
      </c>
      <c r="C163" s="31">
        <v>55880.266750000003</v>
      </c>
      <c r="D163" s="31">
        <v>3.0000000000000001E-3</v>
      </c>
      <c r="E163" s="1">
        <f t="shared" si="36"/>
        <v>20608.946113575836</v>
      </c>
      <c r="F163" s="1">
        <f t="shared" si="37"/>
        <v>20609</v>
      </c>
      <c r="G163" s="1">
        <f t="shared" si="34"/>
        <v>-5.5637899997236673E-2</v>
      </c>
      <c r="K163" s="1">
        <f>+G163</f>
        <v>-5.5637899997236673E-2</v>
      </c>
      <c r="O163" s="1">
        <f t="shared" ca="1" si="41"/>
        <v>-6.6816088142091223E-2</v>
      </c>
      <c r="P163" s="98">
        <f t="shared" si="38"/>
        <v>-6.1917009588106288E-2</v>
      </c>
      <c r="Q163" s="110">
        <f t="shared" si="39"/>
        <v>40861.766750000003</v>
      </c>
      <c r="S163" s="1">
        <f t="shared" si="40"/>
        <v>3.9427217254150786E-5</v>
      </c>
      <c r="U163" s="5"/>
    </row>
    <row r="164" spans="1:21" x14ac:dyDescent="0.2">
      <c r="A164" s="34" t="s">
        <v>99</v>
      </c>
      <c r="B164" s="32" t="s">
        <v>43</v>
      </c>
      <c r="C164" s="31">
        <v>56107.408170000002</v>
      </c>
      <c r="D164" s="31">
        <v>2.0000000000000001E-4</v>
      </c>
      <c r="E164" s="1">
        <f t="shared" si="36"/>
        <v>20828.937143142721</v>
      </c>
      <c r="F164" s="1">
        <f t="shared" si="37"/>
        <v>20829</v>
      </c>
      <c r="G164" s="1">
        <f t="shared" si="34"/>
        <v>-6.4899899996817112E-2</v>
      </c>
      <c r="K164" s="1">
        <f>+G164</f>
        <v>-6.4899899996817112E-2</v>
      </c>
      <c r="O164" s="1">
        <f t="shared" ca="1" si="41"/>
        <v>-6.7775639511673452E-2</v>
      </c>
      <c r="P164" s="98">
        <f t="shared" si="38"/>
        <v>-6.351518338331634E-2</v>
      </c>
      <c r="Q164" s="110">
        <f t="shared" si="39"/>
        <v>41088.908170000002</v>
      </c>
      <c r="S164" s="1">
        <f t="shared" si="40"/>
        <v>1.9174400997050469E-6</v>
      </c>
      <c r="U164" s="5"/>
    </row>
    <row r="165" spans="1:21" x14ac:dyDescent="0.2">
      <c r="A165" s="34" t="s">
        <v>102</v>
      </c>
      <c r="B165" s="32" t="s">
        <v>43</v>
      </c>
      <c r="C165" s="31">
        <v>56203.431700000001</v>
      </c>
      <c r="D165" s="31">
        <v>1.6999999999999999E-3</v>
      </c>
      <c r="E165" s="1">
        <f t="shared" si="36"/>
        <v>20921.937861494072</v>
      </c>
      <c r="F165" s="1">
        <f t="shared" si="37"/>
        <v>20922</v>
      </c>
      <c r="G165" s="1">
        <f t="shared" si="34"/>
        <v>-6.4158199995290488E-2</v>
      </c>
      <c r="J165" s="1">
        <f>+G165</f>
        <v>-6.4158199995290488E-2</v>
      </c>
      <c r="O165" s="1">
        <f t="shared" ca="1" si="41"/>
        <v>-6.8181268045178683E-2</v>
      </c>
      <c r="P165" s="98">
        <f t="shared" si="38"/>
        <v>-6.4195779129353411E-2</v>
      </c>
      <c r="Q165" s="110">
        <f t="shared" si="39"/>
        <v>41184.931700000001</v>
      </c>
      <c r="S165" s="1">
        <f t="shared" si="40"/>
        <v>1.4121913169191658E-9</v>
      </c>
      <c r="U165" s="5"/>
    </row>
    <row r="166" spans="1:21" x14ac:dyDescent="0.2">
      <c r="A166" s="34" t="s">
        <v>99</v>
      </c>
      <c r="B166" s="32" t="s">
        <v>43</v>
      </c>
      <c r="C166" s="31">
        <v>56456.389439999999</v>
      </c>
      <c r="D166" s="31">
        <v>1E-4</v>
      </c>
      <c r="E166" s="1">
        <f t="shared" si="36"/>
        <v>21166.932515747409</v>
      </c>
      <c r="F166" s="1">
        <f t="shared" si="37"/>
        <v>21167</v>
      </c>
      <c r="G166" s="1">
        <f t="shared" si="34"/>
        <v>-6.9677699997555465E-2</v>
      </c>
      <c r="K166" s="1">
        <f>+G166</f>
        <v>-6.9677699997555465E-2</v>
      </c>
      <c r="O166" s="1">
        <f t="shared" ca="1" si="41"/>
        <v>-6.9249859343122527E-2</v>
      </c>
      <c r="P166" s="98">
        <f t="shared" si="38"/>
        <v>-6.6002982193518953E-2</v>
      </c>
      <c r="Q166" s="110">
        <f t="shared" si="39"/>
        <v>41437.889439999999</v>
      </c>
      <c r="S166" s="1">
        <f t="shared" si="40"/>
        <v>1.3503550939302925E-5</v>
      </c>
      <c r="U166" s="5"/>
    </row>
    <row r="167" spans="1:21" x14ac:dyDescent="0.2">
      <c r="A167" s="34" t="s">
        <v>99</v>
      </c>
      <c r="B167" s="32" t="s">
        <v>43</v>
      </c>
      <c r="C167" s="31">
        <v>56456.389600000002</v>
      </c>
      <c r="D167" s="31">
        <v>1E-4</v>
      </c>
      <c r="E167" s="1">
        <f t="shared" si="36"/>
        <v>21166.932670710627</v>
      </c>
      <c r="F167" s="1">
        <f t="shared" si="37"/>
        <v>21167</v>
      </c>
      <c r="G167" s="1">
        <f t="shared" si="34"/>
        <v>-6.9517699994321447E-2</v>
      </c>
      <c r="K167" s="1">
        <f>+G167</f>
        <v>-6.9517699994321447E-2</v>
      </c>
      <c r="O167" s="1">
        <f t="shared" ca="1" si="41"/>
        <v>-6.9249859343122527E-2</v>
      </c>
      <c r="P167" s="98">
        <f t="shared" si="38"/>
        <v>-6.6002982193518953E-2</v>
      </c>
      <c r="Q167" s="110">
        <f t="shared" si="39"/>
        <v>41437.889600000002</v>
      </c>
      <c r="S167" s="1">
        <f t="shared" si="40"/>
        <v>1.2353241219277922E-5</v>
      </c>
      <c r="U167" s="5"/>
    </row>
    <row r="168" spans="1:21" x14ac:dyDescent="0.2">
      <c r="A168" s="36" t="s">
        <v>103</v>
      </c>
      <c r="B168" s="37" t="s">
        <v>43</v>
      </c>
      <c r="C168" s="36">
        <v>56822.404600000002</v>
      </c>
      <c r="D168" s="36">
        <v>4.7999999999999996E-3</v>
      </c>
      <c r="E168" s="1">
        <f t="shared" si="36"/>
        <v>21521.425553104877</v>
      </c>
      <c r="F168" s="1">
        <f t="shared" si="37"/>
        <v>21521.5</v>
      </c>
      <c r="G168" s="1">
        <f t="shared" si="34"/>
        <v>-7.6866650000738446E-2</v>
      </c>
      <c r="J168" s="1">
        <f>+G168</f>
        <v>-7.6866650000738446E-2</v>
      </c>
      <c r="O168" s="1">
        <f t="shared" ca="1" si="41"/>
        <v>-7.0796045527290241E-2</v>
      </c>
      <c r="P168" s="98">
        <f t="shared" si="38"/>
        <v>-6.8654428934995945E-2</v>
      </c>
      <c r="Q168" s="110">
        <f t="shared" si="39"/>
        <v>41803.904600000002</v>
      </c>
      <c r="S168" s="1">
        <f t="shared" si="40"/>
        <v>6.7440574832624891E-5</v>
      </c>
      <c r="U168" s="5"/>
    </row>
    <row r="169" spans="1:21" x14ac:dyDescent="0.2">
      <c r="A169" s="31" t="s">
        <v>104</v>
      </c>
      <c r="B169" s="32" t="s">
        <v>47</v>
      </c>
      <c r="C169" s="31">
        <v>56887.456720000002</v>
      </c>
      <c r="D169" s="31">
        <v>4.0000000000000002E-4</v>
      </c>
      <c r="E169" s="1">
        <f t="shared" si="36"/>
        <v>21584.429838515742</v>
      </c>
      <c r="F169" s="1">
        <f t="shared" si="37"/>
        <v>21584.5</v>
      </c>
      <c r="G169" s="1">
        <f t="shared" si="34"/>
        <v>-7.2441950003849342E-2</v>
      </c>
      <c r="K169" s="1">
        <f>+G169</f>
        <v>-7.2441950003849342E-2</v>
      </c>
      <c r="O169" s="1">
        <f t="shared" ca="1" si="41"/>
        <v>-7.1070826146761523E-2</v>
      </c>
      <c r="P169" s="98">
        <f t="shared" si="38"/>
        <v>-6.9130152669646755E-2</v>
      </c>
      <c r="Q169" s="110">
        <f t="shared" si="39"/>
        <v>41868.956720000002</v>
      </c>
      <c r="S169" s="1">
        <f t="shared" si="40"/>
        <v>1.0968001582831365E-5</v>
      </c>
      <c r="U169" s="5"/>
    </row>
    <row r="170" spans="1:21" x14ac:dyDescent="0.2">
      <c r="A170" s="31" t="s">
        <v>104</v>
      </c>
      <c r="B170" s="32" t="s">
        <v>47</v>
      </c>
      <c r="C170" s="31">
        <v>56887.4571</v>
      </c>
      <c r="D170" s="31">
        <v>2.9999999999999997E-4</v>
      </c>
      <c r="E170" s="1">
        <f t="shared" si="36"/>
        <v>21584.430206553374</v>
      </c>
      <c r="F170" s="1">
        <f t="shared" si="37"/>
        <v>21584.5</v>
      </c>
      <c r="G170" s="1">
        <f t="shared" si="34"/>
        <v>-7.2061950006172992E-2</v>
      </c>
      <c r="K170" s="1">
        <f>+G170</f>
        <v>-7.2061950006172992E-2</v>
      </c>
      <c r="O170" s="1">
        <f t="shared" ca="1" si="41"/>
        <v>-7.1070826146761523E-2</v>
      </c>
      <c r="P170" s="98">
        <f t="shared" si="38"/>
        <v>-6.9130152669646755E-2</v>
      </c>
      <c r="Q170" s="110">
        <f t="shared" si="39"/>
        <v>41868.9571</v>
      </c>
      <c r="S170" s="1">
        <f t="shared" si="40"/>
        <v>8.5954356224623391E-6</v>
      </c>
      <c r="U170" s="5"/>
    </row>
    <row r="171" spans="1:21" x14ac:dyDescent="0.2">
      <c r="A171" s="31" t="s">
        <v>104</v>
      </c>
      <c r="B171" s="32" t="s">
        <v>47</v>
      </c>
      <c r="C171" s="31">
        <v>56887.458400000003</v>
      </c>
      <c r="D171" s="31">
        <v>4.0000000000000002E-4</v>
      </c>
      <c r="E171" s="1">
        <f t="shared" si="36"/>
        <v>21584.431465629499</v>
      </c>
      <c r="F171" s="1">
        <f t="shared" si="37"/>
        <v>21584.5</v>
      </c>
      <c r="G171" s="1">
        <f t="shared" si="34"/>
        <v>-7.0761950002633967E-2</v>
      </c>
      <c r="K171" s="1">
        <f>+G171</f>
        <v>-7.0761950002633967E-2</v>
      </c>
      <c r="O171" s="1">
        <f t="shared" ca="1" si="41"/>
        <v>-7.1070826146761523E-2</v>
      </c>
      <c r="P171" s="98">
        <f t="shared" si="38"/>
        <v>-6.9130152669646755E-2</v>
      </c>
      <c r="Q171" s="110">
        <f t="shared" si="39"/>
        <v>41868.958400000003</v>
      </c>
      <c r="S171" s="1">
        <f t="shared" si="40"/>
        <v>2.6627625359441765E-6</v>
      </c>
      <c r="U171" s="5"/>
    </row>
    <row r="172" spans="1:21" x14ac:dyDescent="0.2">
      <c r="A172" s="31" t="s">
        <v>105</v>
      </c>
      <c r="B172" s="32"/>
      <c r="C172" s="31">
        <v>57204.429799999998</v>
      </c>
      <c r="D172" s="31">
        <v>2.8999999999999998E-3</v>
      </c>
      <c r="E172" s="1">
        <f t="shared" si="36"/>
        <v>21891.424635916344</v>
      </c>
      <c r="F172" s="1">
        <f t="shared" si="37"/>
        <v>21891.5</v>
      </c>
      <c r="G172" s="1">
        <f t="shared" si="34"/>
        <v>-7.7813650001189671E-2</v>
      </c>
      <c r="J172" s="1">
        <f>+G172</f>
        <v>-7.7813650001189671E-2</v>
      </c>
      <c r="O172" s="1">
        <f t="shared" ca="1" si="41"/>
        <v>-7.240983646704216E-2</v>
      </c>
      <c r="P172" s="98">
        <f t="shared" si="38"/>
        <v>-7.1467889112008826E-2</v>
      </c>
      <c r="Q172" s="110">
        <f t="shared" si="39"/>
        <v>42185.929799999998</v>
      </c>
      <c r="S172" s="1">
        <f t="shared" si="40"/>
        <v>4.0268681262657278E-5</v>
      </c>
      <c r="U172" s="5"/>
    </row>
    <row r="173" spans="1:21" x14ac:dyDescent="0.2">
      <c r="A173" s="45" t="s">
        <v>106</v>
      </c>
      <c r="B173" s="46" t="s">
        <v>43</v>
      </c>
      <c r="C173" s="47">
        <v>57918.404300000002</v>
      </c>
      <c r="D173" s="47">
        <v>1.6000000000000001E-3</v>
      </c>
      <c r="E173" s="1">
        <f t="shared" si="36"/>
        <v>22582.923286138321</v>
      </c>
      <c r="F173" s="1">
        <f t="shared" si="37"/>
        <v>22583</v>
      </c>
      <c r="G173" s="1">
        <f t="shared" si="34"/>
        <v>-7.9207299997506198E-2</v>
      </c>
      <c r="K173" s="1">
        <f>+G173</f>
        <v>-7.9207299997506198E-2</v>
      </c>
      <c r="O173" s="1">
        <f t="shared" ca="1" si="41"/>
        <v>-7.5425880885524488E-2</v>
      </c>
      <c r="P173" s="98">
        <f t="shared" si="38"/>
        <v>-7.6852203883427242E-2</v>
      </c>
      <c r="Q173" s="110">
        <f t="shared" si="39"/>
        <v>42899.904300000002</v>
      </c>
      <c r="S173" s="1">
        <f t="shared" si="40"/>
        <v>5.5464777065497968E-6</v>
      </c>
      <c r="U173" s="5"/>
    </row>
    <row r="174" spans="1:21" x14ac:dyDescent="0.2">
      <c r="A174" s="48" t="s">
        <v>107</v>
      </c>
      <c r="B174" s="49" t="s">
        <v>43</v>
      </c>
      <c r="C174" s="50">
        <v>58042.306160000153</v>
      </c>
      <c r="D174" s="50">
        <v>1E-4</v>
      </c>
      <c r="E174" s="1">
        <f>+(C174-C$7)/C$8</f>
        <v>22702.924727296366</v>
      </c>
      <c r="F174" s="1">
        <f>ROUND(2*E174,0)/2</f>
        <v>22703</v>
      </c>
      <c r="G174" s="1">
        <f>+C174-(C$7+F174*C$8)</f>
        <v>-7.7719299850286916E-2</v>
      </c>
      <c r="K174" s="1">
        <f>+G174</f>
        <v>-7.7719299850286916E-2</v>
      </c>
      <c r="O174" s="1">
        <f ca="1">+C$11+C$12*F174</f>
        <v>-7.5949272541660257E-2</v>
      </c>
      <c r="P174" s="98">
        <f>+D$11+D$12*F174+D$13*F174^2</f>
        <v>-7.780331569928281E-2</v>
      </c>
      <c r="Q174" s="110">
        <f>+C174-15018.5</f>
        <v>43023.806160000153</v>
      </c>
      <c r="S174" s="1">
        <f>+(P174-G174)^2</f>
        <v>7.0586628825008972E-9</v>
      </c>
      <c r="U174" s="5"/>
    </row>
    <row r="175" spans="1:21" x14ac:dyDescent="0.2">
      <c r="A175" s="93" t="s">
        <v>607</v>
      </c>
      <c r="B175" s="94" t="s">
        <v>43</v>
      </c>
      <c r="C175" s="95">
        <v>59380.427799999998</v>
      </c>
      <c r="D175" s="96">
        <v>5.0000000000000001E-4</v>
      </c>
      <c r="E175" s="1">
        <f t="shared" ref="E175:E176" si="42">+(C175-C$7)/C$8</f>
        <v>23998.922424542838</v>
      </c>
      <c r="F175" s="1">
        <f t="shared" ref="F175:F176" si="43">ROUND(2*E175,0)/2</f>
        <v>23999</v>
      </c>
      <c r="G175" s="1">
        <f t="shared" ref="G175:G176" si="44">+C175-(C$7+F175*C$8)</f>
        <v>-8.0096900004718918E-2</v>
      </c>
      <c r="K175" s="1">
        <f t="shared" ref="K175:K176" si="45">+G175</f>
        <v>-8.0096900004718918E-2</v>
      </c>
      <c r="O175" s="1">
        <f t="shared" ref="O175:O176" ca="1" si="46">+C$11+C$12*F175</f>
        <v>-8.1601902427926476E-2</v>
      </c>
      <c r="P175" s="98">
        <f t="shared" ref="P175:P176" si="47">+D$11+D$12*F175+D$13*F175^2</f>
        <v>-8.8390799526274905E-2</v>
      </c>
      <c r="Q175" s="110">
        <f t="shared" ref="Q175:Q176" si="48">+C175-15018.5</f>
        <v>44361.927799999998</v>
      </c>
      <c r="S175" s="1">
        <f t="shared" ref="S175:S176" si="49">+(P175-G175)^2</f>
        <v>6.8788769273666624E-5</v>
      </c>
    </row>
    <row r="176" spans="1:21" x14ac:dyDescent="0.2">
      <c r="A176" s="93" t="s">
        <v>607</v>
      </c>
      <c r="B176" s="94" t="s">
        <v>43</v>
      </c>
      <c r="C176" s="95">
        <v>59381.461799999997</v>
      </c>
      <c r="D176" s="96">
        <v>6.9999999999999999E-4</v>
      </c>
      <c r="E176" s="1">
        <f t="shared" si="42"/>
        <v>23999.923874320568</v>
      </c>
      <c r="F176" s="1">
        <f t="shared" si="43"/>
        <v>24000</v>
      </c>
      <c r="G176" s="1">
        <f t="shared" si="44"/>
        <v>-7.8600000000733417E-2</v>
      </c>
      <c r="K176" s="1">
        <f t="shared" si="45"/>
        <v>-7.8600000000733417E-2</v>
      </c>
      <c r="O176" s="1">
        <f t="shared" ca="1" si="46"/>
        <v>-8.1606264025060937E-2</v>
      </c>
      <c r="P176" s="98">
        <f t="shared" si="47"/>
        <v>-8.8399191846926267E-2</v>
      </c>
      <c r="Q176" s="110">
        <f t="shared" si="48"/>
        <v>44362.961799999997</v>
      </c>
      <c r="S176" s="1">
        <f t="shared" si="49"/>
        <v>9.6024160838492455E-5</v>
      </c>
    </row>
    <row r="177" spans="3:4" x14ac:dyDescent="0.2">
      <c r="C177" s="26"/>
      <c r="D177" s="26"/>
    </row>
    <row r="178" spans="3:4" x14ac:dyDescent="0.2">
      <c r="C178" s="26"/>
      <c r="D178" s="26"/>
    </row>
    <row r="179" spans="3:4" x14ac:dyDescent="0.2">
      <c r="C179" s="26"/>
      <c r="D179" s="26"/>
    </row>
    <row r="180" spans="3:4" x14ac:dyDescent="0.2">
      <c r="C180" s="26"/>
      <c r="D180" s="26"/>
    </row>
    <row r="181" spans="3:4" x14ac:dyDescent="0.2">
      <c r="C181" s="26"/>
      <c r="D181" s="26"/>
    </row>
    <row r="182" spans="3:4" x14ac:dyDescent="0.2">
      <c r="C182" s="26"/>
      <c r="D182" s="26"/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38"/>
  <sheetViews>
    <sheetView topLeftCell="A97" workbookViewId="0">
      <selection activeCell="A88" sqref="A88"/>
    </sheetView>
  </sheetViews>
  <sheetFormatPr defaultRowHeight="12.75" x14ac:dyDescent="0.2"/>
  <cols>
    <col min="1" max="1" width="19.7109375" style="26" customWidth="1"/>
    <col min="2" max="2" width="4.42578125" customWidth="1"/>
    <col min="3" max="3" width="12.7109375" style="26" customWidth="1"/>
    <col min="4" max="4" width="5.42578125" customWidth="1"/>
    <col min="5" max="5" width="14.85546875" customWidth="1"/>
    <col min="7" max="7" width="12" customWidth="1"/>
    <col min="8" max="8" width="14.140625" style="26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51" t="s">
        <v>108</v>
      </c>
      <c r="I1" s="52" t="s">
        <v>109</v>
      </c>
      <c r="J1" s="53" t="s">
        <v>34</v>
      </c>
    </row>
    <row r="2" spans="1:16" x14ac:dyDescent="0.2">
      <c r="I2" s="54" t="s">
        <v>110</v>
      </c>
      <c r="J2" s="55" t="s">
        <v>33</v>
      </c>
    </row>
    <row r="3" spans="1:16" x14ac:dyDescent="0.2">
      <c r="A3" s="56" t="s">
        <v>111</v>
      </c>
      <c r="I3" s="54" t="s">
        <v>112</v>
      </c>
      <c r="J3" s="55" t="s">
        <v>31</v>
      </c>
    </row>
    <row r="4" spans="1:16" x14ac:dyDescent="0.2">
      <c r="I4" s="54" t="s">
        <v>113</v>
      </c>
      <c r="J4" s="55" t="s">
        <v>31</v>
      </c>
    </row>
    <row r="5" spans="1:16" x14ac:dyDescent="0.2">
      <c r="I5" s="57" t="s">
        <v>114</v>
      </c>
      <c r="J5" s="58" t="s">
        <v>32</v>
      </c>
    </row>
    <row r="11" spans="1:16" ht="12.75" customHeight="1" x14ac:dyDescent="0.2">
      <c r="A11" s="26" t="str">
        <f t="shared" ref="A11:A42" si="0">P11</f>
        <v> HABZ 40 </v>
      </c>
      <c r="B11" s="11" t="str">
        <f t="shared" ref="B11:B42" si="1">IF(H11=INT(H11),"I","II")</f>
        <v>II</v>
      </c>
      <c r="C11" s="26">
        <f t="shared" ref="C11:C42" si="2">1*G11</f>
        <v>36868.341999999997</v>
      </c>
      <c r="D11" t="str">
        <f t="shared" ref="D11:D42" si="3">VLOOKUP(F11,I$1:J$5,2,FALSE)</f>
        <v>vis</v>
      </c>
      <c r="E11">
        <f>VLOOKUP(C11,Active!C$21:E$958,3,FALSE)</f>
        <v>2195.5149577759103</v>
      </c>
      <c r="F11" s="11" t="s">
        <v>114</v>
      </c>
      <c r="G11" t="str">
        <f t="shared" ref="G11:G42" si="4">MID(I11,3,LEN(I11)-3)</f>
        <v>36868.342</v>
      </c>
      <c r="H11" s="26">
        <f t="shared" ref="H11:H42" si="5">1*K11</f>
        <v>2195.5</v>
      </c>
      <c r="I11" s="59" t="s">
        <v>115</v>
      </c>
      <c r="J11" s="60" t="s">
        <v>116</v>
      </c>
      <c r="K11" s="59">
        <v>2195.5</v>
      </c>
      <c r="L11" s="59" t="s">
        <v>117</v>
      </c>
      <c r="M11" s="60" t="s">
        <v>118</v>
      </c>
      <c r="N11" s="60"/>
      <c r="O11" s="61" t="s">
        <v>119</v>
      </c>
      <c r="P11" s="61" t="s">
        <v>46</v>
      </c>
    </row>
    <row r="12" spans="1:16" ht="12.75" customHeight="1" x14ac:dyDescent="0.2">
      <c r="A12" s="26" t="str">
        <f t="shared" si="0"/>
        <v> HABZ 40 </v>
      </c>
      <c r="B12" s="11" t="str">
        <f t="shared" si="1"/>
        <v>II</v>
      </c>
      <c r="C12" s="26">
        <f t="shared" si="2"/>
        <v>36898.284</v>
      </c>
      <c r="D12" t="str">
        <f t="shared" si="3"/>
        <v>vis</v>
      </c>
      <c r="E12">
        <f>VLOOKUP(C12,Active!C$21:E$958,3,FALSE)</f>
        <v>2224.5143864459092</v>
      </c>
      <c r="F12" s="11" t="s">
        <v>114</v>
      </c>
      <c r="G12" t="str">
        <f t="shared" si="4"/>
        <v>36898.284</v>
      </c>
      <c r="H12" s="26">
        <f t="shared" si="5"/>
        <v>2224.5</v>
      </c>
      <c r="I12" s="59" t="s">
        <v>120</v>
      </c>
      <c r="J12" s="60" t="s">
        <v>121</v>
      </c>
      <c r="K12" s="59">
        <v>2224.5</v>
      </c>
      <c r="L12" s="59" t="s">
        <v>117</v>
      </c>
      <c r="M12" s="60" t="s">
        <v>118</v>
      </c>
      <c r="N12" s="60"/>
      <c r="O12" s="61" t="s">
        <v>119</v>
      </c>
      <c r="P12" s="61" t="s">
        <v>46</v>
      </c>
    </row>
    <row r="13" spans="1:16" ht="12.75" customHeight="1" x14ac:dyDescent="0.2">
      <c r="A13" s="26" t="str">
        <f t="shared" si="0"/>
        <v> HABZ 40 </v>
      </c>
      <c r="B13" s="11" t="str">
        <f t="shared" si="1"/>
        <v>II</v>
      </c>
      <c r="C13" s="26">
        <f t="shared" si="2"/>
        <v>36899.321000000004</v>
      </c>
      <c r="D13" t="str">
        <f t="shared" si="3"/>
        <v>vis</v>
      </c>
      <c r="E13">
        <f>VLOOKUP(C13,Active!C$21:E$958,3,FALSE)</f>
        <v>2225.5187417839261</v>
      </c>
      <c r="F13" s="11" t="s">
        <v>114</v>
      </c>
      <c r="G13" t="str">
        <f t="shared" si="4"/>
        <v>36899.321</v>
      </c>
      <c r="H13" s="26">
        <f t="shared" si="5"/>
        <v>2225.5</v>
      </c>
      <c r="I13" s="59" t="s">
        <v>122</v>
      </c>
      <c r="J13" s="60" t="s">
        <v>123</v>
      </c>
      <c r="K13" s="59">
        <v>2225.5</v>
      </c>
      <c r="L13" s="59" t="s">
        <v>124</v>
      </c>
      <c r="M13" s="60" t="s">
        <v>118</v>
      </c>
      <c r="N13" s="60"/>
      <c r="O13" s="61" t="s">
        <v>119</v>
      </c>
      <c r="P13" s="61" t="s">
        <v>46</v>
      </c>
    </row>
    <row r="14" spans="1:16" ht="12.75" customHeight="1" x14ac:dyDescent="0.2">
      <c r="A14" s="26" t="str">
        <f t="shared" si="0"/>
        <v> HABZ 40 </v>
      </c>
      <c r="B14" s="11" t="str">
        <f t="shared" si="1"/>
        <v>I</v>
      </c>
      <c r="C14" s="26">
        <f t="shared" si="2"/>
        <v>37202.345999999998</v>
      </c>
      <c r="D14" t="str">
        <f t="shared" si="3"/>
        <v>vis</v>
      </c>
      <c r="E14">
        <f>VLOOKUP(C14,Active!C$21:E$958,3,FALSE)</f>
        <v>2519.0045434246126</v>
      </c>
      <c r="F14" s="11" t="s">
        <v>114</v>
      </c>
      <c r="G14" t="str">
        <f t="shared" si="4"/>
        <v>37202.346</v>
      </c>
      <c r="H14" s="26">
        <f t="shared" si="5"/>
        <v>2519</v>
      </c>
      <c r="I14" s="59" t="s">
        <v>125</v>
      </c>
      <c r="J14" s="60" t="s">
        <v>126</v>
      </c>
      <c r="K14" s="59">
        <v>2519</v>
      </c>
      <c r="L14" s="59" t="s">
        <v>127</v>
      </c>
      <c r="M14" s="60" t="s">
        <v>118</v>
      </c>
      <c r="N14" s="60"/>
      <c r="O14" s="61" t="s">
        <v>119</v>
      </c>
      <c r="P14" s="61" t="s">
        <v>46</v>
      </c>
    </row>
    <row r="15" spans="1:16" ht="12.75" customHeight="1" x14ac:dyDescent="0.2">
      <c r="A15" s="26" t="str">
        <f t="shared" si="0"/>
        <v> HABZ 40 </v>
      </c>
      <c r="B15" s="11" t="str">
        <f t="shared" si="1"/>
        <v>I</v>
      </c>
      <c r="C15" s="26">
        <f t="shared" si="2"/>
        <v>37582.324999999997</v>
      </c>
      <c r="D15" t="str">
        <f t="shared" si="3"/>
        <v>vis</v>
      </c>
      <c r="E15">
        <f>VLOOKUP(C15,Active!C$21:E$958,3,FALSE)</f>
        <v>2887.0218404186844</v>
      </c>
      <c r="F15" s="11" t="s">
        <v>114</v>
      </c>
      <c r="G15" t="str">
        <f t="shared" si="4"/>
        <v>37582.325</v>
      </c>
      <c r="H15" s="26">
        <f t="shared" si="5"/>
        <v>2887</v>
      </c>
      <c r="I15" s="59" t="s">
        <v>128</v>
      </c>
      <c r="J15" s="60" t="s">
        <v>129</v>
      </c>
      <c r="K15" s="59">
        <v>2887</v>
      </c>
      <c r="L15" s="59" t="s">
        <v>130</v>
      </c>
      <c r="M15" s="60" t="s">
        <v>131</v>
      </c>
      <c r="N15" s="60"/>
      <c r="O15" s="61" t="s">
        <v>119</v>
      </c>
      <c r="P15" s="61" t="s">
        <v>46</v>
      </c>
    </row>
    <row r="16" spans="1:16" ht="12.75" customHeight="1" x14ac:dyDescent="0.2">
      <c r="A16" s="26" t="str">
        <f t="shared" si="0"/>
        <v> HABZ 40 </v>
      </c>
      <c r="B16" s="11" t="str">
        <f t="shared" si="1"/>
        <v>I</v>
      </c>
      <c r="C16" s="26">
        <f t="shared" si="2"/>
        <v>37583.368999999999</v>
      </c>
      <c r="D16" t="str">
        <f t="shared" si="3"/>
        <v>vis</v>
      </c>
      <c r="E16">
        <f>VLOOKUP(C16,Active!C$21:E$958,3,FALSE)</f>
        <v>2888.0329753973606</v>
      </c>
      <c r="F16" s="11" t="s">
        <v>114</v>
      </c>
      <c r="G16" t="str">
        <f t="shared" si="4"/>
        <v>37583.369</v>
      </c>
      <c r="H16" s="26">
        <f t="shared" si="5"/>
        <v>2888</v>
      </c>
      <c r="I16" s="59" t="s">
        <v>132</v>
      </c>
      <c r="J16" s="60" t="s">
        <v>133</v>
      </c>
      <c r="K16" s="59">
        <v>2888</v>
      </c>
      <c r="L16" s="59" t="s">
        <v>134</v>
      </c>
      <c r="M16" s="60" t="s">
        <v>118</v>
      </c>
      <c r="N16" s="60"/>
      <c r="O16" s="61" t="s">
        <v>119</v>
      </c>
      <c r="P16" s="61" t="s">
        <v>46</v>
      </c>
    </row>
    <row r="17" spans="1:16" ht="12.75" customHeight="1" x14ac:dyDescent="0.2">
      <c r="A17" s="26" t="str">
        <f t="shared" si="0"/>
        <v> HABZ 40 </v>
      </c>
      <c r="B17" s="11" t="str">
        <f t="shared" si="1"/>
        <v>I</v>
      </c>
      <c r="C17" s="26">
        <f t="shared" si="2"/>
        <v>37934.404999999999</v>
      </c>
      <c r="D17" t="str">
        <f t="shared" si="3"/>
        <v>vis</v>
      </c>
      <c r="E17">
        <f>VLOOKUP(C17,Active!C$21:E$958,3,FALSE)</f>
        <v>3228.0183952958578</v>
      </c>
      <c r="F17" s="11" t="s">
        <v>114</v>
      </c>
      <c r="G17" t="str">
        <f t="shared" si="4"/>
        <v>37934.405</v>
      </c>
      <c r="H17" s="26">
        <f t="shared" si="5"/>
        <v>3228</v>
      </c>
      <c r="I17" s="59" t="s">
        <v>135</v>
      </c>
      <c r="J17" s="60" t="s">
        <v>136</v>
      </c>
      <c r="K17" s="59">
        <v>3228</v>
      </c>
      <c r="L17" s="59" t="s">
        <v>124</v>
      </c>
      <c r="M17" s="60" t="s">
        <v>118</v>
      </c>
      <c r="N17" s="60"/>
      <c r="O17" s="61" t="s">
        <v>119</v>
      </c>
      <c r="P17" s="61" t="s">
        <v>46</v>
      </c>
    </row>
    <row r="18" spans="1:16" ht="12.75" customHeight="1" x14ac:dyDescent="0.2">
      <c r="A18" s="26" t="str">
        <f t="shared" si="0"/>
        <v> HABZ 40 </v>
      </c>
      <c r="B18" s="11" t="str">
        <f t="shared" si="1"/>
        <v>I</v>
      </c>
      <c r="C18" s="26">
        <f t="shared" si="2"/>
        <v>38255.499000000003</v>
      </c>
      <c r="D18" t="str">
        <f t="shared" si="3"/>
        <v>vis</v>
      </c>
      <c r="E18">
        <f>VLOOKUP(C18,Active!C$21:E$958,3,FALSE)</f>
        <v>3539.0043865243629</v>
      </c>
      <c r="F18" s="11" t="s">
        <v>114</v>
      </c>
      <c r="G18" t="str">
        <f t="shared" si="4"/>
        <v>38255.499</v>
      </c>
      <c r="H18" s="26">
        <f t="shared" si="5"/>
        <v>3539</v>
      </c>
      <c r="I18" s="59" t="s">
        <v>137</v>
      </c>
      <c r="J18" s="60" t="s">
        <v>138</v>
      </c>
      <c r="K18" s="59">
        <v>3539</v>
      </c>
      <c r="L18" s="59" t="s">
        <v>127</v>
      </c>
      <c r="M18" s="60" t="s">
        <v>118</v>
      </c>
      <c r="N18" s="60"/>
      <c r="O18" s="61" t="s">
        <v>119</v>
      </c>
      <c r="P18" s="61" t="s">
        <v>46</v>
      </c>
    </row>
    <row r="19" spans="1:16" ht="12.75" customHeight="1" x14ac:dyDescent="0.2">
      <c r="A19" s="26" t="str">
        <f t="shared" si="0"/>
        <v> HABZ 40 </v>
      </c>
      <c r="B19" s="11" t="str">
        <f t="shared" si="1"/>
        <v>I</v>
      </c>
      <c r="C19" s="26">
        <f t="shared" si="2"/>
        <v>38315.366999999998</v>
      </c>
      <c r="D19" t="str">
        <f t="shared" si="3"/>
        <v>vis</v>
      </c>
      <c r="E19">
        <f>VLOOKUP(C19,Active!C$21:E$958,3,FALSE)</f>
        <v>3596.9877475428384</v>
      </c>
      <c r="F19" s="11" t="s">
        <v>114</v>
      </c>
      <c r="G19" t="str">
        <f t="shared" si="4"/>
        <v>38315.367</v>
      </c>
      <c r="H19" s="26">
        <f t="shared" si="5"/>
        <v>3597</v>
      </c>
      <c r="I19" s="59" t="s">
        <v>139</v>
      </c>
      <c r="J19" s="60" t="s">
        <v>140</v>
      </c>
      <c r="K19" s="59">
        <v>3597</v>
      </c>
      <c r="L19" s="59" t="s">
        <v>141</v>
      </c>
      <c r="M19" s="60" t="s">
        <v>118</v>
      </c>
      <c r="N19" s="60"/>
      <c r="O19" s="61" t="s">
        <v>119</v>
      </c>
      <c r="P19" s="61" t="s">
        <v>46</v>
      </c>
    </row>
    <row r="20" spans="1:16" ht="12.75" customHeight="1" x14ac:dyDescent="0.2">
      <c r="A20" s="26" t="str">
        <f t="shared" si="0"/>
        <v> HABZ 40 </v>
      </c>
      <c r="B20" s="11" t="str">
        <f t="shared" si="1"/>
        <v>II</v>
      </c>
      <c r="C20" s="26">
        <f t="shared" si="2"/>
        <v>39028.31</v>
      </c>
      <c r="D20" t="str">
        <f t="shared" si="3"/>
        <v>vis</v>
      </c>
      <c r="E20">
        <f>VLOOKUP(C20,Active!C$21:E$958,3,FALSE)</f>
        <v>4287.4873692873143</v>
      </c>
      <c r="F20" s="11" t="s">
        <v>114</v>
      </c>
      <c r="G20" t="str">
        <f t="shared" si="4"/>
        <v>39028.310</v>
      </c>
      <c r="H20" s="26">
        <f t="shared" si="5"/>
        <v>4287.5</v>
      </c>
      <c r="I20" s="59" t="s">
        <v>142</v>
      </c>
      <c r="J20" s="60" t="s">
        <v>143</v>
      </c>
      <c r="K20" s="59">
        <v>4287.5</v>
      </c>
      <c r="L20" s="59" t="s">
        <v>141</v>
      </c>
      <c r="M20" s="60" t="s">
        <v>118</v>
      </c>
      <c r="N20" s="60"/>
      <c r="O20" s="61" t="s">
        <v>119</v>
      </c>
      <c r="P20" s="61" t="s">
        <v>46</v>
      </c>
    </row>
    <row r="21" spans="1:16" ht="12.75" customHeight="1" x14ac:dyDescent="0.2">
      <c r="A21" s="26" t="str">
        <f t="shared" si="0"/>
        <v> BBS 49 </v>
      </c>
      <c r="B21" s="11" t="str">
        <f t="shared" si="1"/>
        <v>I</v>
      </c>
      <c r="C21" s="26">
        <f t="shared" si="2"/>
        <v>44477.357000000004</v>
      </c>
      <c r="D21" t="str">
        <f t="shared" si="3"/>
        <v>vis</v>
      </c>
      <c r="E21">
        <f>VLOOKUP(C21,Active!C$21:E$958,3,FALSE)</f>
        <v>9564.9988847491149</v>
      </c>
      <c r="F21" s="11" t="s">
        <v>114</v>
      </c>
      <c r="G21" t="str">
        <f t="shared" si="4"/>
        <v>44477.357</v>
      </c>
      <c r="H21" s="26">
        <f t="shared" si="5"/>
        <v>9565</v>
      </c>
      <c r="I21" s="59" t="s">
        <v>144</v>
      </c>
      <c r="J21" s="60" t="s">
        <v>145</v>
      </c>
      <c r="K21" s="59">
        <v>9565</v>
      </c>
      <c r="L21" s="59" t="s">
        <v>146</v>
      </c>
      <c r="M21" s="60" t="s">
        <v>147</v>
      </c>
      <c r="N21" s="60"/>
      <c r="O21" s="61" t="s">
        <v>148</v>
      </c>
      <c r="P21" s="61" t="s">
        <v>149</v>
      </c>
    </row>
    <row r="22" spans="1:16" ht="12.75" customHeight="1" x14ac:dyDescent="0.2">
      <c r="A22" s="26" t="str">
        <f t="shared" si="0"/>
        <v> BBS 50 </v>
      </c>
      <c r="B22" s="11" t="str">
        <f t="shared" si="1"/>
        <v>I</v>
      </c>
      <c r="C22" s="26">
        <f t="shared" si="2"/>
        <v>44507.298000000003</v>
      </c>
      <c r="D22" t="str">
        <f t="shared" si="3"/>
        <v>vis</v>
      </c>
      <c r="E22">
        <f>VLOOKUP(C22,Active!C$21:E$958,3,FALSE)</f>
        <v>9593.9973448990149</v>
      </c>
      <c r="F22" s="11" t="s">
        <v>114</v>
      </c>
      <c r="G22" t="str">
        <f t="shared" si="4"/>
        <v>44507.298</v>
      </c>
      <c r="H22" s="26">
        <f t="shared" si="5"/>
        <v>9594</v>
      </c>
      <c r="I22" s="59" t="s">
        <v>150</v>
      </c>
      <c r="J22" s="60" t="s">
        <v>151</v>
      </c>
      <c r="K22" s="59">
        <v>9594</v>
      </c>
      <c r="L22" s="59" t="s">
        <v>152</v>
      </c>
      <c r="M22" s="60" t="s">
        <v>147</v>
      </c>
      <c r="N22" s="60"/>
      <c r="O22" s="61" t="s">
        <v>148</v>
      </c>
      <c r="P22" s="61" t="s">
        <v>153</v>
      </c>
    </row>
    <row r="23" spans="1:16" ht="12.75" customHeight="1" x14ac:dyDescent="0.2">
      <c r="A23" s="26" t="str">
        <f t="shared" si="0"/>
        <v> BBS 50 </v>
      </c>
      <c r="B23" s="11" t="str">
        <f t="shared" si="1"/>
        <v>I</v>
      </c>
      <c r="C23" s="26">
        <f t="shared" si="2"/>
        <v>44509.36</v>
      </c>
      <c r="D23" t="str">
        <f t="shared" si="3"/>
        <v>vis</v>
      </c>
      <c r="E23">
        <f>VLOOKUP(C23,Active!C$21:E$958,3,FALSE)</f>
        <v>9595.9944333339045</v>
      </c>
      <c r="F23" s="11" t="s">
        <v>114</v>
      </c>
      <c r="G23" t="str">
        <f t="shared" si="4"/>
        <v>44509.360</v>
      </c>
      <c r="H23" s="26">
        <f t="shared" si="5"/>
        <v>9596</v>
      </c>
      <c r="I23" s="59" t="s">
        <v>154</v>
      </c>
      <c r="J23" s="60" t="s">
        <v>155</v>
      </c>
      <c r="K23" s="59">
        <v>9596</v>
      </c>
      <c r="L23" s="59" t="s">
        <v>156</v>
      </c>
      <c r="M23" s="60" t="s">
        <v>147</v>
      </c>
      <c r="N23" s="60"/>
      <c r="O23" s="61" t="s">
        <v>148</v>
      </c>
      <c r="P23" s="61" t="s">
        <v>153</v>
      </c>
    </row>
    <row r="24" spans="1:16" ht="12.75" customHeight="1" x14ac:dyDescent="0.2">
      <c r="A24" s="26" t="str">
        <f t="shared" si="0"/>
        <v> BBS 51 </v>
      </c>
      <c r="B24" s="11" t="str">
        <f t="shared" si="1"/>
        <v>I</v>
      </c>
      <c r="C24" s="26">
        <f t="shared" si="2"/>
        <v>44569.241999999998</v>
      </c>
      <c r="D24" t="str">
        <f t="shared" si="3"/>
        <v>vis</v>
      </c>
      <c r="E24">
        <f>VLOOKUP(C24,Active!C$21:E$958,3,FALSE)</f>
        <v>9653.9913536337062</v>
      </c>
      <c r="F24" s="11" t="s">
        <v>114</v>
      </c>
      <c r="G24" t="str">
        <f t="shared" si="4"/>
        <v>44569.242</v>
      </c>
      <c r="H24" s="26">
        <f t="shared" si="5"/>
        <v>9654</v>
      </c>
      <c r="I24" s="59" t="s">
        <v>157</v>
      </c>
      <c r="J24" s="60" t="s">
        <v>158</v>
      </c>
      <c r="K24" s="59">
        <v>9654</v>
      </c>
      <c r="L24" s="59" t="s">
        <v>159</v>
      </c>
      <c r="M24" s="60" t="s">
        <v>147</v>
      </c>
      <c r="N24" s="60"/>
      <c r="O24" s="61" t="s">
        <v>148</v>
      </c>
      <c r="P24" s="61" t="s">
        <v>160</v>
      </c>
    </row>
    <row r="25" spans="1:16" ht="12.75" customHeight="1" x14ac:dyDescent="0.2">
      <c r="A25" s="26" t="str">
        <f t="shared" si="0"/>
        <v> BBS 54 </v>
      </c>
      <c r="B25" s="11" t="str">
        <f t="shared" si="1"/>
        <v>I</v>
      </c>
      <c r="C25" s="26">
        <f t="shared" si="2"/>
        <v>44736.516000000003</v>
      </c>
      <c r="D25" t="str">
        <f t="shared" si="3"/>
        <v>vis</v>
      </c>
      <c r="E25">
        <f>VLOOKUP(C25,Active!C$21:E$958,3,FALSE)</f>
        <v>9815.9995839237708</v>
      </c>
      <c r="F25" s="11" t="s">
        <v>114</v>
      </c>
      <c r="G25" t="str">
        <f t="shared" si="4"/>
        <v>44736.516</v>
      </c>
      <c r="H25" s="26">
        <f t="shared" si="5"/>
        <v>9816</v>
      </c>
      <c r="I25" s="59" t="s">
        <v>161</v>
      </c>
      <c r="J25" s="60" t="s">
        <v>162</v>
      </c>
      <c r="K25" s="59">
        <v>9816</v>
      </c>
      <c r="L25" s="59" t="s">
        <v>163</v>
      </c>
      <c r="M25" s="60" t="s">
        <v>147</v>
      </c>
      <c r="N25" s="60"/>
      <c r="O25" s="61" t="s">
        <v>148</v>
      </c>
      <c r="P25" s="61" t="s">
        <v>164</v>
      </c>
    </row>
    <row r="26" spans="1:16" ht="12.75" customHeight="1" x14ac:dyDescent="0.2">
      <c r="A26" s="26" t="str">
        <f t="shared" si="0"/>
        <v> BBS 56 </v>
      </c>
      <c r="B26" s="11" t="str">
        <f t="shared" si="1"/>
        <v>I</v>
      </c>
      <c r="C26" s="26">
        <f t="shared" si="2"/>
        <v>44767.483999999997</v>
      </c>
      <c r="D26" t="str">
        <f t="shared" si="3"/>
        <v>vis</v>
      </c>
      <c r="E26">
        <f>VLOOKUP(C26,Active!C$21:E$958,3,FALSE)</f>
        <v>9845.9927142107335</v>
      </c>
      <c r="F26" s="11" t="s">
        <v>114</v>
      </c>
      <c r="G26" t="str">
        <f t="shared" si="4"/>
        <v>44767.484</v>
      </c>
      <c r="H26" s="26">
        <f t="shared" si="5"/>
        <v>9846</v>
      </c>
      <c r="I26" s="59" t="s">
        <v>165</v>
      </c>
      <c r="J26" s="60" t="s">
        <v>166</v>
      </c>
      <c r="K26" s="59">
        <v>9846</v>
      </c>
      <c r="L26" s="59" t="s">
        <v>167</v>
      </c>
      <c r="M26" s="60" t="s">
        <v>147</v>
      </c>
      <c r="N26" s="60"/>
      <c r="O26" s="61" t="s">
        <v>168</v>
      </c>
      <c r="P26" s="61" t="s">
        <v>169</v>
      </c>
    </row>
    <row r="27" spans="1:16" ht="12.75" customHeight="1" x14ac:dyDescent="0.2">
      <c r="A27" s="26" t="str">
        <f t="shared" si="0"/>
        <v> BBS 55/100 </v>
      </c>
      <c r="B27" s="11" t="str">
        <f t="shared" si="1"/>
        <v>I</v>
      </c>
      <c r="C27" s="26">
        <f t="shared" si="2"/>
        <v>44767.500999999997</v>
      </c>
      <c r="D27" t="str">
        <f t="shared" si="3"/>
        <v>vis</v>
      </c>
      <c r="E27">
        <f>VLOOKUP(C27,Active!C$21:E$958,3,FALSE)</f>
        <v>9846.0091790523402</v>
      </c>
      <c r="F27" s="11" t="s">
        <v>114</v>
      </c>
      <c r="G27" t="str">
        <f t="shared" si="4"/>
        <v>44767.501</v>
      </c>
      <c r="H27" s="26">
        <f t="shared" si="5"/>
        <v>9846</v>
      </c>
      <c r="I27" s="59" t="s">
        <v>170</v>
      </c>
      <c r="J27" s="60" t="s">
        <v>171</v>
      </c>
      <c r="K27" s="59">
        <v>9846</v>
      </c>
      <c r="L27" s="59" t="s">
        <v>172</v>
      </c>
      <c r="M27" s="60" t="s">
        <v>147</v>
      </c>
      <c r="N27" s="60"/>
      <c r="O27" s="61" t="s">
        <v>148</v>
      </c>
      <c r="P27" s="61" t="s">
        <v>173</v>
      </c>
    </row>
    <row r="28" spans="1:16" ht="12.75" customHeight="1" x14ac:dyDescent="0.2">
      <c r="A28" s="26" t="str">
        <f t="shared" si="0"/>
        <v> BBS 55 </v>
      </c>
      <c r="B28" s="11" t="str">
        <f t="shared" si="1"/>
        <v>I</v>
      </c>
      <c r="C28" s="26">
        <f t="shared" si="2"/>
        <v>44770.587</v>
      </c>
      <c r="D28" t="str">
        <f t="shared" si="3"/>
        <v>vis</v>
      </c>
      <c r="E28">
        <f>VLOOKUP(C28,Active!C$21:E$958,3,FALSE)</f>
        <v>9848.9980320640188</v>
      </c>
      <c r="F28" s="11" t="s">
        <v>114</v>
      </c>
      <c r="G28" t="str">
        <f t="shared" si="4"/>
        <v>44770.587</v>
      </c>
      <c r="H28" s="26">
        <f t="shared" si="5"/>
        <v>9849</v>
      </c>
      <c r="I28" s="59" t="s">
        <v>174</v>
      </c>
      <c r="J28" s="60" t="s">
        <v>175</v>
      </c>
      <c r="K28" s="59">
        <v>9849</v>
      </c>
      <c r="L28" s="59" t="s">
        <v>176</v>
      </c>
      <c r="M28" s="60" t="s">
        <v>147</v>
      </c>
      <c r="N28" s="60"/>
      <c r="O28" s="61" t="s">
        <v>148</v>
      </c>
      <c r="P28" s="61" t="s">
        <v>177</v>
      </c>
    </row>
    <row r="29" spans="1:16" ht="12.75" customHeight="1" x14ac:dyDescent="0.2">
      <c r="A29" s="26" t="str">
        <f t="shared" si="0"/>
        <v> BBS 56 </v>
      </c>
      <c r="B29" s="11" t="str">
        <f t="shared" si="1"/>
        <v>I</v>
      </c>
      <c r="C29" s="26">
        <f t="shared" si="2"/>
        <v>44829.45</v>
      </c>
      <c r="D29" t="str">
        <f t="shared" si="3"/>
        <v>vis</v>
      </c>
      <c r="E29">
        <f>VLOOKUP(C29,Active!C$21:E$958,3,FALSE)</f>
        <v>9906.0080303875093</v>
      </c>
      <c r="F29" s="11" t="s">
        <v>114</v>
      </c>
      <c r="G29" t="str">
        <f t="shared" si="4"/>
        <v>44829.450</v>
      </c>
      <c r="H29" s="26">
        <f t="shared" si="5"/>
        <v>9906</v>
      </c>
      <c r="I29" s="59" t="s">
        <v>178</v>
      </c>
      <c r="J29" s="60" t="s">
        <v>179</v>
      </c>
      <c r="K29" s="59">
        <v>9906</v>
      </c>
      <c r="L29" s="59" t="s">
        <v>180</v>
      </c>
      <c r="M29" s="60" t="s">
        <v>147</v>
      </c>
      <c r="N29" s="60"/>
      <c r="O29" s="61" t="s">
        <v>148</v>
      </c>
      <c r="P29" s="61" t="s">
        <v>169</v>
      </c>
    </row>
    <row r="30" spans="1:16" ht="12.75" customHeight="1" x14ac:dyDescent="0.2">
      <c r="A30" s="26" t="str">
        <f t="shared" si="0"/>
        <v> BBS 56 </v>
      </c>
      <c r="B30" s="11" t="str">
        <f t="shared" si="1"/>
        <v>I</v>
      </c>
      <c r="C30" s="26">
        <f t="shared" si="2"/>
        <v>44831.504999999997</v>
      </c>
      <c r="D30" t="str">
        <f t="shared" si="3"/>
        <v>vis</v>
      </c>
      <c r="E30">
        <f>VLOOKUP(C30,Active!C$21:E$958,3,FALSE)</f>
        <v>9907.9983391817386</v>
      </c>
      <c r="F30" s="11" t="s">
        <v>114</v>
      </c>
      <c r="G30" t="str">
        <f t="shared" si="4"/>
        <v>44831.505</v>
      </c>
      <c r="H30" s="26">
        <f t="shared" si="5"/>
        <v>9908</v>
      </c>
      <c r="I30" s="59" t="s">
        <v>181</v>
      </c>
      <c r="J30" s="60" t="s">
        <v>182</v>
      </c>
      <c r="K30" s="59">
        <v>9908</v>
      </c>
      <c r="L30" s="59" t="s">
        <v>176</v>
      </c>
      <c r="M30" s="60" t="s">
        <v>147</v>
      </c>
      <c r="N30" s="60"/>
      <c r="O30" s="61" t="s">
        <v>148</v>
      </c>
      <c r="P30" s="61" t="s">
        <v>169</v>
      </c>
    </row>
    <row r="31" spans="1:16" ht="12.75" customHeight="1" x14ac:dyDescent="0.2">
      <c r="A31" s="26" t="str">
        <f t="shared" si="0"/>
        <v> BBS 56 </v>
      </c>
      <c r="B31" s="11" t="str">
        <f t="shared" si="1"/>
        <v>I</v>
      </c>
      <c r="C31" s="26">
        <f t="shared" si="2"/>
        <v>44857.315999999999</v>
      </c>
      <c r="D31" t="str">
        <f t="shared" si="3"/>
        <v>vis</v>
      </c>
      <c r="E31">
        <f>VLOOKUP(C31,Active!C$21:E$958,3,FALSE)</f>
        <v>9932.9968113412906</v>
      </c>
      <c r="F31" s="11" t="s">
        <v>114</v>
      </c>
      <c r="G31" t="str">
        <f t="shared" si="4"/>
        <v>44857.316</v>
      </c>
      <c r="H31" s="26">
        <f t="shared" si="5"/>
        <v>9933</v>
      </c>
      <c r="I31" s="59" t="s">
        <v>183</v>
      </c>
      <c r="J31" s="60" t="s">
        <v>184</v>
      </c>
      <c r="K31" s="59">
        <v>9933</v>
      </c>
      <c r="L31" s="59" t="s">
        <v>152</v>
      </c>
      <c r="M31" s="60" t="s">
        <v>147</v>
      </c>
      <c r="N31" s="60"/>
      <c r="O31" s="61" t="s">
        <v>148</v>
      </c>
      <c r="P31" s="61" t="s">
        <v>169</v>
      </c>
    </row>
    <row r="32" spans="1:16" ht="12.75" customHeight="1" x14ac:dyDescent="0.2">
      <c r="A32" s="26" t="str">
        <f t="shared" si="0"/>
        <v> BBS 57 </v>
      </c>
      <c r="B32" s="11" t="str">
        <f t="shared" si="1"/>
        <v>I</v>
      </c>
      <c r="C32" s="26">
        <f t="shared" si="2"/>
        <v>44919.271000000001</v>
      </c>
      <c r="D32" t="str">
        <f t="shared" si="3"/>
        <v>vis</v>
      </c>
      <c r="E32">
        <f>VLOOKUP(C32,Active!C$21:E$958,3,FALSE)</f>
        <v>9993.0014737970287</v>
      </c>
      <c r="F32" s="11" t="s">
        <v>114</v>
      </c>
      <c r="G32" t="str">
        <f t="shared" si="4"/>
        <v>44919.271</v>
      </c>
      <c r="H32" s="26">
        <f t="shared" si="5"/>
        <v>9993</v>
      </c>
      <c r="I32" s="59" t="s">
        <v>185</v>
      </c>
      <c r="J32" s="60" t="s">
        <v>186</v>
      </c>
      <c r="K32" s="59">
        <v>9993</v>
      </c>
      <c r="L32" s="59" t="s">
        <v>187</v>
      </c>
      <c r="M32" s="60" t="s">
        <v>147</v>
      </c>
      <c r="N32" s="60"/>
      <c r="O32" s="61" t="s">
        <v>148</v>
      </c>
      <c r="P32" s="61" t="s">
        <v>188</v>
      </c>
    </row>
    <row r="33" spans="1:16" ht="12.75" customHeight="1" x14ac:dyDescent="0.2">
      <c r="A33" s="26" t="str">
        <f t="shared" si="0"/>
        <v> BBS 60 </v>
      </c>
      <c r="B33" s="11" t="str">
        <f t="shared" si="1"/>
        <v>I</v>
      </c>
      <c r="C33" s="26">
        <f t="shared" si="2"/>
        <v>45056.595999999998</v>
      </c>
      <c r="D33" t="str">
        <f t="shared" si="3"/>
        <v>vis</v>
      </c>
      <c r="E33">
        <f>VLOOKUP(C33,Active!C$21:E$958,3,FALSE)</f>
        <v>10126.003495776427</v>
      </c>
      <c r="F33" s="11" t="s">
        <v>114</v>
      </c>
      <c r="G33" t="str">
        <f t="shared" si="4"/>
        <v>45056.596</v>
      </c>
      <c r="H33" s="26">
        <f t="shared" si="5"/>
        <v>10126</v>
      </c>
      <c r="I33" s="59" t="s">
        <v>189</v>
      </c>
      <c r="J33" s="60" t="s">
        <v>190</v>
      </c>
      <c r="K33" s="59">
        <v>10126</v>
      </c>
      <c r="L33" s="59" t="s">
        <v>191</v>
      </c>
      <c r="M33" s="60" t="s">
        <v>147</v>
      </c>
      <c r="N33" s="60"/>
      <c r="O33" s="61" t="s">
        <v>192</v>
      </c>
      <c r="P33" s="61" t="s">
        <v>193</v>
      </c>
    </row>
    <row r="34" spans="1:16" ht="12.75" customHeight="1" x14ac:dyDescent="0.2">
      <c r="A34" s="26" t="str">
        <f t="shared" si="0"/>
        <v> BBS 61 </v>
      </c>
      <c r="B34" s="11" t="str">
        <f t="shared" si="1"/>
        <v>I</v>
      </c>
      <c r="C34" s="26">
        <f t="shared" si="2"/>
        <v>45114.42</v>
      </c>
      <c r="D34" t="str">
        <f t="shared" si="3"/>
        <v>vis</v>
      </c>
      <c r="E34">
        <f>VLOOKUP(C34,Active!C$21:E$958,3,FALSE)</f>
        <v>10182.007201721717</v>
      </c>
      <c r="F34" s="11" t="s">
        <v>114</v>
      </c>
      <c r="G34" t="str">
        <f t="shared" si="4"/>
        <v>45114.420</v>
      </c>
      <c r="H34" s="26">
        <f t="shared" si="5"/>
        <v>10182</v>
      </c>
      <c r="I34" s="59" t="s">
        <v>194</v>
      </c>
      <c r="J34" s="60" t="s">
        <v>195</v>
      </c>
      <c r="K34" s="59">
        <v>10182</v>
      </c>
      <c r="L34" s="59" t="s">
        <v>196</v>
      </c>
      <c r="M34" s="60" t="s">
        <v>147</v>
      </c>
      <c r="N34" s="60"/>
      <c r="O34" s="61" t="s">
        <v>192</v>
      </c>
      <c r="P34" s="61" t="s">
        <v>197</v>
      </c>
    </row>
    <row r="35" spans="1:16" ht="12.75" customHeight="1" x14ac:dyDescent="0.2">
      <c r="A35" s="26" t="str">
        <f t="shared" si="0"/>
        <v> BBS 63 </v>
      </c>
      <c r="B35" s="11" t="str">
        <f t="shared" si="1"/>
        <v>I</v>
      </c>
      <c r="C35" s="26">
        <f t="shared" si="2"/>
        <v>45269.288</v>
      </c>
      <c r="D35" t="str">
        <f t="shared" si="3"/>
        <v>vis</v>
      </c>
      <c r="E35">
        <f>VLOOKUP(C35,Active!C$21:E$958,3,FALSE)</f>
        <v>10331.999971719213</v>
      </c>
      <c r="F35" s="11" t="s">
        <v>114</v>
      </c>
      <c r="G35" t="str">
        <f t="shared" si="4"/>
        <v>45269.288</v>
      </c>
      <c r="H35" s="26">
        <f t="shared" si="5"/>
        <v>10332</v>
      </c>
      <c r="I35" s="59" t="s">
        <v>198</v>
      </c>
      <c r="J35" s="60" t="s">
        <v>199</v>
      </c>
      <c r="K35" s="59">
        <v>10332</v>
      </c>
      <c r="L35" s="59" t="s">
        <v>163</v>
      </c>
      <c r="M35" s="60" t="s">
        <v>147</v>
      </c>
      <c r="N35" s="60"/>
      <c r="O35" s="61" t="s">
        <v>148</v>
      </c>
      <c r="P35" s="61" t="s">
        <v>200</v>
      </c>
    </row>
    <row r="36" spans="1:16" ht="12.75" customHeight="1" x14ac:dyDescent="0.2">
      <c r="A36" s="26" t="str">
        <f t="shared" si="0"/>
        <v> BBS 66 </v>
      </c>
      <c r="B36" s="11" t="str">
        <f t="shared" si="1"/>
        <v>I</v>
      </c>
      <c r="C36" s="26">
        <f t="shared" si="2"/>
        <v>45464.436999999998</v>
      </c>
      <c r="D36" t="str">
        <f t="shared" si="3"/>
        <v>vis</v>
      </c>
      <c r="E36">
        <f>VLOOKUP(C36,Active!C$21:E$958,3,FALSE)</f>
        <v>10521.005699643902</v>
      </c>
      <c r="F36" s="11" t="s">
        <v>114</v>
      </c>
      <c r="G36" t="str">
        <f t="shared" si="4"/>
        <v>45464.437</v>
      </c>
      <c r="H36" s="26">
        <f t="shared" si="5"/>
        <v>10521</v>
      </c>
      <c r="I36" s="59" t="s">
        <v>201</v>
      </c>
      <c r="J36" s="60" t="s">
        <v>202</v>
      </c>
      <c r="K36" s="59">
        <v>10521</v>
      </c>
      <c r="L36" s="59" t="s">
        <v>203</v>
      </c>
      <c r="M36" s="60" t="s">
        <v>147</v>
      </c>
      <c r="N36" s="60"/>
      <c r="O36" s="61" t="s">
        <v>148</v>
      </c>
      <c r="P36" s="61" t="s">
        <v>204</v>
      </c>
    </row>
    <row r="37" spans="1:16" ht="12.75" customHeight="1" x14ac:dyDescent="0.2">
      <c r="A37" s="26" t="str">
        <f t="shared" si="0"/>
        <v> VSSC 60 </v>
      </c>
      <c r="B37" s="11" t="str">
        <f t="shared" si="1"/>
        <v>I</v>
      </c>
      <c r="C37" s="26">
        <f t="shared" si="2"/>
        <v>45561.482000000004</v>
      </c>
      <c r="D37" t="str">
        <f t="shared" si="3"/>
        <v>vis</v>
      </c>
      <c r="E37">
        <f>VLOOKUP(C37,Active!C$21:E$958,3,FALSE)</f>
        <v>10614.995732216206</v>
      </c>
      <c r="F37" s="11" t="s">
        <v>114</v>
      </c>
      <c r="G37" t="str">
        <f t="shared" si="4"/>
        <v>45561.482</v>
      </c>
      <c r="H37" s="26">
        <f t="shared" si="5"/>
        <v>10615</v>
      </c>
      <c r="I37" s="59" t="s">
        <v>205</v>
      </c>
      <c r="J37" s="60" t="s">
        <v>206</v>
      </c>
      <c r="K37" s="59">
        <v>10615</v>
      </c>
      <c r="L37" s="59" t="s">
        <v>207</v>
      </c>
      <c r="M37" s="60" t="s">
        <v>147</v>
      </c>
      <c r="N37" s="60"/>
      <c r="O37" s="61" t="s">
        <v>208</v>
      </c>
      <c r="P37" s="61" t="s">
        <v>209</v>
      </c>
    </row>
    <row r="38" spans="1:16" ht="12.75" customHeight="1" x14ac:dyDescent="0.2">
      <c r="A38" s="26" t="str">
        <f t="shared" si="0"/>
        <v> BBS 68 </v>
      </c>
      <c r="B38" s="11" t="str">
        <f t="shared" si="1"/>
        <v>I</v>
      </c>
      <c r="C38" s="26">
        <f t="shared" si="2"/>
        <v>45589.362000000001</v>
      </c>
      <c r="D38" t="str">
        <f t="shared" si="3"/>
        <v>vis</v>
      </c>
      <c r="E38">
        <f>VLOOKUP(C38,Active!C$21:E$958,3,FALSE)</f>
        <v>10641.998072451308</v>
      </c>
      <c r="F38" s="11" t="s">
        <v>114</v>
      </c>
      <c r="G38" t="str">
        <f t="shared" si="4"/>
        <v>45589.362</v>
      </c>
      <c r="H38" s="26">
        <f t="shared" si="5"/>
        <v>10642</v>
      </c>
      <c r="I38" s="59" t="s">
        <v>210</v>
      </c>
      <c r="J38" s="60" t="s">
        <v>211</v>
      </c>
      <c r="K38" s="59">
        <v>10642</v>
      </c>
      <c r="L38" s="59" t="s">
        <v>176</v>
      </c>
      <c r="M38" s="60" t="s">
        <v>147</v>
      </c>
      <c r="N38" s="60"/>
      <c r="O38" s="61" t="s">
        <v>212</v>
      </c>
      <c r="P38" s="61" t="s">
        <v>213</v>
      </c>
    </row>
    <row r="39" spans="1:16" ht="12.75" customHeight="1" x14ac:dyDescent="0.2">
      <c r="A39" s="26" t="str">
        <f t="shared" si="0"/>
        <v> BBS 70 </v>
      </c>
      <c r="B39" s="11" t="str">
        <f t="shared" si="1"/>
        <v>I</v>
      </c>
      <c r="C39" s="26">
        <f t="shared" si="2"/>
        <v>45680.224000000002</v>
      </c>
      <c r="D39" t="str">
        <f t="shared" si="3"/>
        <v>vis</v>
      </c>
      <c r="E39">
        <f>VLOOKUP(C39,Active!C$21:E$958,3,FALSE)</f>
        <v>10729.999745279216</v>
      </c>
      <c r="F39" s="11" t="s">
        <v>114</v>
      </c>
      <c r="G39" t="str">
        <f t="shared" si="4"/>
        <v>45680.224</v>
      </c>
      <c r="H39" s="26">
        <f t="shared" si="5"/>
        <v>10730</v>
      </c>
      <c r="I39" s="59" t="s">
        <v>214</v>
      </c>
      <c r="J39" s="60" t="s">
        <v>215</v>
      </c>
      <c r="K39" s="59">
        <v>10730</v>
      </c>
      <c r="L39" s="59" t="s">
        <v>163</v>
      </c>
      <c r="M39" s="60" t="s">
        <v>147</v>
      </c>
      <c r="N39" s="60"/>
      <c r="O39" s="61" t="s">
        <v>148</v>
      </c>
      <c r="P39" s="61" t="s">
        <v>216</v>
      </c>
    </row>
    <row r="40" spans="1:16" ht="12.75" customHeight="1" x14ac:dyDescent="0.2">
      <c r="A40" s="26" t="str">
        <f t="shared" si="0"/>
        <v> VSSC 60 </v>
      </c>
      <c r="B40" s="11" t="str">
        <f t="shared" si="1"/>
        <v>I</v>
      </c>
      <c r="C40" s="26">
        <f t="shared" si="2"/>
        <v>45681.252999999997</v>
      </c>
      <c r="D40" t="str">
        <f t="shared" si="3"/>
        <v>vis</v>
      </c>
      <c r="E40">
        <f>VLOOKUP(C40,Active!C$21:E$958,3,FALSE)</f>
        <v>10730.996352456468</v>
      </c>
      <c r="F40" s="11" t="s">
        <v>114</v>
      </c>
      <c r="G40" t="str">
        <f t="shared" si="4"/>
        <v>45681.253</v>
      </c>
      <c r="H40" s="26">
        <f t="shared" si="5"/>
        <v>10731</v>
      </c>
      <c r="I40" s="59" t="s">
        <v>217</v>
      </c>
      <c r="J40" s="60" t="s">
        <v>218</v>
      </c>
      <c r="K40" s="59">
        <v>10731</v>
      </c>
      <c r="L40" s="59" t="s">
        <v>207</v>
      </c>
      <c r="M40" s="60" t="s">
        <v>147</v>
      </c>
      <c r="N40" s="60"/>
      <c r="O40" s="61" t="s">
        <v>208</v>
      </c>
      <c r="P40" s="61" t="s">
        <v>209</v>
      </c>
    </row>
    <row r="41" spans="1:16" ht="12.75" customHeight="1" x14ac:dyDescent="0.2">
      <c r="A41" s="26" t="str">
        <f t="shared" si="0"/>
        <v> VSSC 61 </v>
      </c>
      <c r="B41" s="11" t="str">
        <f t="shared" si="1"/>
        <v>I</v>
      </c>
      <c r="C41" s="26">
        <f t="shared" si="2"/>
        <v>46061.216</v>
      </c>
      <c r="D41" t="str">
        <f t="shared" si="3"/>
        <v>vis</v>
      </c>
      <c r="E41">
        <f>VLOOKUP(C41,Active!C$21:E$958,3,FALSE)</f>
        <v>11098.998153129032</v>
      </c>
      <c r="F41" s="11" t="s">
        <v>114</v>
      </c>
      <c r="G41" t="str">
        <f t="shared" si="4"/>
        <v>46061.216</v>
      </c>
      <c r="H41" s="26">
        <f t="shared" si="5"/>
        <v>11099</v>
      </c>
      <c r="I41" s="59" t="s">
        <v>219</v>
      </c>
      <c r="J41" s="60" t="s">
        <v>220</v>
      </c>
      <c r="K41" s="59">
        <v>11099</v>
      </c>
      <c r="L41" s="59" t="s">
        <v>176</v>
      </c>
      <c r="M41" s="60" t="s">
        <v>147</v>
      </c>
      <c r="N41" s="60"/>
      <c r="O41" s="61" t="s">
        <v>208</v>
      </c>
      <c r="P41" s="61" t="s">
        <v>221</v>
      </c>
    </row>
    <row r="42" spans="1:16" ht="12.75" customHeight="1" x14ac:dyDescent="0.2">
      <c r="A42" s="26" t="str">
        <f t="shared" si="0"/>
        <v> BBS 78 </v>
      </c>
      <c r="B42" s="11" t="str">
        <f t="shared" si="1"/>
        <v>I</v>
      </c>
      <c r="C42" s="26">
        <f t="shared" si="2"/>
        <v>46321.411999999997</v>
      </c>
      <c r="D42" t="str">
        <f t="shared" si="3"/>
        <v>vis</v>
      </c>
      <c r="E42">
        <f>VLOOKUP(C42,Active!C$21:E$958,3,FALSE)</f>
        <v>11351.003207641697</v>
      </c>
      <c r="F42" s="11" t="s">
        <v>114</v>
      </c>
      <c r="G42" t="str">
        <f t="shared" si="4"/>
        <v>46321.412</v>
      </c>
      <c r="H42" s="26">
        <f t="shared" si="5"/>
        <v>11351</v>
      </c>
      <c r="I42" s="59" t="s">
        <v>222</v>
      </c>
      <c r="J42" s="60" t="s">
        <v>223</v>
      </c>
      <c r="K42" s="59">
        <v>11351</v>
      </c>
      <c r="L42" s="59" t="s">
        <v>224</v>
      </c>
      <c r="M42" s="60" t="s">
        <v>147</v>
      </c>
      <c r="N42" s="60"/>
      <c r="O42" s="61" t="s">
        <v>225</v>
      </c>
      <c r="P42" s="61" t="s">
        <v>226</v>
      </c>
    </row>
    <row r="43" spans="1:16" ht="12.75" customHeight="1" x14ac:dyDescent="0.2">
      <c r="A43" s="26" t="str">
        <f t="shared" ref="A43:A74" si="6">P43</f>
        <v> BBS 80 </v>
      </c>
      <c r="B43" s="11" t="str">
        <f t="shared" ref="B43:B74" si="7">IF(H43=INT(H43),"I","II")</f>
        <v>I</v>
      </c>
      <c r="C43" s="26">
        <f t="shared" ref="C43:C74" si="8">1*G43</f>
        <v>46606.394999999997</v>
      </c>
      <c r="D43" t="str">
        <f t="shared" ref="D43:D74" si="9">VLOOKUP(F43,I$1:J$5,2,FALSE)</f>
        <v>vis</v>
      </c>
      <c r="E43">
        <f>VLOOKUP(C43,Active!C$21:E$958,3,FALSE)</f>
        <v>11627.014969737133</v>
      </c>
      <c r="F43" s="11" t="s">
        <v>114</v>
      </c>
      <c r="G43" t="str">
        <f t="shared" ref="G43:G74" si="10">MID(I43,3,LEN(I43)-3)</f>
        <v>46606.395</v>
      </c>
      <c r="H43" s="26">
        <f t="shared" ref="H43:H74" si="11">1*K43</f>
        <v>11627</v>
      </c>
      <c r="I43" s="59" t="s">
        <v>227</v>
      </c>
      <c r="J43" s="60" t="s">
        <v>228</v>
      </c>
      <c r="K43" s="59">
        <v>11627</v>
      </c>
      <c r="L43" s="59" t="s">
        <v>117</v>
      </c>
      <c r="M43" s="60" t="s">
        <v>147</v>
      </c>
      <c r="N43" s="60"/>
      <c r="O43" s="61" t="s">
        <v>148</v>
      </c>
      <c r="P43" s="61" t="s">
        <v>229</v>
      </c>
    </row>
    <row r="44" spans="1:16" ht="12.75" customHeight="1" x14ac:dyDescent="0.2">
      <c r="A44" s="26" t="str">
        <f t="shared" si="6"/>
        <v> BBS 84 </v>
      </c>
      <c r="B44" s="11" t="str">
        <f t="shared" si="7"/>
        <v>I</v>
      </c>
      <c r="C44" s="26">
        <f t="shared" si="8"/>
        <v>46990.451999999997</v>
      </c>
      <c r="D44" t="str">
        <f t="shared" si="9"/>
        <v>vis</v>
      </c>
      <c r="E44">
        <f>VLOOKUP(C44,Active!C$21:E$958,3,FALSE)</f>
        <v>11998.981891676642</v>
      </c>
      <c r="F44" s="11" t="s">
        <v>114</v>
      </c>
      <c r="G44" t="str">
        <f t="shared" si="10"/>
        <v>46990.452</v>
      </c>
      <c r="H44" s="26">
        <f t="shared" si="11"/>
        <v>11999</v>
      </c>
      <c r="I44" s="59" t="s">
        <v>230</v>
      </c>
      <c r="J44" s="60" t="s">
        <v>231</v>
      </c>
      <c r="K44" s="59">
        <v>11999</v>
      </c>
      <c r="L44" s="59" t="s">
        <v>232</v>
      </c>
      <c r="M44" s="60" t="s">
        <v>147</v>
      </c>
      <c r="N44" s="60"/>
      <c r="O44" s="61" t="s">
        <v>148</v>
      </c>
      <c r="P44" s="61" t="s">
        <v>233</v>
      </c>
    </row>
    <row r="45" spans="1:16" ht="12.75" customHeight="1" x14ac:dyDescent="0.2">
      <c r="A45" s="26" t="str">
        <f t="shared" si="6"/>
        <v> BBS 85 </v>
      </c>
      <c r="B45" s="11" t="str">
        <f t="shared" si="7"/>
        <v>I</v>
      </c>
      <c r="C45" s="26">
        <f t="shared" si="8"/>
        <v>47054.470999999998</v>
      </c>
      <c r="D45" t="str">
        <f t="shared" si="9"/>
        <v>vis</v>
      </c>
      <c r="E45">
        <f>VLOOKUP(C45,Active!C$21:E$958,3,FALSE)</f>
        <v>12060.985579607459</v>
      </c>
      <c r="F45" s="11" t="s">
        <v>114</v>
      </c>
      <c r="G45" t="str">
        <f t="shared" si="10"/>
        <v>47054.471</v>
      </c>
      <c r="H45" s="26">
        <f t="shared" si="11"/>
        <v>12061</v>
      </c>
      <c r="I45" s="59" t="s">
        <v>234</v>
      </c>
      <c r="J45" s="60" t="s">
        <v>235</v>
      </c>
      <c r="K45" s="59">
        <v>12061</v>
      </c>
      <c r="L45" s="59" t="s">
        <v>236</v>
      </c>
      <c r="M45" s="60" t="s">
        <v>147</v>
      </c>
      <c r="N45" s="60"/>
      <c r="O45" s="61" t="s">
        <v>148</v>
      </c>
      <c r="P45" s="61" t="s">
        <v>237</v>
      </c>
    </row>
    <row r="46" spans="1:16" ht="12.75" customHeight="1" x14ac:dyDescent="0.2">
      <c r="A46" s="26" t="str">
        <f t="shared" si="6"/>
        <v> BBS 88 </v>
      </c>
      <c r="B46" s="11" t="str">
        <f t="shared" si="7"/>
        <v>I</v>
      </c>
      <c r="C46" s="26">
        <f t="shared" si="8"/>
        <v>47310.531000000003</v>
      </c>
      <c r="D46" t="str">
        <f t="shared" si="9"/>
        <v>vis</v>
      </c>
      <c r="E46">
        <f>VLOOKUP(C46,Active!C$21:E$958,3,FALSE)</f>
        <v>12308.984835009214</v>
      </c>
      <c r="F46" s="11" t="s">
        <v>114</v>
      </c>
      <c r="G46" t="str">
        <f t="shared" si="10"/>
        <v>47310.531</v>
      </c>
      <c r="H46" s="26">
        <f t="shared" si="11"/>
        <v>12309</v>
      </c>
      <c r="I46" s="59" t="s">
        <v>238</v>
      </c>
      <c r="J46" s="60" t="s">
        <v>239</v>
      </c>
      <c r="K46" s="59">
        <v>12309</v>
      </c>
      <c r="L46" s="59" t="s">
        <v>240</v>
      </c>
      <c r="M46" s="60" t="s">
        <v>147</v>
      </c>
      <c r="N46" s="60"/>
      <c r="O46" s="61" t="s">
        <v>148</v>
      </c>
      <c r="P46" s="61" t="s">
        <v>241</v>
      </c>
    </row>
    <row r="47" spans="1:16" ht="12.75" customHeight="1" x14ac:dyDescent="0.2">
      <c r="A47" s="26" t="str">
        <f t="shared" si="6"/>
        <v> BBS 89 </v>
      </c>
      <c r="B47" s="11" t="str">
        <f t="shared" si="7"/>
        <v>I</v>
      </c>
      <c r="C47" s="26">
        <f t="shared" si="8"/>
        <v>47431.322</v>
      </c>
      <c r="D47" t="str">
        <f t="shared" si="9"/>
        <v>vis</v>
      </c>
      <c r="E47">
        <f>VLOOKUP(C47,Active!C$21:E$958,3,FALSE)</f>
        <v>12425.973345745886</v>
      </c>
      <c r="F47" s="11" t="s">
        <v>114</v>
      </c>
      <c r="G47" t="str">
        <f t="shared" si="10"/>
        <v>47431.322</v>
      </c>
      <c r="H47" s="26">
        <f t="shared" si="11"/>
        <v>12426</v>
      </c>
      <c r="I47" s="59" t="s">
        <v>242</v>
      </c>
      <c r="J47" s="60" t="s">
        <v>243</v>
      </c>
      <c r="K47" s="59">
        <v>12426</v>
      </c>
      <c r="L47" s="59" t="s">
        <v>244</v>
      </c>
      <c r="M47" s="60" t="s">
        <v>147</v>
      </c>
      <c r="N47" s="60"/>
      <c r="O47" s="61" t="s">
        <v>148</v>
      </c>
      <c r="P47" s="61" t="s">
        <v>245</v>
      </c>
    </row>
    <row r="48" spans="1:16" ht="12.75" customHeight="1" x14ac:dyDescent="0.2">
      <c r="A48" s="26" t="str">
        <f t="shared" si="6"/>
        <v> BRNO 31 </v>
      </c>
      <c r="B48" s="11" t="str">
        <f t="shared" si="7"/>
        <v>I</v>
      </c>
      <c r="C48" s="26">
        <f t="shared" si="8"/>
        <v>49595.421000000002</v>
      </c>
      <c r="D48" t="str">
        <f t="shared" si="9"/>
        <v>vis</v>
      </c>
      <c r="E48">
        <f>VLOOKUP(C48,Active!C$21:E$958,3,FALSE)</f>
        <v>14521.946713767738</v>
      </c>
      <c r="F48" s="11" t="s">
        <v>114</v>
      </c>
      <c r="G48" t="str">
        <f t="shared" si="10"/>
        <v>49595.421</v>
      </c>
      <c r="H48" s="26">
        <f t="shared" si="11"/>
        <v>14522</v>
      </c>
      <c r="I48" s="59" t="s">
        <v>246</v>
      </c>
      <c r="J48" s="60" t="s">
        <v>247</v>
      </c>
      <c r="K48" s="59">
        <v>14522</v>
      </c>
      <c r="L48" s="59" t="s">
        <v>248</v>
      </c>
      <c r="M48" s="60" t="s">
        <v>147</v>
      </c>
      <c r="N48" s="60"/>
      <c r="O48" s="61" t="s">
        <v>249</v>
      </c>
      <c r="P48" s="61" t="s">
        <v>250</v>
      </c>
    </row>
    <row r="49" spans="1:16" ht="12.75" customHeight="1" x14ac:dyDescent="0.2">
      <c r="A49" s="26" t="str">
        <f t="shared" si="6"/>
        <v> BRNO 31 </v>
      </c>
      <c r="B49" s="11" t="str">
        <f t="shared" si="7"/>
        <v>I</v>
      </c>
      <c r="C49" s="26">
        <f t="shared" si="8"/>
        <v>49619.178</v>
      </c>
      <c r="D49" t="str">
        <f t="shared" si="9"/>
        <v>vis</v>
      </c>
      <c r="E49">
        <f>VLOOKUP(C49,Active!C$21:E$958,3,FALSE)</f>
        <v>14544.95584565315</v>
      </c>
      <c r="F49" s="11" t="s">
        <v>114</v>
      </c>
      <c r="G49" t="str">
        <f t="shared" si="10"/>
        <v>49619.178</v>
      </c>
      <c r="H49" s="26">
        <f t="shared" si="11"/>
        <v>14545</v>
      </c>
      <c r="I49" s="59" t="s">
        <v>251</v>
      </c>
      <c r="J49" s="60" t="s">
        <v>252</v>
      </c>
      <c r="K49" s="59">
        <v>14545</v>
      </c>
      <c r="L49" s="59" t="s">
        <v>253</v>
      </c>
      <c r="M49" s="60" t="s">
        <v>147</v>
      </c>
      <c r="N49" s="60"/>
      <c r="O49" s="61" t="s">
        <v>249</v>
      </c>
      <c r="P49" s="61" t="s">
        <v>250</v>
      </c>
    </row>
    <row r="50" spans="1:16" ht="12.75" customHeight="1" x14ac:dyDescent="0.2">
      <c r="A50" s="26" t="str">
        <f t="shared" si="6"/>
        <v> BBS 107 </v>
      </c>
      <c r="B50" s="11" t="str">
        <f t="shared" si="7"/>
        <v>I</v>
      </c>
      <c r="C50" s="26">
        <f t="shared" si="8"/>
        <v>49624.357000000004</v>
      </c>
      <c r="D50" t="str">
        <f t="shared" si="9"/>
        <v>vis</v>
      </c>
      <c r="E50">
        <f>VLOOKUP(C50,Active!C$21:E$958,3,FALSE)</f>
        <v>14549.971811222653</v>
      </c>
      <c r="F50" s="11" t="s">
        <v>114</v>
      </c>
      <c r="G50" t="str">
        <f t="shared" si="10"/>
        <v>49624.357</v>
      </c>
      <c r="H50" s="26">
        <f t="shared" si="11"/>
        <v>14550</v>
      </c>
      <c r="I50" s="59" t="s">
        <v>254</v>
      </c>
      <c r="J50" s="60" t="s">
        <v>255</v>
      </c>
      <c r="K50" s="59">
        <v>14550</v>
      </c>
      <c r="L50" s="59" t="s">
        <v>256</v>
      </c>
      <c r="M50" s="60" t="s">
        <v>147</v>
      </c>
      <c r="N50" s="60"/>
      <c r="O50" s="61" t="s">
        <v>225</v>
      </c>
      <c r="P50" s="61" t="s">
        <v>257</v>
      </c>
    </row>
    <row r="51" spans="1:16" ht="12.75" customHeight="1" x14ac:dyDescent="0.2">
      <c r="A51" s="26" t="str">
        <f t="shared" si="6"/>
        <v> BRNO 31 </v>
      </c>
      <c r="B51" s="11" t="str">
        <f t="shared" si="7"/>
        <v>I</v>
      </c>
      <c r="C51" s="26">
        <f t="shared" si="8"/>
        <v>49625.364000000001</v>
      </c>
      <c r="D51" t="str">
        <f t="shared" si="9"/>
        <v>vis</v>
      </c>
      <c r="E51">
        <f>VLOOKUP(C51,Active!C$21:E$958,3,FALSE)</f>
        <v>14550.947110957828</v>
      </c>
      <c r="F51" s="11" t="s">
        <v>114</v>
      </c>
      <c r="G51" t="str">
        <f t="shared" si="10"/>
        <v>49625.364</v>
      </c>
      <c r="H51" s="26">
        <f t="shared" si="11"/>
        <v>14551</v>
      </c>
      <c r="I51" s="59" t="s">
        <v>258</v>
      </c>
      <c r="J51" s="60" t="s">
        <v>259</v>
      </c>
      <c r="K51" s="59">
        <v>14551</v>
      </c>
      <c r="L51" s="59" t="s">
        <v>248</v>
      </c>
      <c r="M51" s="60" t="s">
        <v>147</v>
      </c>
      <c r="N51" s="60"/>
      <c r="O51" s="61" t="s">
        <v>249</v>
      </c>
      <c r="P51" s="61" t="s">
        <v>250</v>
      </c>
    </row>
    <row r="52" spans="1:16" ht="12.75" customHeight="1" x14ac:dyDescent="0.2">
      <c r="A52" s="26" t="str">
        <f t="shared" si="6"/>
        <v>IBVS 4887 </v>
      </c>
      <c r="B52" s="11" t="str">
        <f t="shared" si="7"/>
        <v>I</v>
      </c>
      <c r="C52" s="26">
        <f t="shared" si="8"/>
        <v>50297.5357</v>
      </c>
      <c r="D52" t="str">
        <f t="shared" si="9"/>
        <v>PE</v>
      </c>
      <c r="E52">
        <f>VLOOKUP(C52,Active!C$21:E$958,3,FALSE)</f>
        <v>15201.958909372766</v>
      </c>
      <c r="F52" s="11" t="str">
        <f>LEFT(M52,1)</f>
        <v>E</v>
      </c>
      <c r="G52" t="str">
        <f t="shared" si="10"/>
        <v>50297.5357</v>
      </c>
      <c r="H52" s="26">
        <f t="shared" si="11"/>
        <v>15202</v>
      </c>
      <c r="I52" s="59" t="s">
        <v>260</v>
      </c>
      <c r="J52" s="60" t="s">
        <v>261</v>
      </c>
      <c r="K52" s="59">
        <v>15202</v>
      </c>
      <c r="L52" s="59" t="s">
        <v>262</v>
      </c>
      <c r="M52" s="60" t="s">
        <v>263</v>
      </c>
      <c r="N52" s="60" t="s">
        <v>264</v>
      </c>
      <c r="O52" s="61" t="s">
        <v>265</v>
      </c>
      <c r="P52" s="62" t="s">
        <v>266</v>
      </c>
    </row>
    <row r="53" spans="1:16" ht="12.75" customHeight="1" x14ac:dyDescent="0.2">
      <c r="A53" s="26" t="str">
        <f t="shared" si="6"/>
        <v>IBVS 5745 </v>
      </c>
      <c r="B53" s="11" t="str">
        <f t="shared" si="7"/>
        <v>II</v>
      </c>
      <c r="C53" s="26">
        <f t="shared" si="8"/>
        <v>50985.700499999999</v>
      </c>
      <c r="D53" t="str">
        <f t="shared" si="9"/>
        <v>PE</v>
      </c>
      <c r="E53">
        <f>VLOOKUP(C53,Active!C$21:E$958,3,FALSE)</f>
        <v>15868.460346511307</v>
      </c>
      <c r="F53" s="11" t="str">
        <f>LEFT(M53,1)</f>
        <v>E</v>
      </c>
      <c r="G53" t="str">
        <f t="shared" si="10"/>
        <v>50985.7005</v>
      </c>
      <c r="H53" s="26">
        <f t="shared" si="11"/>
        <v>15868.5</v>
      </c>
      <c r="I53" s="59" t="s">
        <v>267</v>
      </c>
      <c r="J53" s="60" t="s">
        <v>268</v>
      </c>
      <c r="K53" s="59">
        <v>15868.5</v>
      </c>
      <c r="L53" s="59" t="s">
        <v>269</v>
      </c>
      <c r="M53" s="60" t="s">
        <v>263</v>
      </c>
      <c r="N53" s="60" t="s">
        <v>264</v>
      </c>
      <c r="O53" s="61" t="s">
        <v>270</v>
      </c>
      <c r="P53" s="62" t="s">
        <v>271</v>
      </c>
    </row>
    <row r="54" spans="1:16" ht="12.75" customHeight="1" x14ac:dyDescent="0.2">
      <c r="A54" s="26" t="str">
        <f t="shared" si="6"/>
        <v>IBVS 5745 </v>
      </c>
      <c r="B54" s="11" t="str">
        <f t="shared" si="7"/>
        <v>I</v>
      </c>
      <c r="C54" s="26">
        <f t="shared" si="8"/>
        <v>51061.588499999998</v>
      </c>
      <c r="D54" t="str">
        <f t="shared" si="9"/>
        <v>PE</v>
      </c>
      <c r="E54">
        <f>VLOOKUP(C54,Active!C$21:E$958,3,FALSE)</f>
        <v>15941.959399443931</v>
      </c>
      <c r="F54" s="11" t="str">
        <f>LEFT(M54,1)</f>
        <v>E</v>
      </c>
      <c r="G54" t="str">
        <f t="shared" si="10"/>
        <v>51061.5885</v>
      </c>
      <c r="H54" s="26">
        <f t="shared" si="11"/>
        <v>15942</v>
      </c>
      <c r="I54" s="59" t="s">
        <v>272</v>
      </c>
      <c r="J54" s="60" t="s">
        <v>273</v>
      </c>
      <c r="K54" s="59">
        <v>15942</v>
      </c>
      <c r="L54" s="59" t="s">
        <v>274</v>
      </c>
      <c r="M54" s="60" t="s">
        <v>263</v>
      </c>
      <c r="N54" s="60" t="s">
        <v>264</v>
      </c>
      <c r="O54" s="61" t="s">
        <v>270</v>
      </c>
      <c r="P54" s="62" t="s">
        <v>271</v>
      </c>
    </row>
    <row r="55" spans="1:16" ht="12.75" customHeight="1" x14ac:dyDescent="0.2">
      <c r="A55" s="26" t="str">
        <f t="shared" si="6"/>
        <v>IBVS 5040 </v>
      </c>
      <c r="B55" s="11" t="str">
        <f t="shared" si="7"/>
        <v>II</v>
      </c>
      <c r="C55" s="26">
        <f t="shared" si="8"/>
        <v>51659.917099999999</v>
      </c>
      <c r="D55" t="str">
        <f t="shared" si="9"/>
        <v>vis</v>
      </c>
      <c r="E55">
        <f>VLOOKUP(C55,Active!C$21:E$958,3,FALSE)</f>
        <v>16521.452671667521</v>
      </c>
      <c r="F55" s="11" t="s">
        <v>114</v>
      </c>
      <c r="G55" t="str">
        <f t="shared" si="10"/>
        <v>51659.9171</v>
      </c>
      <c r="H55" s="26">
        <f t="shared" si="11"/>
        <v>16521.5</v>
      </c>
      <c r="I55" s="59" t="s">
        <v>275</v>
      </c>
      <c r="J55" s="60" t="s">
        <v>276</v>
      </c>
      <c r="K55" s="59">
        <v>16521.5</v>
      </c>
      <c r="L55" s="59" t="s">
        <v>277</v>
      </c>
      <c r="M55" s="60" t="s">
        <v>263</v>
      </c>
      <c r="N55" s="60" t="s">
        <v>264</v>
      </c>
      <c r="O55" s="61" t="s">
        <v>278</v>
      </c>
      <c r="P55" s="62" t="s">
        <v>279</v>
      </c>
    </row>
    <row r="56" spans="1:16" ht="12.75" customHeight="1" x14ac:dyDescent="0.2">
      <c r="A56" s="26" t="str">
        <f t="shared" si="6"/>
        <v>IBVS 4967 </v>
      </c>
      <c r="B56" s="11" t="str">
        <f t="shared" si="7"/>
        <v>I</v>
      </c>
      <c r="C56" s="26">
        <f t="shared" si="8"/>
        <v>51692.442600000002</v>
      </c>
      <c r="D56" t="str">
        <f t="shared" si="9"/>
        <v>vis</v>
      </c>
      <c r="E56">
        <f>VLOOKUP(C56,Active!C$21:E$958,3,FALSE)</f>
        <v>16552.954272001702</v>
      </c>
      <c r="F56" s="11" t="s">
        <v>114</v>
      </c>
      <c r="G56" t="str">
        <f t="shared" si="10"/>
        <v>51692.4426</v>
      </c>
      <c r="H56" s="26">
        <f t="shared" si="11"/>
        <v>16553</v>
      </c>
      <c r="I56" s="59" t="s">
        <v>280</v>
      </c>
      <c r="J56" s="60" t="s">
        <v>281</v>
      </c>
      <c r="K56" s="59">
        <v>16553</v>
      </c>
      <c r="L56" s="59" t="s">
        <v>282</v>
      </c>
      <c r="M56" s="60" t="s">
        <v>263</v>
      </c>
      <c r="N56" s="60" t="s">
        <v>264</v>
      </c>
      <c r="O56" s="61" t="s">
        <v>283</v>
      </c>
      <c r="P56" s="62" t="s">
        <v>284</v>
      </c>
    </row>
    <row r="57" spans="1:16" ht="12.75" customHeight="1" x14ac:dyDescent="0.2">
      <c r="A57" s="26" t="str">
        <f t="shared" si="6"/>
        <v>OEJV 0074 </v>
      </c>
      <c r="B57" s="11" t="str">
        <f t="shared" si="7"/>
        <v>I</v>
      </c>
      <c r="C57" s="26">
        <f t="shared" si="8"/>
        <v>52136.421000000002</v>
      </c>
      <c r="D57" t="str">
        <f t="shared" si="9"/>
        <v>vis</v>
      </c>
      <c r="E57">
        <f>VLOOKUP(C57,Active!C$21:E$958,3,FALSE)</f>
        <v>16982.956273932738</v>
      </c>
      <c r="F57" s="11" t="s">
        <v>114</v>
      </c>
      <c r="G57" t="str">
        <f t="shared" si="10"/>
        <v>52136.421</v>
      </c>
      <c r="H57" s="26">
        <f t="shared" si="11"/>
        <v>16983</v>
      </c>
      <c r="I57" s="59" t="s">
        <v>285</v>
      </c>
      <c r="J57" s="60" t="s">
        <v>286</v>
      </c>
      <c r="K57" s="59">
        <v>16983</v>
      </c>
      <c r="L57" s="59" t="s">
        <v>287</v>
      </c>
      <c r="M57" s="60" t="s">
        <v>147</v>
      </c>
      <c r="N57" s="60"/>
      <c r="O57" s="61" t="s">
        <v>288</v>
      </c>
      <c r="P57" s="62" t="s">
        <v>289</v>
      </c>
    </row>
    <row r="58" spans="1:16" ht="12.75" customHeight="1" x14ac:dyDescent="0.2">
      <c r="A58" s="26" t="str">
        <f t="shared" si="6"/>
        <v>IBVS 5694 </v>
      </c>
      <c r="B58" s="11" t="str">
        <f t="shared" si="7"/>
        <v>I</v>
      </c>
      <c r="C58" s="26">
        <f t="shared" si="8"/>
        <v>52947.959699999999</v>
      </c>
      <c r="D58" t="str">
        <f t="shared" si="9"/>
        <v>vis</v>
      </c>
      <c r="E58">
        <f>VLOOKUP(C58,Active!C$21:E$958,3,FALSE)</f>
        <v>17768.947812360078</v>
      </c>
      <c r="F58" s="11" t="s">
        <v>114</v>
      </c>
      <c r="G58" t="str">
        <f t="shared" si="10"/>
        <v>52947.9597</v>
      </c>
      <c r="H58" s="26">
        <f t="shared" si="11"/>
        <v>17769</v>
      </c>
      <c r="I58" s="59" t="s">
        <v>290</v>
      </c>
      <c r="J58" s="60" t="s">
        <v>291</v>
      </c>
      <c r="K58" s="59">
        <v>17769</v>
      </c>
      <c r="L58" s="59" t="s">
        <v>292</v>
      </c>
      <c r="M58" s="60" t="s">
        <v>263</v>
      </c>
      <c r="N58" s="60" t="s">
        <v>264</v>
      </c>
      <c r="O58" s="61" t="s">
        <v>293</v>
      </c>
      <c r="P58" s="62" t="s">
        <v>294</v>
      </c>
    </row>
    <row r="59" spans="1:16" ht="12.75" customHeight="1" x14ac:dyDescent="0.2">
      <c r="A59" s="26" t="str">
        <f t="shared" si="6"/>
        <v>IBVS 5583 </v>
      </c>
      <c r="B59" s="11" t="str">
        <f t="shared" si="7"/>
        <v>II</v>
      </c>
      <c r="C59" s="26">
        <f t="shared" si="8"/>
        <v>53170.463000000003</v>
      </c>
      <c r="D59" t="str">
        <f t="shared" si="9"/>
        <v>vis</v>
      </c>
      <c r="E59">
        <f>VLOOKUP(C59,Active!C$21:E$958,3,FALSE)</f>
        <v>17984.446729506191</v>
      </c>
      <c r="F59" s="11" t="s">
        <v>114</v>
      </c>
      <c r="G59" t="str">
        <f t="shared" si="10"/>
        <v>53170.4630</v>
      </c>
      <c r="H59" s="26">
        <f t="shared" si="11"/>
        <v>17984.5</v>
      </c>
      <c r="I59" s="59" t="s">
        <v>295</v>
      </c>
      <c r="J59" s="60" t="s">
        <v>296</v>
      </c>
      <c r="K59" s="59">
        <v>17984.5</v>
      </c>
      <c r="L59" s="59" t="s">
        <v>297</v>
      </c>
      <c r="M59" s="60" t="s">
        <v>263</v>
      </c>
      <c r="N59" s="60" t="s">
        <v>298</v>
      </c>
      <c r="O59" s="61" t="s">
        <v>299</v>
      </c>
      <c r="P59" s="62" t="s">
        <v>300</v>
      </c>
    </row>
    <row r="60" spans="1:16" ht="12.75" customHeight="1" x14ac:dyDescent="0.2">
      <c r="A60" s="26" t="str">
        <f t="shared" si="6"/>
        <v>IBVS 5583 </v>
      </c>
      <c r="B60" s="11" t="str">
        <f t="shared" si="7"/>
        <v>I</v>
      </c>
      <c r="C60" s="26">
        <f t="shared" si="8"/>
        <v>53186.466899999999</v>
      </c>
      <c r="D60" t="str">
        <f t="shared" si="9"/>
        <v>vis</v>
      </c>
      <c r="E60">
        <f>VLOOKUP(C60,Active!C$21:E$958,3,FALSE)</f>
        <v>17999.946828246811</v>
      </c>
      <c r="F60" s="11" t="s">
        <v>114</v>
      </c>
      <c r="G60" t="str">
        <f t="shared" si="10"/>
        <v>53186.4669</v>
      </c>
      <c r="H60" s="26">
        <f t="shared" si="11"/>
        <v>18000</v>
      </c>
      <c r="I60" s="59" t="s">
        <v>301</v>
      </c>
      <c r="J60" s="60" t="s">
        <v>302</v>
      </c>
      <c r="K60" s="59">
        <v>18000</v>
      </c>
      <c r="L60" s="59" t="s">
        <v>303</v>
      </c>
      <c r="M60" s="60" t="s">
        <v>263</v>
      </c>
      <c r="N60" s="60" t="s">
        <v>298</v>
      </c>
      <c r="O60" s="61" t="s">
        <v>299</v>
      </c>
      <c r="P60" s="62" t="s">
        <v>300</v>
      </c>
    </row>
    <row r="61" spans="1:16" ht="12.75" customHeight="1" x14ac:dyDescent="0.2">
      <c r="A61" s="26" t="str">
        <f t="shared" si="6"/>
        <v>OEJV 0003 </v>
      </c>
      <c r="B61" s="11" t="str">
        <f t="shared" si="7"/>
        <v>I</v>
      </c>
      <c r="C61" s="26">
        <f t="shared" si="8"/>
        <v>53474.555999999997</v>
      </c>
      <c r="D61" t="str">
        <f t="shared" si="9"/>
        <v>vis</v>
      </c>
      <c r="E61">
        <f>VLOOKUP(C61,Active!C$21:E$958,3,FALSE)</f>
        <v>18278.966910607818</v>
      </c>
      <c r="F61" s="11" t="s">
        <v>114</v>
      </c>
      <c r="G61" t="str">
        <f t="shared" si="10"/>
        <v>53474.556</v>
      </c>
      <c r="H61" s="26">
        <f t="shared" si="11"/>
        <v>18279</v>
      </c>
      <c r="I61" s="59" t="s">
        <v>304</v>
      </c>
      <c r="J61" s="60" t="s">
        <v>305</v>
      </c>
      <c r="K61" s="59">
        <v>18279</v>
      </c>
      <c r="L61" s="59" t="s">
        <v>306</v>
      </c>
      <c r="M61" s="60" t="s">
        <v>147</v>
      </c>
      <c r="N61" s="60"/>
      <c r="O61" s="61" t="s">
        <v>148</v>
      </c>
      <c r="P61" s="62" t="s">
        <v>307</v>
      </c>
    </row>
    <row r="62" spans="1:16" ht="12.75" customHeight="1" x14ac:dyDescent="0.2">
      <c r="A62" s="26" t="str">
        <f t="shared" si="6"/>
        <v>OEJV 0074 </v>
      </c>
      <c r="B62" s="11" t="str">
        <f t="shared" si="7"/>
        <v>I</v>
      </c>
      <c r="C62" s="26">
        <f t="shared" si="8"/>
        <v>53567.461320000002</v>
      </c>
      <c r="D62" t="str">
        <f t="shared" si="9"/>
        <v>vis</v>
      </c>
      <c r="E62">
        <f>VLOOKUP(C62,Active!C$21:E$958,3,FALSE)</f>
        <v>18368.947579915257</v>
      </c>
      <c r="F62" s="11" t="s">
        <v>114</v>
      </c>
      <c r="G62" t="str">
        <f t="shared" si="10"/>
        <v>53567.46132</v>
      </c>
      <c r="H62" s="26">
        <f t="shared" si="11"/>
        <v>18369</v>
      </c>
      <c r="I62" s="59" t="s">
        <v>308</v>
      </c>
      <c r="J62" s="60" t="s">
        <v>309</v>
      </c>
      <c r="K62" s="59">
        <v>18369</v>
      </c>
      <c r="L62" s="59" t="s">
        <v>310</v>
      </c>
      <c r="M62" s="60" t="s">
        <v>311</v>
      </c>
      <c r="N62" s="60" t="s">
        <v>43</v>
      </c>
      <c r="O62" s="61" t="s">
        <v>312</v>
      </c>
      <c r="P62" s="62" t="s">
        <v>289</v>
      </c>
    </row>
    <row r="63" spans="1:16" ht="12.75" customHeight="1" x14ac:dyDescent="0.2">
      <c r="A63" s="26" t="str">
        <f t="shared" si="6"/>
        <v>OEJV 0003 </v>
      </c>
      <c r="B63" s="11" t="str">
        <f t="shared" si="7"/>
        <v>I</v>
      </c>
      <c r="C63" s="26">
        <f t="shared" si="8"/>
        <v>53569.54</v>
      </c>
      <c r="D63" t="str">
        <f t="shared" si="9"/>
        <v>vis</v>
      </c>
      <c r="E63">
        <f>VLOOKUP(C63,Active!C$21:E$958,3,FALSE)</f>
        <v>18370.960823265326</v>
      </c>
      <c r="F63" s="11" t="s">
        <v>114</v>
      </c>
      <c r="G63" t="str">
        <f t="shared" si="10"/>
        <v>53569.540</v>
      </c>
      <c r="H63" s="26">
        <f t="shared" si="11"/>
        <v>18371</v>
      </c>
      <c r="I63" s="59" t="s">
        <v>313</v>
      </c>
      <c r="J63" s="60" t="s">
        <v>314</v>
      </c>
      <c r="K63" s="59">
        <v>18371</v>
      </c>
      <c r="L63" s="59" t="s">
        <v>315</v>
      </c>
      <c r="M63" s="60" t="s">
        <v>147</v>
      </c>
      <c r="N63" s="60"/>
      <c r="O63" s="61" t="s">
        <v>148</v>
      </c>
      <c r="P63" s="62" t="s">
        <v>307</v>
      </c>
    </row>
    <row r="64" spans="1:16" ht="12.75" customHeight="1" x14ac:dyDescent="0.2">
      <c r="A64" s="26" t="str">
        <f t="shared" si="6"/>
        <v>BAVM 178 </v>
      </c>
      <c r="B64" s="11" t="str">
        <f t="shared" si="7"/>
        <v>II</v>
      </c>
      <c r="C64" s="26">
        <f t="shared" si="8"/>
        <v>53612.373800000001</v>
      </c>
      <c r="D64" t="str">
        <f t="shared" si="9"/>
        <v>vis</v>
      </c>
      <c r="E64">
        <f>VLOOKUP(C64,Active!C$21:E$958,3,FALSE)</f>
        <v>18412.446219289803</v>
      </c>
      <c r="F64" s="11" t="s">
        <v>114</v>
      </c>
      <c r="G64" t="str">
        <f t="shared" si="10"/>
        <v>53612.3738</v>
      </c>
      <c r="H64" s="26">
        <f t="shared" si="11"/>
        <v>18412.5</v>
      </c>
      <c r="I64" s="59" t="s">
        <v>316</v>
      </c>
      <c r="J64" s="60" t="s">
        <v>317</v>
      </c>
      <c r="K64" s="59">
        <v>18412.5</v>
      </c>
      <c r="L64" s="59" t="s">
        <v>318</v>
      </c>
      <c r="M64" s="60" t="s">
        <v>311</v>
      </c>
      <c r="N64" s="60">
        <v>0</v>
      </c>
      <c r="O64" s="61" t="s">
        <v>319</v>
      </c>
      <c r="P64" s="62" t="s">
        <v>320</v>
      </c>
    </row>
    <row r="65" spans="1:16" ht="12.75" customHeight="1" x14ac:dyDescent="0.2">
      <c r="A65" s="26" t="str">
        <f t="shared" si="6"/>
        <v>OEJV 0074 </v>
      </c>
      <c r="B65" s="11" t="str">
        <f t="shared" si="7"/>
        <v>I</v>
      </c>
      <c r="C65" s="26">
        <f t="shared" si="8"/>
        <v>53656.25331</v>
      </c>
      <c r="D65" t="str">
        <f t="shared" si="9"/>
        <v>vis</v>
      </c>
      <c r="E65">
        <f>VLOOKUP(C65,Active!C$21:E$958,3,FALSE)</f>
        <v>18454.944406462313</v>
      </c>
      <c r="F65" s="11" t="s">
        <v>114</v>
      </c>
      <c r="G65" t="str">
        <f t="shared" si="10"/>
        <v>53656.25331</v>
      </c>
      <c r="H65" s="26">
        <f t="shared" si="11"/>
        <v>18455</v>
      </c>
      <c r="I65" s="59" t="s">
        <v>321</v>
      </c>
      <c r="J65" s="60" t="s">
        <v>322</v>
      </c>
      <c r="K65" s="59">
        <v>18455</v>
      </c>
      <c r="L65" s="59" t="s">
        <v>323</v>
      </c>
      <c r="M65" s="60" t="s">
        <v>311</v>
      </c>
      <c r="N65" s="60" t="s">
        <v>43</v>
      </c>
      <c r="O65" s="61" t="s">
        <v>312</v>
      </c>
      <c r="P65" s="62" t="s">
        <v>289</v>
      </c>
    </row>
    <row r="66" spans="1:16" ht="12.75" customHeight="1" x14ac:dyDescent="0.2">
      <c r="A66" s="26" t="str">
        <f t="shared" si="6"/>
        <v>BAVM 178 </v>
      </c>
      <c r="B66" s="11" t="str">
        <f t="shared" si="7"/>
        <v>I</v>
      </c>
      <c r="C66" s="26">
        <f t="shared" si="8"/>
        <v>53659.352899999998</v>
      </c>
      <c r="D66" t="str">
        <f t="shared" si="9"/>
        <v>vis</v>
      </c>
      <c r="E66">
        <f>VLOOKUP(C66,Active!C$21:E$958,3,FALSE)</f>
        <v>18457.946421662073</v>
      </c>
      <c r="F66" s="11" t="s">
        <v>114</v>
      </c>
      <c r="G66" t="str">
        <f t="shared" si="10"/>
        <v>53659.3529</v>
      </c>
      <c r="H66" s="26">
        <f t="shared" si="11"/>
        <v>18458</v>
      </c>
      <c r="I66" s="59" t="s">
        <v>324</v>
      </c>
      <c r="J66" s="60" t="s">
        <v>325</v>
      </c>
      <c r="K66" s="59">
        <v>18458</v>
      </c>
      <c r="L66" s="59" t="s">
        <v>326</v>
      </c>
      <c r="M66" s="60" t="s">
        <v>311</v>
      </c>
      <c r="N66" s="60" t="s">
        <v>327</v>
      </c>
      <c r="O66" s="61" t="s">
        <v>319</v>
      </c>
      <c r="P66" s="62" t="s">
        <v>320</v>
      </c>
    </row>
    <row r="67" spans="1:16" ht="12.75" customHeight="1" x14ac:dyDescent="0.2">
      <c r="A67" s="26" t="str">
        <f t="shared" si="6"/>
        <v>BAVM 178 </v>
      </c>
      <c r="B67" s="11" t="str">
        <f t="shared" si="7"/>
        <v>I</v>
      </c>
      <c r="C67" s="26">
        <f t="shared" si="8"/>
        <v>53661.419099999999</v>
      </c>
      <c r="D67" t="str">
        <f t="shared" si="9"/>
        <v>vis</v>
      </c>
      <c r="E67">
        <f>VLOOKUP(C67,Active!C$21:E$958,3,FALSE)</f>
        <v>18459.947577881361</v>
      </c>
      <c r="F67" s="11" t="s">
        <v>114</v>
      </c>
      <c r="G67" t="str">
        <f t="shared" si="10"/>
        <v>53661.4191</v>
      </c>
      <c r="H67" s="26">
        <f t="shared" si="11"/>
        <v>18460</v>
      </c>
      <c r="I67" s="59" t="s">
        <v>328</v>
      </c>
      <c r="J67" s="60" t="s">
        <v>329</v>
      </c>
      <c r="K67" s="59">
        <v>18460</v>
      </c>
      <c r="L67" s="59" t="s">
        <v>330</v>
      </c>
      <c r="M67" s="60" t="s">
        <v>311</v>
      </c>
      <c r="N67" s="60" t="s">
        <v>327</v>
      </c>
      <c r="O67" s="61" t="s">
        <v>319</v>
      </c>
      <c r="P67" s="62" t="s">
        <v>320</v>
      </c>
    </row>
    <row r="68" spans="1:16" ht="12.75" customHeight="1" x14ac:dyDescent="0.2">
      <c r="A68" s="26" t="str">
        <f t="shared" si="6"/>
        <v>BAVM 178 </v>
      </c>
      <c r="B68" s="11" t="str">
        <f t="shared" si="7"/>
        <v>II</v>
      </c>
      <c r="C68" s="26">
        <f t="shared" si="8"/>
        <v>53899.4038</v>
      </c>
      <c r="D68" t="str">
        <f t="shared" si="9"/>
        <v>vis</v>
      </c>
      <c r="E68">
        <f>VLOOKUP(C68,Active!C$21:E$958,3,FALSE)</f>
        <v>18690.44054201871</v>
      </c>
      <c r="F68" s="11" t="s">
        <v>114</v>
      </c>
      <c r="G68" t="str">
        <f t="shared" si="10"/>
        <v>53899.4038</v>
      </c>
      <c r="H68" s="26">
        <f t="shared" si="11"/>
        <v>18690.5</v>
      </c>
      <c r="I68" s="59" t="s">
        <v>331</v>
      </c>
      <c r="J68" s="60" t="s">
        <v>332</v>
      </c>
      <c r="K68" s="59">
        <v>18690.5</v>
      </c>
      <c r="L68" s="59" t="s">
        <v>333</v>
      </c>
      <c r="M68" s="60" t="s">
        <v>311</v>
      </c>
      <c r="N68" s="60" t="s">
        <v>327</v>
      </c>
      <c r="O68" s="61" t="s">
        <v>319</v>
      </c>
      <c r="P68" s="62" t="s">
        <v>320</v>
      </c>
    </row>
    <row r="69" spans="1:16" ht="12.75" customHeight="1" x14ac:dyDescent="0.2">
      <c r="A69" s="26" t="str">
        <f t="shared" si="6"/>
        <v>OEJV 0074 </v>
      </c>
      <c r="B69" s="11" t="str">
        <f t="shared" si="7"/>
        <v>I</v>
      </c>
      <c r="C69" s="26">
        <f t="shared" si="8"/>
        <v>53947.416290000001</v>
      </c>
      <c r="D69" t="str">
        <f t="shared" si="9"/>
        <v>vis</v>
      </c>
      <c r="E69">
        <f>VLOOKUP(C69,Active!C$21:E$958,3,FALSE)</f>
        <v>18736.941603371459</v>
      </c>
      <c r="F69" s="11" t="s">
        <v>114</v>
      </c>
      <c r="G69" t="str">
        <f t="shared" si="10"/>
        <v>53947.41629</v>
      </c>
      <c r="H69" s="26">
        <f t="shared" si="11"/>
        <v>18737</v>
      </c>
      <c r="I69" s="59" t="s">
        <v>334</v>
      </c>
      <c r="J69" s="60" t="s">
        <v>335</v>
      </c>
      <c r="K69" s="59">
        <v>18737</v>
      </c>
      <c r="L69" s="59" t="s">
        <v>336</v>
      </c>
      <c r="M69" s="60" t="s">
        <v>311</v>
      </c>
      <c r="N69" s="60" t="s">
        <v>298</v>
      </c>
      <c r="O69" s="61" t="s">
        <v>312</v>
      </c>
      <c r="P69" s="62" t="s">
        <v>289</v>
      </c>
    </row>
    <row r="70" spans="1:16" ht="12.75" customHeight="1" x14ac:dyDescent="0.2">
      <c r="A70" s="26" t="str">
        <f t="shared" si="6"/>
        <v>OEJV 0074 </v>
      </c>
      <c r="B70" s="11" t="str">
        <f t="shared" si="7"/>
        <v>I</v>
      </c>
      <c r="C70" s="26">
        <f t="shared" si="8"/>
        <v>54039.307699999998</v>
      </c>
      <c r="D70" t="str">
        <f t="shared" si="9"/>
        <v>vis</v>
      </c>
      <c r="E70">
        <f>VLOOKUP(C70,Active!C$21:E$958,3,FALSE)</f>
        <v>18825.940280469858</v>
      </c>
      <c r="F70" s="11" t="s">
        <v>114</v>
      </c>
      <c r="G70" t="str">
        <f t="shared" si="10"/>
        <v>54039.30770</v>
      </c>
      <c r="H70" s="26">
        <f t="shared" si="11"/>
        <v>18826</v>
      </c>
      <c r="I70" s="59" t="s">
        <v>337</v>
      </c>
      <c r="J70" s="60" t="s">
        <v>338</v>
      </c>
      <c r="K70" s="59">
        <v>18826</v>
      </c>
      <c r="L70" s="59" t="s">
        <v>339</v>
      </c>
      <c r="M70" s="60" t="s">
        <v>311</v>
      </c>
      <c r="N70" s="60" t="s">
        <v>43</v>
      </c>
      <c r="O70" s="61" t="s">
        <v>312</v>
      </c>
      <c r="P70" s="62" t="s">
        <v>289</v>
      </c>
    </row>
    <row r="71" spans="1:16" ht="12.75" customHeight="1" x14ac:dyDescent="0.2">
      <c r="A71" s="26" t="str">
        <f t="shared" si="6"/>
        <v>OEJV 0074 </v>
      </c>
      <c r="B71" s="11" t="str">
        <f t="shared" si="7"/>
        <v>I</v>
      </c>
      <c r="C71" s="26">
        <f t="shared" si="8"/>
        <v>54297.430979999997</v>
      </c>
      <c r="D71" t="str">
        <f t="shared" si="9"/>
        <v>vis</v>
      </c>
      <c r="E71">
        <f>VLOOKUP(C71,Active!C$21:E$958,3,FALSE)</f>
        <v>19075.93786401222</v>
      </c>
      <c r="F71" s="11" t="s">
        <v>114</v>
      </c>
      <c r="G71" t="str">
        <f t="shared" si="10"/>
        <v>54297.43098</v>
      </c>
      <c r="H71" s="26">
        <f t="shared" si="11"/>
        <v>19076</v>
      </c>
      <c r="I71" s="59" t="s">
        <v>340</v>
      </c>
      <c r="J71" s="60" t="s">
        <v>341</v>
      </c>
      <c r="K71" s="59">
        <v>19076</v>
      </c>
      <c r="L71" s="59" t="s">
        <v>342</v>
      </c>
      <c r="M71" s="60" t="s">
        <v>311</v>
      </c>
      <c r="N71" s="60" t="s">
        <v>298</v>
      </c>
      <c r="O71" s="61" t="s">
        <v>312</v>
      </c>
      <c r="P71" s="62" t="s">
        <v>289</v>
      </c>
    </row>
    <row r="72" spans="1:16" ht="12.75" customHeight="1" x14ac:dyDescent="0.2">
      <c r="A72" s="26" t="str">
        <f t="shared" si="6"/>
        <v>OEJV 0074 </v>
      </c>
      <c r="B72" s="11" t="str">
        <f t="shared" si="7"/>
        <v>I</v>
      </c>
      <c r="C72" s="26">
        <f t="shared" si="8"/>
        <v>54297.430979999997</v>
      </c>
      <c r="D72" t="str">
        <f t="shared" si="9"/>
        <v>vis</v>
      </c>
      <c r="E72">
        <f>VLOOKUP(C72,Active!C$21:E$958,3,FALSE)</f>
        <v>19075.93786401222</v>
      </c>
      <c r="F72" s="11" t="s">
        <v>114</v>
      </c>
      <c r="G72" t="str">
        <f t="shared" si="10"/>
        <v>54297.43098</v>
      </c>
      <c r="H72" s="26">
        <f t="shared" si="11"/>
        <v>19076</v>
      </c>
      <c r="I72" s="59" t="s">
        <v>340</v>
      </c>
      <c r="J72" s="60" t="s">
        <v>341</v>
      </c>
      <c r="K72" s="59">
        <v>19076</v>
      </c>
      <c r="L72" s="59" t="s">
        <v>342</v>
      </c>
      <c r="M72" s="60" t="s">
        <v>311</v>
      </c>
      <c r="N72" s="60" t="s">
        <v>114</v>
      </c>
      <c r="O72" s="61" t="s">
        <v>312</v>
      </c>
      <c r="P72" s="62" t="s">
        <v>289</v>
      </c>
    </row>
    <row r="73" spans="1:16" ht="12.75" customHeight="1" x14ac:dyDescent="0.2">
      <c r="A73" s="26" t="str">
        <f t="shared" si="6"/>
        <v>OEJV 0074 </v>
      </c>
      <c r="B73" s="11" t="str">
        <f t="shared" si="7"/>
        <v>I</v>
      </c>
      <c r="C73" s="26">
        <f t="shared" si="8"/>
        <v>54297.431479999999</v>
      </c>
      <c r="D73" t="str">
        <f t="shared" si="9"/>
        <v>vis</v>
      </c>
      <c r="E73">
        <f>VLOOKUP(C73,Active!C$21:E$958,3,FALSE)</f>
        <v>19075.93834827227</v>
      </c>
      <c r="F73" s="11" t="s">
        <v>114</v>
      </c>
      <c r="G73" t="str">
        <f t="shared" si="10"/>
        <v>54297.43148</v>
      </c>
      <c r="H73" s="26">
        <f t="shared" si="11"/>
        <v>19076</v>
      </c>
      <c r="I73" s="59" t="s">
        <v>343</v>
      </c>
      <c r="J73" s="60" t="s">
        <v>344</v>
      </c>
      <c r="K73" s="59">
        <v>19076</v>
      </c>
      <c r="L73" s="59" t="s">
        <v>345</v>
      </c>
      <c r="M73" s="60" t="s">
        <v>311</v>
      </c>
      <c r="N73" s="60" t="s">
        <v>43</v>
      </c>
      <c r="O73" s="61" t="s">
        <v>312</v>
      </c>
      <c r="P73" s="62" t="s">
        <v>289</v>
      </c>
    </row>
    <row r="74" spans="1:16" ht="12.75" customHeight="1" x14ac:dyDescent="0.2">
      <c r="A74" s="26" t="str">
        <f t="shared" si="6"/>
        <v>OEJV 0074 </v>
      </c>
      <c r="B74" s="11" t="str">
        <f t="shared" si="7"/>
        <v>I</v>
      </c>
      <c r="C74" s="26">
        <f t="shared" si="8"/>
        <v>54327.374620000002</v>
      </c>
      <c r="D74" t="str">
        <f t="shared" si="9"/>
        <v>vis</v>
      </c>
      <c r="E74">
        <f>VLOOKUP(C74,Active!C$21:E$958,3,FALSE)</f>
        <v>19104.938881055179</v>
      </c>
      <c r="F74" s="11" t="s">
        <v>114</v>
      </c>
      <c r="G74" t="str">
        <f t="shared" si="10"/>
        <v>54327.37462</v>
      </c>
      <c r="H74" s="26">
        <f t="shared" si="11"/>
        <v>19105</v>
      </c>
      <c r="I74" s="59" t="s">
        <v>346</v>
      </c>
      <c r="J74" s="60" t="s">
        <v>347</v>
      </c>
      <c r="K74" s="59">
        <v>19105</v>
      </c>
      <c r="L74" s="59" t="s">
        <v>348</v>
      </c>
      <c r="M74" s="60" t="s">
        <v>311</v>
      </c>
      <c r="N74" s="60" t="s">
        <v>298</v>
      </c>
      <c r="O74" s="61" t="s">
        <v>349</v>
      </c>
      <c r="P74" s="62" t="s">
        <v>289</v>
      </c>
    </row>
    <row r="75" spans="1:16" ht="12.75" customHeight="1" x14ac:dyDescent="0.2">
      <c r="A75" s="26" t="str">
        <f t="shared" ref="A75:A106" si="12">P75</f>
        <v>BAVM 201 </v>
      </c>
      <c r="B75" s="11" t="str">
        <f t="shared" ref="B75:B106" si="13">IF(H75=INT(H75),"I","II")</f>
        <v>II</v>
      </c>
      <c r="C75" s="26">
        <f t="shared" ref="C75:C106" si="14">1*G75</f>
        <v>54631.448700000001</v>
      </c>
      <c r="D75" t="str">
        <f t="shared" ref="D75:D106" si="15">VLOOKUP(F75,I$1:J$5,2,FALSE)</f>
        <v>vis</v>
      </c>
      <c r="E75">
        <f>VLOOKUP(C75,Active!C$21:E$958,3,FALSE)</f>
        <v>19399.440737756624</v>
      </c>
      <c r="F75" s="11" t="s">
        <v>114</v>
      </c>
      <c r="G75" t="str">
        <f t="shared" ref="G75:G106" si="16">MID(I75,3,LEN(I75)-3)</f>
        <v>54631.4487</v>
      </c>
      <c r="H75" s="26">
        <f t="shared" ref="H75:H106" si="17">1*K75</f>
        <v>19399.5</v>
      </c>
      <c r="I75" s="59" t="s">
        <v>350</v>
      </c>
      <c r="J75" s="60" t="s">
        <v>351</v>
      </c>
      <c r="K75" s="59">
        <v>19399.5</v>
      </c>
      <c r="L75" s="59" t="s">
        <v>352</v>
      </c>
      <c r="M75" s="60" t="s">
        <v>311</v>
      </c>
      <c r="N75" s="60" t="s">
        <v>327</v>
      </c>
      <c r="O75" s="61" t="s">
        <v>319</v>
      </c>
      <c r="P75" s="62" t="s">
        <v>353</v>
      </c>
    </row>
    <row r="76" spans="1:16" ht="12.75" customHeight="1" x14ac:dyDescent="0.2">
      <c r="A76" s="26" t="str">
        <f t="shared" si="12"/>
        <v>BAVM 209 </v>
      </c>
      <c r="B76" s="11" t="str">
        <f t="shared" si="13"/>
        <v>I</v>
      </c>
      <c r="C76" s="26">
        <f t="shared" si="14"/>
        <v>54648.486100000002</v>
      </c>
      <c r="D76" t="str">
        <f t="shared" si="15"/>
        <v>vis</v>
      </c>
      <c r="E76">
        <f>VLOOKUP(C76,Active!C$21:E$958,3,FALSE)</f>
        <v>19415.941802014931</v>
      </c>
      <c r="F76" s="11" t="s">
        <v>114</v>
      </c>
      <c r="G76" t="str">
        <f t="shared" si="16"/>
        <v>54648.4861</v>
      </c>
      <c r="H76" s="26">
        <f t="shared" si="17"/>
        <v>19416</v>
      </c>
      <c r="I76" s="59" t="s">
        <v>354</v>
      </c>
      <c r="J76" s="60" t="s">
        <v>355</v>
      </c>
      <c r="K76" s="59">
        <v>19416</v>
      </c>
      <c r="L76" s="59" t="s">
        <v>356</v>
      </c>
      <c r="M76" s="60" t="s">
        <v>311</v>
      </c>
      <c r="N76" s="60" t="s">
        <v>357</v>
      </c>
      <c r="O76" s="61" t="s">
        <v>358</v>
      </c>
      <c r="P76" s="62" t="s">
        <v>359</v>
      </c>
    </row>
    <row r="77" spans="1:16" ht="12.75" customHeight="1" x14ac:dyDescent="0.2">
      <c r="A77" s="26" t="str">
        <f t="shared" si="12"/>
        <v>OEJV 0137 </v>
      </c>
      <c r="B77" s="11" t="str">
        <f t="shared" si="13"/>
        <v>I</v>
      </c>
      <c r="C77" s="26">
        <f t="shared" si="14"/>
        <v>55377.428500000002</v>
      </c>
      <c r="D77" t="str">
        <f t="shared" si="15"/>
        <v>vis</v>
      </c>
      <c r="E77">
        <f>VLOOKUP(C77,Active!C$21:E$958,3,FALSE)</f>
        <v>20121.937164159604</v>
      </c>
      <c r="F77" s="11" t="s">
        <v>114</v>
      </c>
      <c r="G77" t="str">
        <f t="shared" si="16"/>
        <v>55377.4285</v>
      </c>
      <c r="H77" s="26">
        <f t="shared" si="17"/>
        <v>20122</v>
      </c>
      <c r="I77" s="59" t="s">
        <v>360</v>
      </c>
      <c r="J77" s="60" t="s">
        <v>361</v>
      </c>
      <c r="K77" s="59">
        <v>20122</v>
      </c>
      <c r="L77" s="59" t="s">
        <v>362</v>
      </c>
      <c r="M77" s="60" t="s">
        <v>311</v>
      </c>
      <c r="N77" s="60" t="s">
        <v>298</v>
      </c>
      <c r="O77" s="61" t="s">
        <v>312</v>
      </c>
      <c r="P77" s="62" t="s">
        <v>363</v>
      </c>
    </row>
    <row r="78" spans="1:16" ht="12.75" customHeight="1" x14ac:dyDescent="0.2">
      <c r="A78" s="26" t="str">
        <f t="shared" si="12"/>
        <v>OEJV 0137 </v>
      </c>
      <c r="B78" s="11" t="str">
        <f t="shared" si="13"/>
        <v>I</v>
      </c>
      <c r="C78" s="26">
        <f t="shared" si="14"/>
        <v>55377.428599999999</v>
      </c>
      <c r="D78" t="str">
        <f t="shared" si="15"/>
        <v>vis</v>
      </c>
      <c r="E78">
        <f>VLOOKUP(C78,Active!C$21:E$958,3,FALSE)</f>
        <v>20121.937261011612</v>
      </c>
      <c r="F78" s="11" t="s">
        <v>114</v>
      </c>
      <c r="G78" t="str">
        <f t="shared" si="16"/>
        <v>55377.4286</v>
      </c>
      <c r="H78" s="26">
        <f t="shared" si="17"/>
        <v>20122</v>
      </c>
      <c r="I78" s="59" t="s">
        <v>364</v>
      </c>
      <c r="J78" s="60" t="s">
        <v>361</v>
      </c>
      <c r="K78" s="59">
        <v>20122</v>
      </c>
      <c r="L78" s="59" t="s">
        <v>365</v>
      </c>
      <c r="M78" s="60" t="s">
        <v>311</v>
      </c>
      <c r="N78" s="60" t="s">
        <v>43</v>
      </c>
      <c r="O78" s="61" t="s">
        <v>312</v>
      </c>
      <c r="P78" s="62" t="s">
        <v>363</v>
      </c>
    </row>
    <row r="79" spans="1:16" ht="12.75" customHeight="1" x14ac:dyDescent="0.2">
      <c r="A79" s="26" t="str">
        <f t="shared" si="12"/>
        <v>OEJV 0137 </v>
      </c>
      <c r="B79" s="11" t="str">
        <f t="shared" si="13"/>
        <v>I</v>
      </c>
      <c r="C79" s="26">
        <f t="shared" si="14"/>
        <v>55377.428800000002</v>
      </c>
      <c r="D79" t="str">
        <f t="shared" si="15"/>
        <v>vis</v>
      </c>
      <c r="E79">
        <f>VLOOKUP(C79,Active!C$21:E$958,3,FALSE)</f>
        <v>20121.937454715633</v>
      </c>
      <c r="F79" s="11" t="s">
        <v>114</v>
      </c>
      <c r="G79" t="str">
        <f t="shared" si="16"/>
        <v>55377.4288</v>
      </c>
      <c r="H79" s="26">
        <f t="shared" si="17"/>
        <v>20122</v>
      </c>
      <c r="I79" s="59" t="s">
        <v>366</v>
      </c>
      <c r="J79" s="60" t="s">
        <v>361</v>
      </c>
      <c r="K79" s="59">
        <v>20122</v>
      </c>
      <c r="L79" s="59" t="s">
        <v>367</v>
      </c>
      <c r="M79" s="60" t="s">
        <v>311</v>
      </c>
      <c r="N79" s="60" t="s">
        <v>114</v>
      </c>
      <c r="O79" s="61" t="s">
        <v>312</v>
      </c>
      <c r="P79" s="62" t="s">
        <v>363</v>
      </c>
    </row>
    <row r="80" spans="1:16" ht="12.75" customHeight="1" x14ac:dyDescent="0.2">
      <c r="A80" s="26" t="str">
        <f t="shared" si="12"/>
        <v>OEJV 0160 </v>
      </c>
      <c r="B80" s="11" t="str">
        <f t="shared" si="13"/>
        <v>II</v>
      </c>
      <c r="C80" s="26">
        <f t="shared" si="14"/>
        <v>55711.442620000002</v>
      </c>
      <c r="D80" t="str">
        <f t="shared" si="15"/>
        <v>vis</v>
      </c>
      <c r="E80">
        <f>VLOOKUP(C80,Active!C$21:E$958,3,FALSE)</f>
        <v>20445.436551231662</v>
      </c>
      <c r="F80" s="11" t="s">
        <v>114</v>
      </c>
      <c r="G80" t="str">
        <f t="shared" si="16"/>
        <v>55711.44262</v>
      </c>
      <c r="H80" s="26">
        <f t="shared" si="17"/>
        <v>20445.5</v>
      </c>
      <c r="I80" s="59" t="s">
        <v>368</v>
      </c>
      <c r="J80" s="60" t="s">
        <v>369</v>
      </c>
      <c r="K80" s="59">
        <v>20445.5</v>
      </c>
      <c r="L80" s="59" t="s">
        <v>370</v>
      </c>
      <c r="M80" s="60" t="s">
        <v>311</v>
      </c>
      <c r="N80" s="60" t="s">
        <v>109</v>
      </c>
      <c r="O80" s="61" t="s">
        <v>312</v>
      </c>
      <c r="P80" s="62" t="s">
        <v>371</v>
      </c>
    </row>
    <row r="81" spans="1:16" ht="12.75" customHeight="1" x14ac:dyDescent="0.2">
      <c r="A81" s="26" t="str">
        <f t="shared" si="12"/>
        <v>BAVM 220 </v>
      </c>
      <c r="B81" s="11" t="str">
        <f t="shared" si="13"/>
        <v>II</v>
      </c>
      <c r="C81" s="26">
        <f t="shared" si="14"/>
        <v>55776.492400000003</v>
      </c>
      <c r="D81" t="str">
        <f t="shared" si="15"/>
        <v>vis</v>
      </c>
      <c r="E81">
        <f>VLOOKUP(C81,Active!C$21:E$958,3,FALSE)</f>
        <v>20508.438570305505</v>
      </c>
      <c r="F81" s="11" t="s">
        <v>114</v>
      </c>
      <c r="G81" t="str">
        <f t="shared" si="16"/>
        <v>55776.4924</v>
      </c>
      <c r="H81" s="26">
        <f t="shared" si="17"/>
        <v>20508.5</v>
      </c>
      <c r="I81" s="59" t="s">
        <v>372</v>
      </c>
      <c r="J81" s="60" t="s">
        <v>373</v>
      </c>
      <c r="K81" s="59">
        <v>20508.5</v>
      </c>
      <c r="L81" s="59" t="s">
        <v>374</v>
      </c>
      <c r="M81" s="60" t="s">
        <v>311</v>
      </c>
      <c r="N81" s="60" t="s">
        <v>327</v>
      </c>
      <c r="O81" s="61" t="s">
        <v>319</v>
      </c>
      <c r="P81" s="62" t="s">
        <v>375</v>
      </c>
    </row>
    <row r="82" spans="1:16" ht="12.75" customHeight="1" x14ac:dyDescent="0.2">
      <c r="A82" s="26" t="str">
        <f t="shared" si="12"/>
        <v>OEJV 0160 </v>
      </c>
      <c r="B82" s="11" t="str">
        <f t="shared" si="13"/>
        <v>I</v>
      </c>
      <c r="C82" s="26">
        <f t="shared" si="14"/>
        <v>55880.266750000003</v>
      </c>
      <c r="D82" t="str">
        <f t="shared" si="15"/>
        <v>vis</v>
      </c>
      <c r="E82">
        <f>VLOOKUP(C82,Active!C$21:E$958,3,FALSE)</f>
        <v>20608.946113575836</v>
      </c>
      <c r="F82" s="11" t="s">
        <v>114</v>
      </c>
      <c r="G82" t="str">
        <f t="shared" si="16"/>
        <v>55880.26675</v>
      </c>
      <c r="H82" s="26">
        <f t="shared" si="17"/>
        <v>20609</v>
      </c>
      <c r="I82" s="59" t="s">
        <v>376</v>
      </c>
      <c r="J82" s="60" t="s">
        <v>377</v>
      </c>
      <c r="K82" s="59">
        <v>20609</v>
      </c>
      <c r="L82" s="59" t="s">
        <v>378</v>
      </c>
      <c r="M82" s="60" t="s">
        <v>311</v>
      </c>
      <c r="N82" s="60" t="s">
        <v>114</v>
      </c>
      <c r="O82" s="61" t="s">
        <v>379</v>
      </c>
      <c r="P82" s="62" t="s">
        <v>371</v>
      </c>
    </row>
    <row r="83" spans="1:16" ht="12.75" customHeight="1" x14ac:dyDescent="0.2">
      <c r="A83" s="26" t="str">
        <f t="shared" si="12"/>
        <v>OEJV 0160 </v>
      </c>
      <c r="B83" s="11" t="str">
        <f t="shared" si="13"/>
        <v>I</v>
      </c>
      <c r="C83" s="26">
        <f t="shared" si="14"/>
        <v>56107.408170000002</v>
      </c>
      <c r="D83" t="str">
        <f t="shared" si="15"/>
        <v>vis</v>
      </c>
      <c r="E83">
        <f>VLOOKUP(C83,Active!C$21:E$958,3,FALSE)</f>
        <v>20828.937143142721</v>
      </c>
      <c r="F83" s="11" t="s">
        <v>114</v>
      </c>
      <c r="G83" t="str">
        <f t="shared" si="16"/>
        <v>56107.40817</v>
      </c>
      <c r="H83" s="26">
        <f t="shared" si="17"/>
        <v>20829</v>
      </c>
      <c r="I83" s="59" t="s">
        <v>380</v>
      </c>
      <c r="J83" s="60" t="s">
        <v>381</v>
      </c>
      <c r="K83" s="59">
        <v>20829</v>
      </c>
      <c r="L83" s="59" t="s">
        <v>382</v>
      </c>
      <c r="M83" s="60" t="s">
        <v>311</v>
      </c>
      <c r="N83" s="60" t="s">
        <v>109</v>
      </c>
      <c r="O83" s="61" t="s">
        <v>312</v>
      </c>
      <c r="P83" s="62" t="s">
        <v>371</v>
      </c>
    </row>
    <row r="84" spans="1:16" ht="12.75" customHeight="1" x14ac:dyDescent="0.2">
      <c r="A84" s="26" t="str">
        <f t="shared" si="12"/>
        <v>BAVM 231 </v>
      </c>
      <c r="B84" s="11" t="str">
        <f t="shared" si="13"/>
        <v>I</v>
      </c>
      <c r="C84" s="26">
        <f t="shared" si="14"/>
        <v>56203.431700000001</v>
      </c>
      <c r="D84" t="str">
        <f t="shared" si="15"/>
        <v>vis</v>
      </c>
      <c r="E84">
        <f>VLOOKUP(C84,Active!C$21:E$958,3,FALSE)</f>
        <v>20921.937861494072</v>
      </c>
      <c r="F84" s="11" t="s">
        <v>114</v>
      </c>
      <c r="G84" t="str">
        <f t="shared" si="16"/>
        <v>56203.4317</v>
      </c>
      <c r="H84" s="26">
        <f t="shared" si="17"/>
        <v>20922</v>
      </c>
      <c r="I84" s="59" t="s">
        <v>383</v>
      </c>
      <c r="J84" s="60" t="s">
        <v>384</v>
      </c>
      <c r="K84" s="59">
        <v>20922</v>
      </c>
      <c r="L84" s="59" t="s">
        <v>385</v>
      </c>
      <c r="M84" s="60" t="s">
        <v>311</v>
      </c>
      <c r="N84" s="60" t="s">
        <v>327</v>
      </c>
      <c r="O84" s="61" t="s">
        <v>319</v>
      </c>
      <c r="P84" s="62" t="s">
        <v>386</v>
      </c>
    </row>
    <row r="85" spans="1:16" ht="12.75" customHeight="1" x14ac:dyDescent="0.2">
      <c r="A85" s="26" t="str">
        <f t="shared" si="12"/>
        <v>OEJV 0160 </v>
      </c>
      <c r="B85" s="11" t="str">
        <f t="shared" si="13"/>
        <v>I</v>
      </c>
      <c r="C85" s="26">
        <f t="shared" si="14"/>
        <v>56456.389439999999</v>
      </c>
      <c r="D85" t="str">
        <f t="shared" si="15"/>
        <v>vis</v>
      </c>
      <c r="E85">
        <f>VLOOKUP(C85,Active!C$21:E$958,3,FALSE)</f>
        <v>21166.932515747409</v>
      </c>
      <c r="F85" s="11" t="s">
        <v>114</v>
      </c>
      <c r="G85" t="str">
        <f t="shared" si="16"/>
        <v>56456.38944</v>
      </c>
      <c r="H85" s="26">
        <f t="shared" si="17"/>
        <v>21167</v>
      </c>
      <c r="I85" s="59" t="s">
        <v>387</v>
      </c>
      <c r="J85" s="60" t="s">
        <v>388</v>
      </c>
      <c r="K85" s="59">
        <v>21167</v>
      </c>
      <c r="L85" s="59" t="s">
        <v>389</v>
      </c>
      <c r="M85" s="60" t="s">
        <v>311</v>
      </c>
      <c r="N85" s="60" t="s">
        <v>114</v>
      </c>
      <c r="O85" s="61" t="s">
        <v>312</v>
      </c>
      <c r="P85" s="62" t="s">
        <v>371</v>
      </c>
    </row>
    <row r="86" spans="1:16" ht="12.75" customHeight="1" x14ac:dyDescent="0.2">
      <c r="A86" s="26" t="str">
        <f t="shared" si="12"/>
        <v>OEJV 0160 </v>
      </c>
      <c r="B86" s="11" t="str">
        <f t="shared" si="13"/>
        <v>I</v>
      </c>
      <c r="C86" s="26">
        <f t="shared" si="14"/>
        <v>56456.389600000002</v>
      </c>
      <c r="D86" t="str">
        <f t="shared" si="15"/>
        <v>vis</v>
      </c>
      <c r="E86">
        <f>VLOOKUP(C86,Active!C$21:E$958,3,FALSE)</f>
        <v>21166.932670710627</v>
      </c>
      <c r="F86" s="11" t="s">
        <v>114</v>
      </c>
      <c r="G86" t="str">
        <f t="shared" si="16"/>
        <v>56456.3896</v>
      </c>
      <c r="H86" s="26">
        <f t="shared" si="17"/>
        <v>21167</v>
      </c>
      <c r="I86" s="59" t="s">
        <v>390</v>
      </c>
      <c r="J86" s="60" t="s">
        <v>391</v>
      </c>
      <c r="K86" s="59">
        <v>21167</v>
      </c>
      <c r="L86" s="59" t="s">
        <v>392</v>
      </c>
      <c r="M86" s="60" t="s">
        <v>311</v>
      </c>
      <c r="N86" s="60" t="s">
        <v>298</v>
      </c>
      <c r="O86" s="61" t="s">
        <v>312</v>
      </c>
      <c r="P86" s="62" t="s">
        <v>371</v>
      </c>
    </row>
    <row r="87" spans="1:16" ht="12.75" customHeight="1" x14ac:dyDescent="0.2">
      <c r="A87" s="26" t="str">
        <f t="shared" si="12"/>
        <v>BAVM 238 </v>
      </c>
      <c r="B87" s="11" t="str">
        <f t="shared" si="13"/>
        <v>II</v>
      </c>
      <c r="C87" s="26">
        <f t="shared" si="14"/>
        <v>56822.404600000002</v>
      </c>
      <c r="D87" t="str">
        <f t="shared" si="15"/>
        <v>vis</v>
      </c>
      <c r="E87">
        <f>VLOOKUP(C87,Active!C$21:E$958,3,FALSE)</f>
        <v>21521.425553104877</v>
      </c>
      <c r="F87" s="11" t="s">
        <v>114</v>
      </c>
      <c r="G87" t="str">
        <f t="shared" si="16"/>
        <v>56822.4046</v>
      </c>
      <c r="H87" s="26">
        <f t="shared" si="17"/>
        <v>21521.5</v>
      </c>
      <c r="I87" s="59" t="s">
        <v>393</v>
      </c>
      <c r="J87" s="60" t="s">
        <v>394</v>
      </c>
      <c r="K87" s="59">
        <v>21521.5</v>
      </c>
      <c r="L87" s="59" t="s">
        <v>395</v>
      </c>
      <c r="M87" s="60" t="s">
        <v>311</v>
      </c>
      <c r="N87" s="60" t="s">
        <v>327</v>
      </c>
      <c r="O87" s="61" t="s">
        <v>319</v>
      </c>
      <c r="P87" s="62" t="s">
        <v>396</v>
      </c>
    </row>
    <row r="88" spans="1:16" ht="12.75" customHeight="1" x14ac:dyDescent="0.2">
      <c r="A88" s="26" t="str">
        <f t="shared" si="12"/>
        <v> AHSB 6.2.147 </v>
      </c>
      <c r="B88" s="11" t="str">
        <f t="shared" si="13"/>
        <v>I</v>
      </c>
      <c r="C88" s="26">
        <f t="shared" si="14"/>
        <v>32119.353999999999</v>
      </c>
      <c r="D88" t="str">
        <f t="shared" si="15"/>
        <v>vis</v>
      </c>
      <c r="E88">
        <f>VLOOKUP(C88,Active!C$21:E$958,3,FALSE)</f>
        <v>-2403.9753488391475</v>
      </c>
      <c r="F88" s="11" t="s">
        <v>114</v>
      </c>
      <c r="G88" t="str">
        <f t="shared" si="16"/>
        <v>32119.354</v>
      </c>
      <c r="H88" s="26">
        <f t="shared" si="17"/>
        <v>-2404</v>
      </c>
      <c r="I88" s="59" t="s">
        <v>397</v>
      </c>
      <c r="J88" s="60" t="s">
        <v>398</v>
      </c>
      <c r="K88" s="59">
        <v>-2404</v>
      </c>
      <c r="L88" s="59" t="s">
        <v>399</v>
      </c>
      <c r="M88" s="60" t="s">
        <v>118</v>
      </c>
      <c r="N88" s="60"/>
      <c r="O88" s="61" t="s">
        <v>400</v>
      </c>
      <c r="P88" s="61" t="s">
        <v>42</v>
      </c>
    </row>
    <row r="89" spans="1:16" ht="12.75" customHeight="1" x14ac:dyDescent="0.2">
      <c r="A89" s="26" t="str">
        <f t="shared" si="12"/>
        <v> AHSB 6.2.147 </v>
      </c>
      <c r="B89" s="11" t="str">
        <f t="shared" si="13"/>
        <v>I</v>
      </c>
      <c r="C89" s="26">
        <f t="shared" si="14"/>
        <v>32793.53</v>
      </c>
      <c r="D89" t="str">
        <f t="shared" si="15"/>
        <v>vis</v>
      </c>
      <c r="E89">
        <f>VLOOKUP(C89,Active!C$21:E$958,3,FALSE)</f>
        <v>-1751.02234559877</v>
      </c>
      <c r="F89" s="11" t="s">
        <v>114</v>
      </c>
      <c r="G89" t="str">
        <f t="shared" si="16"/>
        <v>32793.530</v>
      </c>
      <c r="H89" s="26">
        <f t="shared" si="17"/>
        <v>-1751</v>
      </c>
      <c r="I89" s="59" t="s">
        <v>401</v>
      </c>
      <c r="J89" s="60" t="s">
        <v>402</v>
      </c>
      <c r="K89" s="59">
        <v>-1751</v>
      </c>
      <c r="L89" s="59" t="s">
        <v>403</v>
      </c>
      <c r="M89" s="60" t="s">
        <v>118</v>
      </c>
      <c r="N89" s="60"/>
      <c r="O89" s="61" t="s">
        <v>400</v>
      </c>
      <c r="P89" s="61" t="s">
        <v>42</v>
      </c>
    </row>
    <row r="90" spans="1:16" ht="12.75" customHeight="1" x14ac:dyDescent="0.2">
      <c r="A90" s="26" t="str">
        <f t="shared" si="12"/>
        <v> AHSB 6.2.147 </v>
      </c>
      <c r="B90" s="11" t="str">
        <f t="shared" si="13"/>
        <v>I</v>
      </c>
      <c r="C90" s="26">
        <f t="shared" si="14"/>
        <v>32881.300000000003</v>
      </c>
      <c r="D90" t="str">
        <f t="shared" si="15"/>
        <v>vis</v>
      </c>
      <c r="E90">
        <f>VLOOKUP(C90,Active!C$21:E$958,3,FALSE)</f>
        <v>-1666.0153369031023</v>
      </c>
      <c r="F90" s="11" t="s">
        <v>114</v>
      </c>
      <c r="G90" t="str">
        <f t="shared" si="16"/>
        <v>32881.300</v>
      </c>
      <c r="H90" s="26">
        <f t="shared" si="17"/>
        <v>-1666</v>
      </c>
      <c r="I90" s="59" t="s">
        <v>404</v>
      </c>
      <c r="J90" s="60" t="s">
        <v>405</v>
      </c>
      <c r="K90" s="59">
        <v>-1666</v>
      </c>
      <c r="L90" s="59" t="s">
        <v>240</v>
      </c>
      <c r="M90" s="60" t="s">
        <v>118</v>
      </c>
      <c r="N90" s="60"/>
      <c r="O90" s="61" t="s">
        <v>400</v>
      </c>
      <c r="P90" s="61" t="s">
        <v>42</v>
      </c>
    </row>
    <row r="91" spans="1:16" ht="12.75" customHeight="1" x14ac:dyDescent="0.2">
      <c r="A91" s="26" t="str">
        <f t="shared" si="12"/>
        <v> AHSB 6.2.147 </v>
      </c>
      <c r="B91" s="11" t="str">
        <f t="shared" si="13"/>
        <v>I</v>
      </c>
      <c r="C91" s="26">
        <f t="shared" si="14"/>
        <v>34600.43</v>
      </c>
      <c r="D91" t="str">
        <f t="shared" si="15"/>
        <v>vis</v>
      </c>
      <c r="E91">
        <f>VLOOKUP(C91,Active!C$21:E$958,3,FALSE)</f>
        <v>-1.0033868179185692</v>
      </c>
      <c r="F91" s="11" t="s">
        <v>114</v>
      </c>
      <c r="G91" t="str">
        <f t="shared" si="16"/>
        <v>34600.430</v>
      </c>
      <c r="H91" s="26">
        <f t="shared" si="17"/>
        <v>-1</v>
      </c>
      <c r="I91" s="59" t="s">
        <v>406</v>
      </c>
      <c r="J91" s="60" t="s">
        <v>407</v>
      </c>
      <c r="K91" s="59">
        <v>-1</v>
      </c>
      <c r="L91" s="59" t="s">
        <v>152</v>
      </c>
      <c r="M91" s="60" t="s">
        <v>118</v>
      </c>
      <c r="N91" s="60"/>
      <c r="O91" s="61" t="s">
        <v>400</v>
      </c>
      <c r="P91" s="61" t="s">
        <v>42</v>
      </c>
    </row>
    <row r="92" spans="1:16" ht="12.75" customHeight="1" x14ac:dyDescent="0.2">
      <c r="A92" s="26" t="str">
        <f t="shared" si="12"/>
        <v> AHSB 6.2.147 </v>
      </c>
      <c r="B92" s="11" t="str">
        <f t="shared" si="13"/>
        <v>I</v>
      </c>
      <c r="C92" s="26">
        <f t="shared" si="14"/>
        <v>34601.47</v>
      </c>
      <c r="D92" t="str">
        <f t="shared" si="15"/>
        <v>vis</v>
      </c>
      <c r="E92">
        <f>VLOOKUP(C92,Active!C$21:E$958,3,FALSE)</f>
        <v>3.87408037885301E-3</v>
      </c>
      <c r="F92" s="11" t="s">
        <v>114</v>
      </c>
      <c r="G92" t="str">
        <f t="shared" si="16"/>
        <v>34601.470</v>
      </c>
      <c r="H92" s="26">
        <f t="shared" si="17"/>
        <v>0</v>
      </c>
      <c r="I92" s="59" t="s">
        <v>408</v>
      </c>
      <c r="J92" s="60" t="s">
        <v>409</v>
      </c>
      <c r="K92" s="59">
        <v>0</v>
      </c>
      <c r="L92" s="59" t="s">
        <v>191</v>
      </c>
      <c r="M92" s="60" t="s">
        <v>118</v>
      </c>
      <c r="N92" s="60"/>
      <c r="O92" s="61" t="s">
        <v>400</v>
      </c>
      <c r="P92" s="61" t="s">
        <v>42</v>
      </c>
    </row>
    <row r="93" spans="1:16" ht="12.75" customHeight="1" x14ac:dyDescent="0.2">
      <c r="A93" s="26" t="str">
        <f t="shared" si="12"/>
        <v> AHSB 6.2.147 </v>
      </c>
      <c r="B93" s="11" t="str">
        <f t="shared" si="13"/>
        <v>I</v>
      </c>
      <c r="C93" s="26">
        <f t="shared" si="14"/>
        <v>34602.504999999997</v>
      </c>
      <c r="D93" t="str">
        <f t="shared" si="15"/>
        <v>vis</v>
      </c>
      <c r="E93">
        <f>VLOOKUP(C93,Active!C$21:E$958,3,FALSE)</f>
        <v>1.0062923781991855</v>
      </c>
      <c r="F93" s="11" t="s">
        <v>114</v>
      </c>
      <c r="G93" t="str">
        <f t="shared" si="16"/>
        <v>34602.505</v>
      </c>
      <c r="H93" s="26">
        <f t="shared" si="17"/>
        <v>1</v>
      </c>
      <c r="I93" s="59" t="s">
        <v>410</v>
      </c>
      <c r="J93" s="60" t="s">
        <v>411</v>
      </c>
      <c r="K93" s="59">
        <v>1</v>
      </c>
      <c r="L93" s="59" t="s">
        <v>203</v>
      </c>
      <c r="M93" s="60" t="s">
        <v>118</v>
      </c>
      <c r="N93" s="60"/>
      <c r="O93" s="61" t="s">
        <v>400</v>
      </c>
      <c r="P93" s="61" t="s">
        <v>42</v>
      </c>
    </row>
    <row r="94" spans="1:16" ht="12.75" customHeight="1" x14ac:dyDescent="0.2">
      <c r="A94" s="26" t="str">
        <f t="shared" si="12"/>
        <v> AHSB 6.2.147 </v>
      </c>
      <c r="B94" s="11" t="str">
        <f t="shared" si="13"/>
        <v>I</v>
      </c>
      <c r="C94" s="26">
        <f t="shared" si="14"/>
        <v>34628.315000000002</v>
      </c>
      <c r="D94" t="str">
        <f t="shared" si="15"/>
        <v>vis</v>
      </c>
      <c r="E94">
        <f>VLOOKUP(C94,Active!C$21:E$958,3,FALSE)</f>
        <v>26.003796017660363</v>
      </c>
      <c r="F94" s="11" t="s">
        <v>114</v>
      </c>
      <c r="G94" t="str">
        <f t="shared" si="16"/>
        <v>34628.315</v>
      </c>
      <c r="H94" s="26">
        <f t="shared" si="17"/>
        <v>26</v>
      </c>
      <c r="I94" s="59" t="s">
        <v>412</v>
      </c>
      <c r="J94" s="60" t="s">
        <v>413</v>
      </c>
      <c r="K94" s="59">
        <v>26</v>
      </c>
      <c r="L94" s="59" t="s">
        <v>191</v>
      </c>
      <c r="M94" s="60" t="s">
        <v>118</v>
      </c>
      <c r="N94" s="60"/>
      <c r="O94" s="61" t="s">
        <v>400</v>
      </c>
      <c r="P94" s="61" t="s">
        <v>42</v>
      </c>
    </row>
    <row r="95" spans="1:16" ht="12.75" customHeight="1" x14ac:dyDescent="0.2">
      <c r="A95" s="26" t="str">
        <f t="shared" si="12"/>
        <v> AHSB 6.2.147 </v>
      </c>
      <c r="B95" s="11" t="str">
        <f t="shared" si="13"/>
        <v>I</v>
      </c>
      <c r="C95" s="26">
        <f t="shared" si="14"/>
        <v>34629.31</v>
      </c>
      <c r="D95" t="str">
        <f t="shared" si="15"/>
        <v>vis</v>
      </c>
      <c r="E95">
        <f>VLOOKUP(C95,Active!C$21:E$958,3,FALSE)</f>
        <v>26.967473511699211</v>
      </c>
      <c r="F95" s="11" t="s">
        <v>114</v>
      </c>
      <c r="G95" t="str">
        <f t="shared" si="16"/>
        <v>34629.310</v>
      </c>
      <c r="H95" s="26">
        <f t="shared" si="17"/>
        <v>27</v>
      </c>
      <c r="I95" s="59" t="s">
        <v>414</v>
      </c>
      <c r="J95" s="60" t="s">
        <v>415</v>
      </c>
      <c r="K95" s="59">
        <v>27</v>
      </c>
      <c r="L95" s="59" t="s">
        <v>306</v>
      </c>
      <c r="M95" s="60" t="s">
        <v>118</v>
      </c>
      <c r="N95" s="60"/>
      <c r="O95" s="61" t="s">
        <v>400</v>
      </c>
      <c r="P95" s="61" t="s">
        <v>42</v>
      </c>
    </row>
    <row r="96" spans="1:16" ht="12.75" customHeight="1" x14ac:dyDescent="0.2">
      <c r="A96" s="26" t="str">
        <f t="shared" si="12"/>
        <v> AHSB 6.2.147 </v>
      </c>
      <c r="B96" s="11" t="str">
        <f t="shared" si="13"/>
        <v>I</v>
      </c>
      <c r="C96" s="26">
        <f t="shared" si="14"/>
        <v>34663.4</v>
      </c>
      <c r="D96" t="str">
        <f t="shared" si="15"/>
        <v>vis</v>
      </c>
      <c r="E96">
        <f>VLOOKUP(C96,Active!C$21:E$958,3,FALSE)</f>
        <v>59.984323533751237</v>
      </c>
      <c r="F96" s="11" t="s">
        <v>114</v>
      </c>
      <c r="G96" t="str">
        <f t="shared" si="16"/>
        <v>34663.400</v>
      </c>
      <c r="H96" s="26">
        <f t="shared" si="17"/>
        <v>60</v>
      </c>
      <c r="I96" s="59" t="s">
        <v>416</v>
      </c>
      <c r="J96" s="60" t="s">
        <v>417</v>
      </c>
      <c r="K96" s="59">
        <v>60</v>
      </c>
      <c r="L96" s="59" t="s">
        <v>240</v>
      </c>
      <c r="M96" s="60" t="s">
        <v>118</v>
      </c>
      <c r="N96" s="60"/>
      <c r="O96" s="61" t="s">
        <v>400</v>
      </c>
      <c r="P96" s="61" t="s">
        <v>42</v>
      </c>
    </row>
    <row r="97" spans="1:16" ht="12.75" customHeight="1" x14ac:dyDescent="0.2">
      <c r="A97" s="26" t="str">
        <f t="shared" si="12"/>
        <v> AHSB 6.2.147 </v>
      </c>
      <c r="B97" s="11" t="str">
        <f t="shared" si="13"/>
        <v>I</v>
      </c>
      <c r="C97" s="26">
        <f t="shared" si="14"/>
        <v>34664.455000000002</v>
      </c>
      <c r="D97" t="str">
        <f t="shared" si="15"/>
        <v>vis</v>
      </c>
      <c r="E97">
        <f>VLOOKUP(C97,Active!C$21:E$958,3,FALSE)</f>
        <v>61.006112233465835</v>
      </c>
      <c r="F97" s="11" t="s">
        <v>114</v>
      </c>
      <c r="G97" t="str">
        <f t="shared" si="16"/>
        <v>34664.455</v>
      </c>
      <c r="H97" s="26">
        <f t="shared" si="17"/>
        <v>61</v>
      </c>
      <c r="I97" s="59" t="s">
        <v>418</v>
      </c>
      <c r="J97" s="60" t="s">
        <v>419</v>
      </c>
      <c r="K97" s="59">
        <v>61</v>
      </c>
      <c r="L97" s="59" t="s">
        <v>203</v>
      </c>
      <c r="M97" s="60" t="s">
        <v>118</v>
      </c>
      <c r="N97" s="60"/>
      <c r="O97" s="61" t="s">
        <v>400</v>
      </c>
      <c r="P97" s="61" t="s">
        <v>42</v>
      </c>
    </row>
    <row r="98" spans="1:16" ht="12.75" customHeight="1" x14ac:dyDescent="0.2">
      <c r="A98" s="26" t="str">
        <f t="shared" si="12"/>
        <v> AHSB 6.2.147 </v>
      </c>
      <c r="B98" s="11" t="str">
        <f t="shared" si="13"/>
        <v>I</v>
      </c>
      <c r="C98" s="26">
        <f t="shared" si="14"/>
        <v>34947.370000000003</v>
      </c>
      <c r="D98" t="str">
        <f t="shared" si="15"/>
        <v>vis</v>
      </c>
      <c r="E98">
        <f>VLOOKUP(C98,Active!C$21:E$958,3,FALSE)</f>
        <v>335.01497477344356</v>
      </c>
      <c r="F98" s="11" t="s">
        <v>114</v>
      </c>
      <c r="G98" t="str">
        <f t="shared" si="16"/>
        <v>34947.370</v>
      </c>
      <c r="H98" s="26">
        <f t="shared" si="17"/>
        <v>335</v>
      </c>
      <c r="I98" s="59" t="s">
        <v>420</v>
      </c>
      <c r="J98" s="60" t="s">
        <v>421</v>
      </c>
      <c r="K98" s="59">
        <v>335</v>
      </c>
      <c r="L98" s="59" t="s">
        <v>117</v>
      </c>
      <c r="M98" s="60" t="s">
        <v>118</v>
      </c>
      <c r="N98" s="60"/>
      <c r="O98" s="61" t="s">
        <v>400</v>
      </c>
      <c r="P98" s="61" t="s">
        <v>42</v>
      </c>
    </row>
    <row r="99" spans="1:16" ht="12.75" customHeight="1" x14ac:dyDescent="0.2">
      <c r="A99" s="26" t="str">
        <f t="shared" si="12"/>
        <v> AHSB 6.2.147 </v>
      </c>
      <c r="B99" s="11" t="str">
        <f t="shared" si="13"/>
        <v>I</v>
      </c>
      <c r="C99" s="26">
        <f t="shared" si="14"/>
        <v>34981.440000000002</v>
      </c>
      <c r="D99" t="str">
        <f t="shared" si="15"/>
        <v>vis</v>
      </c>
      <c r="E99">
        <f>VLOOKUP(C99,Active!C$21:E$958,3,FALSE)</f>
        <v>368.01245439360133</v>
      </c>
      <c r="F99" s="11" t="s">
        <v>114</v>
      </c>
      <c r="G99" t="str">
        <f t="shared" si="16"/>
        <v>34981.440</v>
      </c>
      <c r="H99" s="26">
        <f t="shared" si="17"/>
        <v>368</v>
      </c>
      <c r="I99" s="59" t="s">
        <v>422</v>
      </c>
      <c r="J99" s="60" t="s">
        <v>423</v>
      </c>
      <c r="K99" s="59">
        <v>368</v>
      </c>
      <c r="L99" s="59" t="s">
        <v>424</v>
      </c>
      <c r="M99" s="60" t="s">
        <v>118</v>
      </c>
      <c r="N99" s="60"/>
      <c r="O99" s="61" t="s">
        <v>400</v>
      </c>
      <c r="P99" s="61" t="s">
        <v>42</v>
      </c>
    </row>
    <row r="100" spans="1:16" ht="12.75" customHeight="1" x14ac:dyDescent="0.2">
      <c r="A100" s="26" t="str">
        <f t="shared" si="12"/>
        <v> AHSB 6.2.147 </v>
      </c>
      <c r="B100" s="11" t="str">
        <f t="shared" si="13"/>
        <v>I</v>
      </c>
      <c r="C100" s="26">
        <f t="shared" si="14"/>
        <v>35041.305</v>
      </c>
      <c r="D100" t="str">
        <f t="shared" si="15"/>
        <v>vis</v>
      </c>
      <c r="E100">
        <f>VLOOKUP(C100,Active!C$21:E$958,3,FALSE)</f>
        <v>425.99290985179601</v>
      </c>
      <c r="F100" s="11" t="s">
        <v>114</v>
      </c>
      <c r="G100" t="str">
        <f t="shared" si="16"/>
        <v>35041.305</v>
      </c>
      <c r="H100" s="26">
        <f t="shared" si="17"/>
        <v>426</v>
      </c>
      <c r="I100" s="59" t="s">
        <v>425</v>
      </c>
      <c r="J100" s="60" t="s">
        <v>426</v>
      </c>
      <c r="K100" s="59">
        <v>426</v>
      </c>
      <c r="L100" s="59" t="s">
        <v>427</v>
      </c>
      <c r="M100" s="60" t="s">
        <v>118</v>
      </c>
      <c r="N100" s="60"/>
      <c r="O100" s="61" t="s">
        <v>400</v>
      </c>
      <c r="P100" s="61" t="s">
        <v>42</v>
      </c>
    </row>
    <row r="101" spans="1:16" ht="12.75" customHeight="1" x14ac:dyDescent="0.2">
      <c r="A101" s="26" t="str">
        <f t="shared" si="12"/>
        <v> AHSB 6.2.147 </v>
      </c>
      <c r="B101" s="11" t="str">
        <f t="shared" si="13"/>
        <v>I</v>
      </c>
      <c r="C101" s="26">
        <f t="shared" si="14"/>
        <v>35044.410000000003</v>
      </c>
      <c r="D101" t="str">
        <f t="shared" si="15"/>
        <v>vis</v>
      </c>
      <c r="E101">
        <f>VLOOKUP(C101,Active!C$21:E$958,3,FALSE)</f>
        <v>429.00016474527109</v>
      </c>
      <c r="F101" s="11" t="s">
        <v>114</v>
      </c>
      <c r="G101" t="str">
        <f t="shared" si="16"/>
        <v>35044.410</v>
      </c>
      <c r="H101" s="26">
        <f t="shared" si="17"/>
        <v>429</v>
      </c>
      <c r="I101" s="59" t="s">
        <v>428</v>
      </c>
      <c r="J101" s="60" t="s">
        <v>429</v>
      </c>
      <c r="K101" s="59">
        <v>429</v>
      </c>
      <c r="L101" s="59" t="s">
        <v>430</v>
      </c>
      <c r="M101" s="60" t="s">
        <v>118</v>
      </c>
      <c r="N101" s="60"/>
      <c r="O101" s="61" t="s">
        <v>400</v>
      </c>
      <c r="P101" s="61" t="s">
        <v>42</v>
      </c>
    </row>
    <row r="102" spans="1:16" ht="12.75" customHeight="1" x14ac:dyDescent="0.2">
      <c r="A102" s="26" t="str">
        <f t="shared" si="12"/>
        <v> BTAD 45.18 </v>
      </c>
      <c r="B102" s="11" t="str">
        <f t="shared" si="13"/>
        <v>I</v>
      </c>
      <c r="C102" s="26">
        <f t="shared" si="14"/>
        <v>35173.474000000002</v>
      </c>
      <c r="D102" t="str">
        <f t="shared" si="15"/>
        <v>vis</v>
      </c>
      <c r="E102">
        <f>VLOOKUP(C102,Active!C$21:E$958,3,FALSE)</f>
        <v>554.00124222387478</v>
      </c>
      <c r="F102" s="11" t="s">
        <v>114</v>
      </c>
      <c r="G102" t="str">
        <f t="shared" si="16"/>
        <v>35173.474</v>
      </c>
      <c r="H102" s="26">
        <f t="shared" si="17"/>
        <v>554</v>
      </c>
      <c r="I102" s="59" t="s">
        <v>431</v>
      </c>
      <c r="J102" s="60" t="s">
        <v>432</v>
      </c>
      <c r="K102" s="59">
        <v>554</v>
      </c>
      <c r="L102" s="59" t="s">
        <v>433</v>
      </c>
      <c r="M102" s="60" t="s">
        <v>434</v>
      </c>
      <c r="N102" s="60"/>
      <c r="O102" s="61" t="s">
        <v>435</v>
      </c>
      <c r="P102" s="61" t="s">
        <v>45</v>
      </c>
    </row>
    <row r="103" spans="1:16" ht="12.75" customHeight="1" x14ac:dyDescent="0.2">
      <c r="A103" s="26" t="str">
        <f t="shared" si="12"/>
        <v> AHSB 6.2.147 </v>
      </c>
      <c r="B103" s="11" t="str">
        <f t="shared" si="13"/>
        <v>I</v>
      </c>
      <c r="C103" s="26">
        <f t="shared" si="14"/>
        <v>35360.370000000003</v>
      </c>
      <c r="D103" t="str">
        <f t="shared" si="15"/>
        <v>vis</v>
      </c>
      <c r="E103">
        <f>VLOOKUP(C103,Active!C$21:E$958,3,FALSE)</f>
        <v>735.01377380852637</v>
      </c>
      <c r="F103" s="11" t="s">
        <v>114</v>
      </c>
      <c r="G103" t="str">
        <f t="shared" si="16"/>
        <v>35360.370</v>
      </c>
      <c r="H103" s="26">
        <f t="shared" si="17"/>
        <v>735</v>
      </c>
      <c r="I103" s="59" t="s">
        <v>436</v>
      </c>
      <c r="J103" s="60" t="s">
        <v>437</v>
      </c>
      <c r="K103" s="59">
        <v>735</v>
      </c>
      <c r="L103" s="59" t="s">
        <v>438</v>
      </c>
      <c r="M103" s="60" t="s">
        <v>118</v>
      </c>
      <c r="N103" s="60"/>
      <c r="O103" s="61" t="s">
        <v>400</v>
      </c>
      <c r="P103" s="61" t="s">
        <v>42</v>
      </c>
    </row>
    <row r="104" spans="1:16" ht="12.75" customHeight="1" x14ac:dyDescent="0.2">
      <c r="A104" s="26" t="str">
        <f t="shared" si="12"/>
        <v> AHSB 6.2.147 </v>
      </c>
      <c r="B104" s="11" t="str">
        <f t="shared" si="13"/>
        <v>I</v>
      </c>
      <c r="C104" s="26">
        <f t="shared" si="14"/>
        <v>35391.324999999997</v>
      </c>
      <c r="D104" t="str">
        <f t="shared" si="15"/>
        <v>vis</v>
      </c>
      <c r="E104">
        <f>VLOOKUP(C104,Active!C$21:E$958,3,FALSE)</f>
        <v>764.99431333426185</v>
      </c>
      <c r="F104" s="11" t="s">
        <v>114</v>
      </c>
      <c r="G104" t="str">
        <f t="shared" si="16"/>
        <v>35391.325</v>
      </c>
      <c r="H104" s="26">
        <f t="shared" si="17"/>
        <v>765</v>
      </c>
      <c r="I104" s="59" t="s">
        <v>439</v>
      </c>
      <c r="J104" s="60" t="s">
        <v>440</v>
      </c>
      <c r="K104" s="59">
        <v>765</v>
      </c>
      <c r="L104" s="59" t="s">
        <v>156</v>
      </c>
      <c r="M104" s="60" t="s">
        <v>118</v>
      </c>
      <c r="N104" s="60"/>
      <c r="O104" s="61" t="s">
        <v>400</v>
      </c>
      <c r="P104" s="61" t="s">
        <v>42</v>
      </c>
    </row>
    <row r="105" spans="1:16" ht="12.75" customHeight="1" x14ac:dyDescent="0.2">
      <c r="A105" s="26" t="str">
        <f t="shared" si="12"/>
        <v> AHSB 6.2.147 </v>
      </c>
      <c r="B105" s="11" t="str">
        <f t="shared" si="13"/>
        <v>I</v>
      </c>
      <c r="C105" s="26">
        <f t="shared" si="14"/>
        <v>36819.300000000003</v>
      </c>
      <c r="D105" t="str">
        <f t="shared" si="15"/>
        <v>vis</v>
      </c>
      <c r="E105">
        <f>VLOOKUP(C105,Active!C$21:E$958,3,FALSE)</f>
        <v>2148.0167953006653</v>
      </c>
      <c r="F105" s="11" t="s">
        <v>114</v>
      </c>
      <c r="G105" t="str">
        <f t="shared" si="16"/>
        <v>36819.300</v>
      </c>
      <c r="H105" s="26">
        <f t="shared" si="17"/>
        <v>2148</v>
      </c>
      <c r="I105" s="59" t="s">
        <v>441</v>
      </c>
      <c r="J105" s="60" t="s">
        <v>442</v>
      </c>
      <c r="K105" s="59">
        <v>2148</v>
      </c>
      <c r="L105" s="59" t="s">
        <v>443</v>
      </c>
      <c r="M105" s="60" t="s">
        <v>118</v>
      </c>
      <c r="N105" s="60"/>
      <c r="O105" s="61" t="s">
        <v>400</v>
      </c>
      <c r="P105" s="61" t="s">
        <v>42</v>
      </c>
    </row>
    <row r="106" spans="1:16" ht="12.75" customHeight="1" x14ac:dyDescent="0.2">
      <c r="A106" s="26" t="str">
        <f t="shared" si="12"/>
        <v> AHSB 6.2.147 </v>
      </c>
      <c r="B106" s="11" t="str">
        <f t="shared" si="13"/>
        <v>I</v>
      </c>
      <c r="C106" s="26">
        <f t="shared" si="14"/>
        <v>36822.375</v>
      </c>
      <c r="D106" t="str">
        <f t="shared" si="15"/>
        <v>vis</v>
      </c>
      <c r="E106">
        <f>VLOOKUP(C106,Active!C$21:E$958,3,FALSE)</f>
        <v>2150.994994591299</v>
      </c>
      <c r="F106" s="11" t="s">
        <v>114</v>
      </c>
      <c r="G106" t="str">
        <f t="shared" si="16"/>
        <v>36822.375</v>
      </c>
      <c r="H106" s="26">
        <f t="shared" si="17"/>
        <v>2151</v>
      </c>
      <c r="I106" s="59" t="s">
        <v>444</v>
      </c>
      <c r="J106" s="60" t="s">
        <v>445</v>
      </c>
      <c r="K106" s="59">
        <v>2151</v>
      </c>
      <c r="L106" s="59" t="s">
        <v>446</v>
      </c>
      <c r="M106" s="60" t="s">
        <v>118</v>
      </c>
      <c r="N106" s="60"/>
      <c r="O106" s="61" t="s">
        <v>400</v>
      </c>
      <c r="P106" s="61" t="s">
        <v>42</v>
      </c>
    </row>
    <row r="107" spans="1:16" ht="12.75" customHeight="1" x14ac:dyDescent="0.2">
      <c r="A107" s="26" t="str">
        <f t="shared" ref="A107:A138" si="18">P107</f>
        <v> HABZ 40 </v>
      </c>
      <c r="B107" s="11" t="str">
        <f t="shared" ref="B107:B138" si="19">IF(H107=INT(H107),"I","II")</f>
        <v>II</v>
      </c>
      <c r="C107" s="26">
        <f t="shared" ref="C107:C138" si="20">1*G107</f>
        <v>36867.300999999999</v>
      </c>
      <c r="D107" t="str">
        <f t="shared" ref="D107:D138" si="21">VLOOKUP(F107,I$1:J$5,2,FALSE)</f>
        <v>vis</v>
      </c>
      <c r="E107">
        <f>VLOOKUP(C107,Active!C$21:E$958,3,FALSE)</f>
        <v>2194.5067283575218</v>
      </c>
      <c r="F107" s="11" t="s">
        <v>114</v>
      </c>
      <c r="G107" t="str">
        <f t="shared" ref="G107:G138" si="22">MID(I107,3,LEN(I107)-3)</f>
        <v>36867.301</v>
      </c>
      <c r="H107" s="26">
        <f t="shared" ref="H107:H138" si="23">1*K107</f>
        <v>2194.5</v>
      </c>
      <c r="I107" s="59" t="s">
        <v>447</v>
      </c>
      <c r="J107" s="60" t="s">
        <v>448</v>
      </c>
      <c r="K107" s="59">
        <v>2194.5</v>
      </c>
      <c r="L107" s="59" t="s">
        <v>196</v>
      </c>
      <c r="M107" s="60" t="s">
        <v>118</v>
      </c>
      <c r="N107" s="60"/>
      <c r="O107" s="61" t="s">
        <v>119</v>
      </c>
      <c r="P107" s="61" t="s">
        <v>46</v>
      </c>
    </row>
    <row r="108" spans="1:16" ht="12.75" customHeight="1" x14ac:dyDescent="0.2">
      <c r="A108" s="26" t="str">
        <f t="shared" si="18"/>
        <v> AHSB 6.2.147 </v>
      </c>
      <c r="B108" s="11" t="str">
        <f t="shared" si="19"/>
        <v>I</v>
      </c>
      <c r="C108" s="26">
        <f t="shared" si="20"/>
        <v>37143.502999999997</v>
      </c>
      <c r="D108" t="str">
        <f t="shared" si="21"/>
        <v>vis</v>
      </c>
      <c r="E108">
        <f>VLOOKUP(C108,Active!C$21:E$958,3,FALSE)</f>
        <v>2462.0139155030106</v>
      </c>
      <c r="F108" s="11" t="s">
        <v>114</v>
      </c>
      <c r="G108" t="str">
        <f t="shared" si="22"/>
        <v>37143.503</v>
      </c>
      <c r="H108" s="26">
        <f t="shared" si="23"/>
        <v>2462</v>
      </c>
      <c r="I108" s="59" t="s">
        <v>449</v>
      </c>
      <c r="J108" s="60" t="s">
        <v>450</v>
      </c>
      <c r="K108" s="59">
        <v>2462</v>
      </c>
      <c r="L108" s="59" t="s">
        <v>438</v>
      </c>
      <c r="M108" s="60" t="s">
        <v>118</v>
      </c>
      <c r="N108" s="60"/>
      <c r="O108" s="61" t="s">
        <v>400</v>
      </c>
      <c r="P108" s="61" t="s">
        <v>42</v>
      </c>
    </row>
    <row r="109" spans="1:16" ht="12.75" customHeight="1" x14ac:dyDescent="0.2">
      <c r="A109" s="26" t="str">
        <f t="shared" si="18"/>
        <v> AHSB 6.2.147 </v>
      </c>
      <c r="B109" s="11" t="str">
        <f t="shared" si="19"/>
        <v>I</v>
      </c>
      <c r="C109" s="26">
        <f t="shared" si="20"/>
        <v>37174.47</v>
      </c>
      <c r="D109" t="str">
        <f t="shared" si="21"/>
        <v>vis</v>
      </c>
      <c r="E109">
        <f>VLOOKUP(C109,Active!C$21:E$958,3,FALSE)</f>
        <v>2492.0060772698898</v>
      </c>
      <c r="F109" s="11" t="s">
        <v>114</v>
      </c>
      <c r="G109" t="str">
        <f t="shared" si="22"/>
        <v>37174.470</v>
      </c>
      <c r="H109" s="26">
        <f t="shared" si="23"/>
        <v>2492</v>
      </c>
      <c r="I109" s="59" t="s">
        <v>451</v>
      </c>
      <c r="J109" s="60" t="s">
        <v>452</v>
      </c>
      <c r="K109" s="59">
        <v>2492</v>
      </c>
      <c r="L109" s="59" t="s">
        <v>203</v>
      </c>
      <c r="M109" s="60" t="s">
        <v>118</v>
      </c>
      <c r="N109" s="60"/>
      <c r="O109" s="61" t="s">
        <v>400</v>
      </c>
      <c r="P109" s="61" t="s">
        <v>42</v>
      </c>
    </row>
    <row r="110" spans="1:16" ht="12.75" customHeight="1" x14ac:dyDescent="0.2">
      <c r="A110" s="26" t="str">
        <f t="shared" si="18"/>
        <v> VSSC 68 </v>
      </c>
      <c r="B110" s="11" t="str">
        <f t="shared" si="19"/>
        <v>I</v>
      </c>
      <c r="C110" s="26">
        <f t="shared" si="20"/>
        <v>46292.495999999999</v>
      </c>
      <c r="D110" t="str">
        <f t="shared" si="21"/>
        <v>vis</v>
      </c>
      <c r="E110">
        <f>VLOOKUP(C110,Active!C$21:E$958,3,FALSE)</f>
        <v>11322.997480588678</v>
      </c>
      <c r="F110" s="11" t="s">
        <v>114</v>
      </c>
      <c r="G110" t="str">
        <f t="shared" si="22"/>
        <v>46292.496</v>
      </c>
      <c r="H110" s="26">
        <f t="shared" si="23"/>
        <v>11323</v>
      </c>
      <c r="I110" s="59" t="s">
        <v>453</v>
      </c>
      <c r="J110" s="60" t="s">
        <v>454</v>
      </c>
      <c r="K110" s="59">
        <v>11323</v>
      </c>
      <c r="L110" s="59" t="s">
        <v>152</v>
      </c>
      <c r="M110" s="60" t="s">
        <v>147</v>
      </c>
      <c r="N110" s="60"/>
      <c r="O110" s="61" t="s">
        <v>208</v>
      </c>
      <c r="P110" s="61" t="s">
        <v>65</v>
      </c>
    </row>
    <row r="111" spans="1:16" ht="12.75" customHeight="1" x14ac:dyDescent="0.2">
      <c r="A111" s="26" t="str">
        <f t="shared" si="18"/>
        <v> VSSC 68 </v>
      </c>
      <c r="B111" s="11" t="str">
        <f t="shared" si="19"/>
        <v>I</v>
      </c>
      <c r="C111" s="26">
        <f t="shared" si="20"/>
        <v>46319.372000000003</v>
      </c>
      <c r="D111" t="str">
        <f t="shared" si="21"/>
        <v>vis</v>
      </c>
      <c r="E111">
        <f>VLOOKUP(C111,Active!C$21:E$958,3,FALSE)</f>
        <v>11349.02742664889</v>
      </c>
      <c r="F111" s="11" t="s">
        <v>114</v>
      </c>
      <c r="G111" t="str">
        <f t="shared" si="22"/>
        <v>46319.372</v>
      </c>
      <c r="H111" s="26">
        <f t="shared" si="23"/>
        <v>11349</v>
      </c>
      <c r="I111" s="59" t="s">
        <v>455</v>
      </c>
      <c r="J111" s="60" t="s">
        <v>456</v>
      </c>
      <c r="K111" s="59">
        <v>11349</v>
      </c>
      <c r="L111" s="59" t="s">
        <v>457</v>
      </c>
      <c r="M111" s="60" t="s">
        <v>147</v>
      </c>
      <c r="N111" s="60"/>
      <c r="O111" s="61" t="s">
        <v>208</v>
      </c>
      <c r="P111" s="61" t="s">
        <v>65</v>
      </c>
    </row>
    <row r="112" spans="1:16" ht="12.75" customHeight="1" x14ac:dyDescent="0.2">
      <c r="A112" s="26" t="str">
        <f t="shared" si="18"/>
        <v> VSSC 68 </v>
      </c>
      <c r="B112" s="11" t="str">
        <f t="shared" si="19"/>
        <v>I</v>
      </c>
      <c r="C112" s="26">
        <f t="shared" si="20"/>
        <v>46641.483999999997</v>
      </c>
      <c r="D112" t="str">
        <f t="shared" si="21"/>
        <v>vis</v>
      </c>
      <c r="E112">
        <f>VLOOKUP(C112,Active!C$21:E$958,3,FALSE)</f>
        <v>11660.999371333603</v>
      </c>
      <c r="F112" s="11" t="s">
        <v>114</v>
      </c>
      <c r="G112" t="str">
        <f t="shared" si="22"/>
        <v>46641.484</v>
      </c>
      <c r="H112" s="26">
        <f t="shared" si="23"/>
        <v>11661</v>
      </c>
      <c r="I112" s="59" t="s">
        <v>458</v>
      </c>
      <c r="J112" s="60" t="s">
        <v>459</v>
      </c>
      <c r="K112" s="59">
        <v>11661</v>
      </c>
      <c r="L112" s="59" t="s">
        <v>146</v>
      </c>
      <c r="M112" s="60" t="s">
        <v>147</v>
      </c>
      <c r="N112" s="60"/>
      <c r="O112" s="61" t="s">
        <v>208</v>
      </c>
      <c r="P112" s="61" t="s">
        <v>65</v>
      </c>
    </row>
    <row r="113" spans="1:16" ht="12.75" customHeight="1" x14ac:dyDescent="0.2">
      <c r="A113" s="26" t="str">
        <f t="shared" si="18"/>
        <v> VSSC 73 </v>
      </c>
      <c r="B113" s="11" t="str">
        <f t="shared" si="19"/>
        <v>I</v>
      </c>
      <c r="C113" s="26">
        <f t="shared" si="20"/>
        <v>47813.362000000001</v>
      </c>
      <c r="D113" t="str">
        <f t="shared" si="21"/>
        <v>vis</v>
      </c>
      <c r="E113">
        <f>VLOOKUP(C113,Active!C$21:E$958,3,FALSE)</f>
        <v>12795.986762654757</v>
      </c>
      <c r="F113" s="11" t="s">
        <v>114</v>
      </c>
      <c r="G113" t="str">
        <f t="shared" si="22"/>
        <v>47813.362</v>
      </c>
      <c r="H113" s="26">
        <f t="shared" si="23"/>
        <v>12796</v>
      </c>
      <c r="I113" s="59" t="s">
        <v>460</v>
      </c>
      <c r="J113" s="60" t="s">
        <v>461</v>
      </c>
      <c r="K113" s="59">
        <v>12796</v>
      </c>
      <c r="L113" s="59" t="s">
        <v>462</v>
      </c>
      <c r="M113" s="60" t="s">
        <v>147</v>
      </c>
      <c r="N113" s="60"/>
      <c r="O113" s="61" t="s">
        <v>208</v>
      </c>
      <c r="P113" s="61" t="s">
        <v>72</v>
      </c>
    </row>
    <row r="114" spans="1:16" ht="12.75" customHeight="1" x14ac:dyDescent="0.2">
      <c r="A114" s="26" t="str">
        <f t="shared" si="18"/>
        <v> BRNO 32 </v>
      </c>
      <c r="B114" s="11" t="str">
        <f t="shared" si="19"/>
        <v>I</v>
      </c>
      <c r="C114" s="26">
        <f t="shared" si="20"/>
        <v>50357.424899999998</v>
      </c>
      <c r="D114" t="str">
        <f t="shared" si="21"/>
        <v>vis</v>
      </c>
      <c r="E114">
        <f>VLOOKUP(C114,Active!C$21:E$958,3,FALSE)</f>
        <v>15259.962803017248</v>
      </c>
      <c r="F114" s="11" t="str">
        <f>LEFT(M114,1)</f>
        <v>V</v>
      </c>
      <c r="G114" t="str">
        <f t="shared" si="22"/>
        <v>50357.4249</v>
      </c>
      <c r="H114" s="26">
        <f t="shared" si="23"/>
        <v>15260</v>
      </c>
      <c r="I114" s="59" t="s">
        <v>463</v>
      </c>
      <c r="J114" s="60" t="s">
        <v>464</v>
      </c>
      <c r="K114" s="59">
        <v>15260</v>
      </c>
      <c r="L114" s="59" t="s">
        <v>465</v>
      </c>
      <c r="M114" s="60" t="s">
        <v>147</v>
      </c>
      <c r="N114" s="60"/>
      <c r="O114" s="61" t="s">
        <v>249</v>
      </c>
      <c r="P114" s="61" t="s">
        <v>76</v>
      </c>
    </row>
    <row r="115" spans="1:16" ht="12.75" customHeight="1" x14ac:dyDescent="0.2">
      <c r="A115" s="26" t="str">
        <f t="shared" si="18"/>
        <v>IBVS 4633/4653 </v>
      </c>
      <c r="B115" s="11" t="str">
        <f t="shared" si="19"/>
        <v>II</v>
      </c>
      <c r="C115" s="26">
        <f t="shared" si="20"/>
        <v>50946.4643</v>
      </c>
      <c r="D115" t="str">
        <f t="shared" si="21"/>
        <v>PE</v>
      </c>
      <c r="E115">
        <f>VLOOKUP(C115,Active!C$21:E$958,3,FALSE)</f>
        <v>15830.459298378861</v>
      </c>
      <c r="F115" s="11" t="str">
        <f>LEFT(M115,1)</f>
        <v>E</v>
      </c>
      <c r="G115" t="str">
        <f t="shared" si="22"/>
        <v>50946.4643</v>
      </c>
      <c r="H115" s="26">
        <f t="shared" si="23"/>
        <v>15830.5</v>
      </c>
      <c r="I115" s="59" t="s">
        <v>466</v>
      </c>
      <c r="J115" s="60" t="s">
        <v>467</v>
      </c>
      <c r="K115" s="59">
        <v>15830.5</v>
      </c>
      <c r="L115" s="59" t="s">
        <v>468</v>
      </c>
      <c r="M115" s="60" t="s">
        <v>263</v>
      </c>
      <c r="N115" s="60" t="s">
        <v>469</v>
      </c>
      <c r="O115" s="61" t="s">
        <v>470</v>
      </c>
      <c r="P115" s="62" t="s">
        <v>78</v>
      </c>
    </row>
    <row r="116" spans="1:16" ht="12.75" customHeight="1" x14ac:dyDescent="0.2">
      <c r="A116" s="26" t="str">
        <f t="shared" si="18"/>
        <v> BRNO 32 </v>
      </c>
      <c r="B116" s="11" t="str">
        <f t="shared" si="19"/>
        <v>I</v>
      </c>
      <c r="C116" s="26">
        <f t="shared" si="20"/>
        <v>51437.417300000001</v>
      </c>
      <c r="D116" t="str">
        <f t="shared" si="21"/>
        <v>vis</v>
      </c>
      <c r="E116">
        <f>VLOOKUP(C116,Active!C$21:E$958,3,FALSE)</f>
        <v>16305.957144341746</v>
      </c>
      <c r="F116" s="11" t="s">
        <v>114</v>
      </c>
      <c r="G116" t="str">
        <f t="shared" si="22"/>
        <v>51437.4173</v>
      </c>
      <c r="H116" s="26">
        <f t="shared" si="23"/>
        <v>16306</v>
      </c>
      <c r="I116" s="59" t="s">
        <v>471</v>
      </c>
      <c r="J116" s="60" t="s">
        <v>472</v>
      </c>
      <c r="K116" s="59">
        <v>16306</v>
      </c>
      <c r="L116" s="59" t="s">
        <v>473</v>
      </c>
      <c r="M116" s="60" t="s">
        <v>147</v>
      </c>
      <c r="N116" s="60"/>
      <c r="O116" s="61" t="s">
        <v>474</v>
      </c>
      <c r="P116" s="61" t="s">
        <v>76</v>
      </c>
    </row>
    <row r="117" spans="1:16" ht="12.75" customHeight="1" x14ac:dyDescent="0.2">
      <c r="A117" s="26" t="str">
        <f t="shared" si="18"/>
        <v>OEJV 0074 </v>
      </c>
      <c r="B117" s="11" t="str">
        <f t="shared" si="19"/>
        <v>I</v>
      </c>
      <c r="C117" s="26">
        <f t="shared" si="20"/>
        <v>51788.457999999999</v>
      </c>
      <c r="D117" t="str">
        <f t="shared" si="21"/>
        <v>vis</v>
      </c>
      <c r="E117" t="e">
        <f>VLOOKUP(C117,Active!C$21:E$958,3,FALSE)</f>
        <v>#N/A</v>
      </c>
      <c r="F117" s="11" t="s">
        <v>114</v>
      </c>
      <c r="G117" t="str">
        <f t="shared" si="22"/>
        <v>51788.458</v>
      </c>
      <c r="H117" s="26">
        <f t="shared" si="23"/>
        <v>16646</v>
      </c>
      <c r="I117" s="59" t="s">
        <v>475</v>
      </c>
      <c r="J117" s="60" t="s">
        <v>476</v>
      </c>
      <c r="K117" s="59">
        <v>16646</v>
      </c>
      <c r="L117" s="59" t="s">
        <v>248</v>
      </c>
      <c r="M117" s="60" t="s">
        <v>147</v>
      </c>
      <c r="N117" s="60"/>
      <c r="O117" s="61" t="s">
        <v>288</v>
      </c>
      <c r="P117" s="62" t="s">
        <v>289</v>
      </c>
    </row>
    <row r="118" spans="1:16" ht="12.75" customHeight="1" x14ac:dyDescent="0.2">
      <c r="A118" s="26" t="str">
        <f t="shared" si="18"/>
        <v>IBVS 5676 </v>
      </c>
      <c r="B118" s="11" t="str">
        <f t="shared" si="19"/>
        <v>I</v>
      </c>
      <c r="C118" s="26">
        <f t="shared" si="20"/>
        <v>52802.378299999997</v>
      </c>
      <c r="D118" t="str">
        <f t="shared" si="21"/>
        <v>vis</v>
      </c>
      <c r="E118">
        <f>VLOOKUP(C118,Active!C$21:E$958,3,FALSE)</f>
        <v>17627.949301072313</v>
      </c>
      <c r="F118" s="11" t="s">
        <v>114</v>
      </c>
      <c r="G118" t="str">
        <f t="shared" si="22"/>
        <v>52802.3783</v>
      </c>
      <c r="H118" s="26">
        <f t="shared" si="23"/>
        <v>17628</v>
      </c>
      <c r="I118" s="59" t="s">
        <v>477</v>
      </c>
      <c r="J118" s="60" t="s">
        <v>478</v>
      </c>
      <c r="K118" s="59">
        <v>17628</v>
      </c>
      <c r="L118" s="59" t="s">
        <v>479</v>
      </c>
      <c r="M118" s="60" t="s">
        <v>263</v>
      </c>
      <c r="N118" s="60" t="s">
        <v>264</v>
      </c>
      <c r="O118" s="61" t="s">
        <v>480</v>
      </c>
      <c r="P118" s="62" t="s">
        <v>481</v>
      </c>
    </row>
    <row r="119" spans="1:16" ht="12.75" customHeight="1" x14ac:dyDescent="0.2">
      <c r="A119" s="26" t="str">
        <f t="shared" si="18"/>
        <v>VSB 42 </v>
      </c>
      <c r="B119" s="11" t="str">
        <f t="shared" si="19"/>
        <v>I</v>
      </c>
      <c r="C119" s="26">
        <f t="shared" si="20"/>
        <v>52828.191899999998</v>
      </c>
      <c r="D119" t="str">
        <f t="shared" si="21"/>
        <v>vis</v>
      </c>
      <c r="E119">
        <f>VLOOKUP(C119,Active!C$21:E$958,3,FALSE)</f>
        <v>17652.95029138411</v>
      </c>
      <c r="F119" s="11" t="s">
        <v>114</v>
      </c>
      <c r="G119" t="str">
        <f t="shared" si="22"/>
        <v>52828.1919</v>
      </c>
      <c r="H119" s="26">
        <f t="shared" si="23"/>
        <v>17653</v>
      </c>
      <c r="I119" s="59" t="s">
        <v>482</v>
      </c>
      <c r="J119" s="60" t="s">
        <v>483</v>
      </c>
      <c r="K119" s="59">
        <v>17653</v>
      </c>
      <c r="L119" s="59" t="s">
        <v>484</v>
      </c>
      <c r="M119" s="60" t="s">
        <v>263</v>
      </c>
      <c r="N119" s="60" t="s">
        <v>264</v>
      </c>
      <c r="O119" s="61" t="s">
        <v>485</v>
      </c>
      <c r="P119" s="62" t="s">
        <v>85</v>
      </c>
    </row>
    <row r="120" spans="1:16" ht="12.75" customHeight="1" x14ac:dyDescent="0.2">
      <c r="A120" s="26" t="str">
        <f t="shared" si="18"/>
        <v>VSB 44 </v>
      </c>
      <c r="B120" s="11" t="str">
        <f t="shared" si="19"/>
        <v>I</v>
      </c>
      <c r="C120" s="26">
        <f t="shared" si="20"/>
        <v>53645.930699999997</v>
      </c>
      <c r="D120" t="str">
        <f t="shared" si="21"/>
        <v>vis</v>
      </c>
      <c r="E120">
        <f>VLOOKUP(C120,Active!C$21:E$958,3,FALSE)</f>
        <v>18444.946751249459</v>
      </c>
      <c r="F120" s="11" t="s">
        <v>114</v>
      </c>
      <c r="G120" t="str">
        <f t="shared" si="22"/>
        <v>53645.9307</v>
      </c>
      <c r="H120" s="26">
        <f t="shared" si="23"/>
        <v>18445</v>
      </c>
      <c r="I120" s="59" t="s">
        <v>486</v>
      </c>
      <c r="J120" s="60" t="s">
        <v>487</v>
      </c>
      <c r="K120" s="59">
        <v>18445</v>
      </c>
      <c r="L120" s="59" t="s">
        <v>297</v>
      </c>
      <c r="M120" s="60" t="s">
        <v>263</v>
      </c>
      <c r="N120" s="60" t="s">
        <v>264</v>
      </c>
      <c r="O120" s="61" t="s">
        <v>488</v>
      </c>
      <c r="P120" s="62" t="s">
        <v>91</v>
      </c>
    </row>
    <row r="121" spans="1:16" ht="12.75" customHeight="1" x14ac:dyDescent="0.2">
      <c r="A121" s="26" t="str">
        <f t="shared" si="18"/>
        <v>OEJV 0094 </v>
      </c>
      <c r="B121" s="11" t="str">
        <f t="shared" si="19"/>
        <v>I</v>
      </c>
      <c r="C121" s="26">
        <f t="shared" si="20"/>
        <v>54388.291400000002</v>
      </c>
      <c r="D121" t="str">
        <f t="shared" si="21"/>
        <v>vis</v>
      </c>
      <c r="E121" t="e">
        <f>VLOOKUP(C121,Active!C$21:E$958,3,FALSE)</f>
        <v>#N/A</v>
      </c>
      <c r="F121" s="11" t="s">
        <v>114</v>
      </c>
      <c r="G121" t="str">
        <f t="shared" si="22"/>
        <v>54388.2914</v>
      </c>
      <c r="H121" s="26">
        <f t="shared" si="23"/>
        <v>19164</v>
      </c>
      <c r="I121" s="59" t="s">
        <v>489</v>
      </c>
      <c r="J121" s="60" t="s">
        <v>490</v>
      </c>
      <c r="K121" s="59">
        <v>19164</v>
      </c>
      <c r="L121" s="59" t="s">
        <v>491</v>
      </c>
      <c r="M121" s="60" t="s">
        <v>311</v>
      </c>
      <c r="N121" s="60" t="s">
        <v>43</v>
      </c>
      <c r="O121" s="61" t="s">
        <v>312</v>
      </c>
      <c r="P121" s="62" t="s">
        <v>492</v>
      </c>
    </row>
    <row r="122" spans="1:16" ht="12.75" customHeight="1" x14ac:dyDescent="0.2">
      <c r="A122" s="26" t="str">
        <f t="shared" si="18"/>
        <v>OEJV 0094 </v>
      </c>
      <c r="B122" s="11" t="str">
        <f t="shared" si="19"/>
        <v>I</v>
      </c>
      <c r="C122" s="26">
        <f t="shared" si="20"/>
        <v>54388.291499999999</v>
      </c>
      <c r="D122" t="str">
        <f t="shared" si="21"/>
        <v>vis</v>
      </c>
      <c r="E122" t="e">
        <f>VLOOKUP(C122,Active!C$21:E$958,3,FALSE)</f>
        <v>#N/A</v>
      </c>
      <c r="F122" s="11" t="s">
        <v>114</v>
      </c>
      <c r="G122" t="str">
        <f t="shared" si="22"/>
        <v>54388.2915</v>
      </c>
      <c r="H122" s="26">
        <f t="shared" si="23"/>
        <v>19164</v>
      </c>
      <c r="I122" s="59" t="s">
        <v>493</v>
      </c>
      <c r="J122" s="60" t="s">
        <v>490</v>
      </c>
      <c r="K122" s="59">
        <v>19164</v>
      </c>
      <c r="L122" s="59" t="s">
        <v>494</v>
      </c>
      <c r="M122" s="60" t="s">
        <v>311</v>
      </c>
      <c r="N122" s="60" t="s">
        <v>114</v>
      </c>
      <c r="O122" s="61" t="s">
        <v>312</v>
      </c>
      <c r="P122" s="62" t="s">
        <v>492</v>
      </c>
    </row>
    <row r="123" spans="1:16" ht="12.75" customHeight="1" x14ac:dyDescent="0.2">
      <c r="A123" s="26" t="str">
        <f t="shared" si="18"/>
        <v>OEJV 0094 </v>
      </c>
      <c r="B123" s="11" t="str">
        <f t="shared" si="19"/>
        <v>I</v>
      </c>
      <c r="C123" s="26">
        <f t="shared" si="20"/>
        <v>54388.291899999997</v>
      </c>
      <c r="D123" t="str">
        <f t="shared" si="21"/>
        <v>vis</v>
      </c>
      <c r="E123" t="e">
        <f>VLOOKUP(C123,Active!C$21:E$958,3,FALSE)</f>
        <v>#N/A</v>
      </c>
      <c r="F123" s="11" t="s">
        <v>114</v>
      </c>
      <c r="G123" t="str">
        <f t="shared" si="22"/>
        <v>54388.2919</v>
      </c>
      <c r="H123" s="26">
        <f t="shared" si="23"/>
        <v>19164</v>
      </c>
      <c r="I123" s="59" t="s">
        <v>495</v>
      </c>
      <c r="J123" s="60" t="s">
        <v>496</v>
      </c>
      <c r="K123" s="59">
        <v>19164</v>
      </c>
      <c r="L123" s="59" t="s">
        <v>497</v>
      </c>
      <c r="M123" s="60" t="s">
        <v>311</v>
      </c>
      <c r="N123" s="60" t="s">
        <v>298</v>
      </c>
      <c r="O123" s="61" t="s">
        <v>312</v>
      </c>
      <c r="P123" s="62" t="s">
        <v>492</v>
      </c>
    </row>
    <row r="124" spans="1:16" ht="12.75" customHeight="1" x14ac:dyDescent="0.2">
      <c r="A124" s="26" t="str">
        <f t="shared" si="18"/>
        <v>OEJV 0094 </v>
      </c>
      <c r="B124" s="11" t="str">
        <f t="shared" si="19"/>
        <v>I</v>
      </c>
      <c r="C124" s="26">
        <f t="shared" si="20"/>
        <v>54676.3629</v>
      </c>
      <c r="D124" t="str">
        <f t="shared" si="21"/>
        <v>vis</v>
      </c>
      <c r="E124" t="e">
        <f>VLOOKUP(C124,Active!C$21:E$958,3,FALSE)</f>
        <v>#N/A</v>
      </c>
      <c r="F124" s="11" t="s">
        <v>114</v>
      </c>
      <c r="G124" t="str">
        <f t="shared" si="22"/>
        <v>54676.3629</v>
      </c>
      <c r="H124" s="26">
        <f t="shared" si="23"/>
        <v>19443</v>
      </c>
      <c r="I124" s="59" t="s">
        <v>498</v>
      </c>
      <c r="J124" s="60" t="s">
        <v>499</v>
      </c>
      <c r="K124" s="59">
        <v>19443</v>
      </c>
      <c r="L124" s="59" t="s">
        <v>500</v>
      </c>
      <c r="M124" s="60" t="s">
        <v>311</v>
      </c>
      <c r="N124" s="60" t="s">
        <v>298</v>
      </c>
      <c r="O124" s="61" t="s">
        <v>312</v>
      </c>
      <c r="P124" s="62" t="s">
        <v>492</v>
      </c>
    </row>
    <row r="125" spans="1:16" ht="12.75" customHeight="1" x14ac:dyDescent="0.2">
      <c r="A125" s="26" t="str">
        <f t="shared" si="18"/>
        <v>OEJV 0094 </v>
      </c>
      <c r="B125" s="11" t="str">
        <f t="shared" si="19"/>
        <v>I</v>
      </c>
      <c r="C125" s="26">
        <f t="shared" si="20"/>
        <v>54676.362999999998</v>
      </c>
      <c r="D125" t="str">
        <f t="shared" si="21"/>
        <v>vis</v>
      </c>
      <c r="E125" t="e">
        <f>VLOOKUP(C125,Active!C$21:E$958,3,FALSE)</f>
        <v>#N/A</v>
      </c>
      <c r="F125" s="11" t="s">
        <v>114</v>
      </c>
      <c r="G125" t="str">
        <f t="shared" si="22"/>
        <v>54676.3630</v>
      </c>
      <c r="H125" s="26">
        <f t="shared" si="23"/>
        <v>19443</v>
      </c>
      <c r="I125" s="59" t="s">
        <v>501</v>
      </c>
      <c r="J125" s="60" t="s">
        <v>499</v>
      </c>
      <c r="K125" s="59">
        <v>19443</v>
      </c>
      <c r="L125" s="59" t="s">
        <v>502</v>
      </c>
      <c r="M125" s="60" t="s">
        <v>311</v>
      </c>
      <c r="N125" s="60" t="s">
        <v>43</v>
      </c>
      <c r="O125" s="61" t="s">
        <v>312</v>
      </c>
      <c r="P125" s="62" t="s">
        <v>492</v>
      </c>
    </row>
    <row r="126" spans="1:16" ht="12.75" customHeight="1" x14ac:dyDescent="0.2">
      <c r="A126" s="26" t="str">
        <f t="shared" si="18"/>
        <v>BAVM 212 </v>
      </c>
      <c r="B126" s="11" t="str">
        <f t="shared" si="19"/>
        <v>I</v>
      </c>
      <c r="C126" s="26">
        <f t="shared" si="20"/>
        <v>54996.438800000004</v>
      </c>
      <c r="D126" t="str">
        <f t="shared" si="21"/>
        <v>vis</v>
      </c>
      <c r="E126">
        <f>VLOOKUP(C126,Active!C$21:E$958,3,FALSE)</f>
        <v>19752.940983906006</v>
      </c>
      <c r="F126" s="11" t="s">
        <v>114</v>
      </c>
      <c r="G126" t="str">
        <f t="shared" si="22"/>
        <v>54996.4388</v>
      </c>
      <c r="H126" s="26">
        <f t="shared" si="23"/>
        <v>19753</v>
      </c>
      <c r="I126" s="59" t="s">
        <v>503</v>
      </c>
      <c r="J126" s="60" t="s">
        <v>504</v>
      </c>
      <c r="K126" s="59">
        <v>19753</v>
      </c>
      <c r="L126" s="59" t="s">
        <v>500</v>
      </c>
      <c r="M126" s="60" t="s">
        <v>311</v>
      </c>
      <c r="N126" s="60" t="s">
        <v>327</v>
      </c>
      <c r="O126" s="61" t="s">
        <v>319</v>
      </c>
      <c r="P126" s="62" t="s">
        <v>97</v>
      </c>
    </row>
    <row r="127" spans="1:16" ht="12.75" customHeight="1" x14ac:dyDescent="0.2">
      <c r="A127" s="26" t="str">
        <f t="shared" si="18"/>
        <v>OEJV 0137 </v>
      </c>
      <c r="B127" s="11" t="str">
        <f t="shared" si="19"/>
        <v>I</v>
      </c>
      <c r="C127" s="26">
        <f t="shared" si="20"/>
        <v>55057.354099999997</v>
      </c>
      <c r="D127" t="str">
        <f t="shared" si="21"/>
        <v>vis</v>
      </c>
      <c r="E127" t="e">
        <f>VLOOKUP(C127,Active!C$21:E$958,3,FALSE)</f>
        <v>#N/A</v>
      </c>
      <c r="F127" s="11" t="s">
        <v>114</v>
      </c>
      <c r="G127" t="str">
        <f t="shared" si="22"/>
        <v>55057.3541</v>
      </c>
      <c r="H127" s="26">
        <f t="shared" si="23"/>
        <v>19812</v>
      </c>
      <c r="I127" s="59" t="s">
        <v>505</v>
      </c>
      <c r="J127" s="60" t="s">
        <v>506</v>
      </c>
      <c r="K127" s="59">
        <v>19812</v>
      </c>
      <c r="L127" s="59" t="s">
        <v>507</v>
      </c>
      <c r="M127" s="60" t="s">
        <v>311</v>
      </c>
      <c r="N127" s="60" t="s">
        <v>43</v>
      </c>
      <c r="O127" s="61" t="s">
        <v>312</v>
      </c>
      <c r="P127" s="62" t="s">
        <v>363</v>
      </c>
    </row>
    <row r="128" spans="1:16" ht="12.75" customHeight="1" x14ac:dyDescent="0.2">
      <c r="A128" s="26" t="str">
        <f t="shared" si="18"/>
        <v>OEJV 0137 </v>
      </c>
      <c r="B128" s="11" t="str">
        <f t="shared" si="19"/>
        <v>I</v>
      </c>
      <c r="C128" s="26">
        <f t="shared" si="20"/>
        <v>55057.354899999998</v>
      </c>
      <c r="D128" t="str">
        <f t="shared" si="21"/>
        <v>vis</v>
      </c>
      <c r="E128" t="e">
        <f>VLOOKUP(C128,Active!C$21:E$958,3,FALSE)</f>
        <v>#N/A</v>
      </c>
      <c r="F128" s="11" t="s">
        <v>114</v>
      </c>
      <c r="G128" t="str">
        <f t="shared" si="22"/>
        <v>55057.3549</v>
      </c>
      <c r="H128" s="26">
        <f t="shared" si="23"/>
        <v>19812</v>
      </c>
      <c r="I128" s="59" t="s">
        <v>508</v>
      </c>
      <c r="J128" s="60" t="s">
        <v>509</v>
      </c>
      <c r="K128" s="59">
        <v>19812</v>
      </c>
      <c r="L128" s="59" t="s">
        <v>510</v>
      </c>
      <c r="M128" s="60" t="s">
        <v>311</v>
      </c>
      <c r="N128" s="60" t="s">
        <v>114</v>
      </c>
      <c r="O128" s="61" t="s">
        <v>312</v>
      </c>
      <c r="P128" s="62" t="s">
        <v>363</v>
      </c>
    </row>
    <row r="129" spans="1:16" ht="12.75" customHeight="1" x14ac:dyDescent="0.2">
      <c r="A129" s="26" t="str">
        <f t="shared" si="18"/>
        <v>OEJV 0137 </v>
      </c>
      <c r="B129" s="11" t="str">
        <f t="shared" si="19"/>
        <v>I</v>
      </c>
      <c r="C129" s="26">
        <f t="shared" si="20"/>
        <v>55057.355000000003</v>
      </c>
      <c r="D129" t="str">
        <f t="shared" si="21"/>
        <v>vis</v>
      </c>
      <c r="E129" t="e">
        <f>VLOOKUP(C129,Active!C$21:E$958,3,FALSE)</f>
        <v>#N/A</v>
      </c>
      <c r="F129" s="11" t="s">
        <v>114</v>
      </c>
      <c r="G129" t="str">
        <f t="shared" si="22"/>
        <v>55057.3550</v>
      </c>
      <c r="H129" s="26">
        <f t="shared" si="23"/>
        <v>19812</v>
      </c>
      <c r="I129" s="59" t="s">
        <v>511</v>
      </c>
      <c r="J129" s="60" t="s">
        <v>509</v>
      </c>
      <c r="K129" s="59">
        <v>19812</v>
      </c>
      <c r="L129" s="59" t="s">
        <v>512</v>
      </c>
      <c r="M129" s="60" t="s">
        <v>311</v>
      </c>
      <c r="N129" s="60" t="s">
        <v>298</v>
      </c>
      <c r="O129" s="61" t="s">
        <v>312</v>
      </c>
      <c r="P129" s="62" t="s">
        <v>363</v>
      </c>
    </row>
    <row r="130" spans="1:16" ht="12.75" customHeight="1" x14ac:dyDescent="0.2">
      <c r="A130" s="26" t="str">
        <f t="shared" si="18"/>
        <v>OEJV 0137 </v>
      </c>
      <c r="B130" s="11" t="str">
        <f t="shared" si="19"/>
        <v>I</v>
      </c>
      <c r="C130" s="26">
        <f t="shared" si="20"/>
        <v>55060.452100000002</v>
      </c>
      <c r="D130" t="str">
        <f t="shared" si="21"/>
        <v>vis</v>
      </c>
      <c r="E130" t="e">
        <f>VLOOKUP(C130,Active!C$21:E$958,3,FALSE)</f>
        <v>#N/A</v>
      </c>
      <c r="F130" s="11" t="s">
        <v>114</v>
      </c>
      <c r="G130" t="str">
        <f t="shared" si="22"/>
        <v>55060.4521</v>
      </c>
      <c r="H130" s="26">
        <f t="shared" si="23"/>
        <v>19815</v>
      </c>
      <c r="I130" s="59" t="s">
        <v>513</v>
      </c>
      <c r="J130" s="60" t="s">
        <v>514</v>
      </c>
      <c r="K130" s="59">
        <v>19815</v>
      </c>
      <c r="L130" s="59" t="s">
        <v>515</v>
      </c>
      <c r="M130" s="60" t="s">
        <v>311</v>
      </c>
      <c r="N130" s="60" t="s">
        <v>43</v>
      </c>
      <c r="O130" s="61" t="s">
        <v>312</v>
      </c>
      <c r="P130" s="62" t="s">
        <v>363</v>
      </c>
    </row>
    <row r="131" spans="1:16" ht="12.75" customHeight="1" x14ac:dyDescent="0.2">
      <c r="A131" s="26" t="str">
        <f t="shared" si="18"/>
        <v>OEJV 0137 </v>
      </c>
      <c r="B131" s="11" t="str">
        <f t="shared" si="19"/>
        <v>I</v>
      </c>
      <c r="C131" s="26">
        <f t="shared" si="20"/>
        <v>55060.452400000002</v>
      </c>
      <c r="D131" t="str">
        <f t="shared" si="21"/>
        <v>vis</v>
      </c>
      <c r="E131" t="e">
        <f>VLOOKUP(C131,Active!C$21:E$958,3,FALSE)</f>
        <v>#N/A</v>
      </c>
      <c r="F131" s="11" t="s">
        <v>114</v>
      </c>
      <c r="G131" t="str">
        <f t="shared" si="22"/>
        <v>55060.4524</v>
      </c>
      <c r="H131" s="26">
        <f t="shared" si="23"/>
        <v>19815</v>
      </c>
      <c r="I131" s="59" t="s">
        <v>516</v>
      </c>
      <c r="J131" s="60" t="s">
        <v>514</v>
      </c>
      <c r="K131" s="59">
        <v>19815</v>
      </c>
      <c r="L131" s="59" t="s">
        <v>510</v>
      </c>
      <c r="M131" s="60" t="s">
        <v>311</v>
      </c>
      <c r="N131" s="60" t="s">
        <v>114</v>
      </c>
      <c r="O131" s="61" t="s">
        <v>312</v>
      </c>
      <c r="P131" s="62" t="s">
        <v>363</v>
      </c>
    </row>
    <row r="132" spans="1:16" ht="12.75" customHeight="1" x14ac:dyDescent="0.2">
      <c r="A132" s="26" t="str">
        <f t="shared" si="18"/>
        <v>OEJV 0137 </v>
      </c>
      <c r="B132" s="11" t="str">
        <f t="shared" si="19"/>
        <v>I</v>
      </c>
      <c r="C132" s="26">
        <f t="shared" si="20"/>
        <v>55060.452499999999</v>
      </c>
      <c r="D132" t="str">
        <f t="shared" si="21"/>
        <v>vis</v>
      </c>
      <c r="E132" t="e">
        <f>VLOOKUP(C132,Active!C$21:E$958,3,FALSE)</f>
        <v>#N/A</v>
      </c>
      <c r="F132" s="11" t="s">
        <v>114</v>
      </c>
      <c r="G132" t="str">
        <f t="shared" si="22"/>
        <v>55060.4525</v>
      </c>
      <c r="H132" s="26">
        <f t="shared" si="23"/>
        <v>19815</v>
      </c>
      <c r="I132" s="59" t="s">
        <v>517</v>
      </c>
      <c r="J132" s="60" t="s">
        <v>514</v>
      </c>
      <c r="K132" s="59">
        <v>19815</v>
      </c>
      <c r="L132" s="59" t="s">
        <v>512</v>
      </c>
      <c r="M132" s="60" t="s">
        <v>311</v>
      </c>
      <c r="N132" s="60" t="s">
        <v>298</v>
      </c>
      <c r="O132" s="61" t="s">
        <v>312</v>
      </c>
      <c r="P132" s="62" t="s">
        <v>363</v>
      </c>
    </row>
    <row r="133" spans="1:16" ht="12.75" customHeight="1" x14ac:dyDescent="0.2">
      <c r="A133" s="26" t="str">
        <f t="shared" si="18"/>
        <v>OEJV 0137 </v>
      </c>
      <c r="B133" s="11" t="str">
        <f t="shared" si="19"/>
        <v>I</v>
      </c>
      <c r="C133" s="26">
        <f t="shared" si="20"/>
        <v>55376.395600000003</v>
      </c>
      <c r="D133" t="str">
        <f t="shared" si="21"/>
        <v>vis</v>
      </c>
      <c r="E133" t="e">
        <f>VLOOKUP(C133,Active!C$21:E$958,3,FALSE)</f>
        <v>#N/A</v>
      </c>
      <c r="F133" s="11" t="s">
        <v>114</v>
      </c>
      <c r="G133" t="str">
        <f t="shared" si="22"/>
        <v>55376.3956</v>
      </c>
      <c r="H133" s="26">
        <f t="shared" si="23"/>
        <v>20121</v>
      </c>
      <c r="I133" s="59" t="s">
        <v>518</v>
      </c>
      <c r="J133" s="60" t="s">
        <v>519</v>
      </c>
      <c r="K133" s="59">
        <v>20121</v>
      </c>
      <c r="L133" s="59" t="s">
        <v>520</v>
      </c>
      <c r="M133" s="60" t="s">
        <v>311</v>
      </c>
      <c r="N133" s="60" t="s">
        <v>298</v>
      </c>
      <c r="O133" s="61" t="s">
        <v>312</v>
      </c>
      <c r="P133" s="62" t="s">
        <v>363</v>
      </c>
    </row>
    <row r="134" spans="1:16" ht="12.75" customHeight="1" x14ac:dyDescent="0.2">
      <c r="A134" s="26" t="str">
        <f t="shared" si="18"/>
        <v>OEJV 0137 </v>
      </c>
      <c r="B134" s="11" t="str">
        <f t="shared" si="19"/>
        <v>I</v>
      </c>
      <c r="C134" s="26">
        <f t="shared" si="20"/>
        <v>55376.395799999998</v>
      </c>
      <c r="D134" t="str">
        <f t="shared" si="21"/>
        <v>vis</v>
      </c>
      <c r="E134" t="e">
        <f>VLOOKUP(C134,Active!C$21:E$958,3,FALSE)</f>
        <v>#N/A</v>
      </c>
      <c r="F134" s="11" t="s">
        <v>114</v>
      </c>
      <c r="G134" t="str">
        <f t="shared" si="22"/>
        <v>55376.3958</v>
      </c>
      <c r="H134" s="26">
        <f t="shared" si="23"/>
        <v>20121</v>
      </c>
      <c r="I134" s="59" t="s">
        <v>521</v>
      </c>
      <c r="J134" s="60" t="s">
        <v>519</v>
      </c>
      <c r="K134" s="59">
        <v>20121</v>
      </c>
      <c r="L134" s="59" t="s">
        <v>522</v>
      </c>
      <c r="M134" s="60" t="s">
        <v>311</v>
      </c>
      <c r="N134" s="60" t="s">
        <v>114</v>
      </c>
      <c r="O134" s="61" t="s">
        <v>312</v>
      </c>
      <c r="P134" s="62" t="s">
        <v>363</v>
      </c>
    </row>
    <row r="135" spans="1:16" ht="12.75" customHeight="1" x14ac:dyDescent="0.2">
      <c r="A135" s="26" t="str">
        <f t="shared" si="18"/>
        <v>OEJV 0137 </v>
      </c>
      <c r="B135" s="11" t="str">
        <f t="shared" si="19"/>
        <v>I</v>
      </c>
      <c r="C135" s="26">
        <f t="shared" si="20"/>
        <v>55376.3963</v>
      </c>
      <c r="D135" t="str">
        <f t="shared" si="21"/>
        <v>vis</v>
      </c>
      <c r="E135" t="e">
        <f>VLOOKUP(C135,Active!C$21:E$958,3,FALSE)</f>
        <v>#N/A</v>
      </c>
      <c r="F135" s="11" t="s">
        <v>114</v>
      </c>
      <c r="G135" t="str">
        <f t="shared" si="22"/>
        <v>55376.3963</v>
      </c>
      <c r="H135" s="26">
        <f t="shared" si="23"/>
        <v>20121</v>
      </c>
      <c r="I135" s="59" t="s">
        <v>523</v>
      </c>
      <c r="J135" s="60" t="s">
        <v>524</v>
      </c>
      <c r="K135" s="59">
        <v>20121</v>
      </c>
      <c r="L135" s="59" t="s">
        <v>367</v>
      </c>
      <c r="M135" s="60" t="s">
        <v>311</v>
      </c>
      <c r="N135" s="60" t="s">
        <v>43</v>
      </c>
      <c r="O135" s="61" t="s">
        <v>312</v>
      </c>
      <c r="P135" s="62" t="s">
        <v>363</v>
      </c>
    </row>
    <row r="136" spans="1:16" ht="12.75" customHeight="1" x14ac:dyDescent="0.2">
      <c r="A136" s="26" t="str">
        <f t="shared" si="18"/>
        <v>BAVM 225 </v>
      </c>
      <c r="B136" s="11" t="str">
        <f t="shared" si="19"/>
        <v>II</v>
      </c>
      <c r="C136" s="26">
        <f t="shared" si="20"/>
        <v>55778.555999999997</v>
      </c>
      <c r="D136" t="str">
        <f t="shared" si="21"/>
        <v>vis</v>
      </c>
      <c r="E136">
        <f>VLOOKUP(C136,Active!C$21:E$958,3,FALSE)</f>
        <v>20510.437208372543</v>
      </c>
      <c r="F136" s="11" t="s">
        <v>114</v>
      </c>
      <c r="G136" t="str">
        <f t="shared" si="22"/>
        <v>55778.556</v>
      </c>
      <c r="H136" s="26">
        <f t="shared" si="23"/>
        <v>20510.5</v>
      </c>
      <c r="I136" s="59" t="s">
        <v>525</v>
      </c>
      <c r="J136" s="60" t="s">
        <v>526</v>
      </c>
      <c r="K136" s="59">
        <v>20510.5</v>
      </c>
      <c r="L136" s="59" t="s">
        <v>527</v>
      </c>
      <c r="M136" s="60" t="s">
        <v>311</v>
      </c>
      <c r="N136" s="60" t="s">
        <v>114</v>
      </c>
      <c r="O136" s="61" t="s">
        <v>528</v>
      </c>
      <c r="P136" s="62" t="s">
        <v>101</v>
      </c>
    </row>
    <row r="137" spans="1:16" ht="12.75" customHeight="1" x14ac:dyDescent="0.2">
      <c r="A137" s="26" t="str">
        <f t="shared" si="18"/>
        <v>BAVM 225 </v>
      </c>
      <c r="B137" s="11" t="str">
        <f t="shared" si="19"/>
        <v>II</v>
      </c>
      <c r="C137" s="26">
        <f t="shared" si="20"/>
        <v>55835.345999999998</v>
      </c>
      <c r="D137" t="str">
        <f t="shared" si="21"/>
        <v>vis</v>
      </c>
      <c r="E137">
        <f>VLOOKUP(C137,Active!C$21:E$958,3,FALSE)</f>
        <v>20565.439464540104</v>
      </c>
      <c r="F137" s="11" t="s">
        <v>114</v>
      </c>
      <c r="G137" t="str">
        <f t="shared" si="22"/>
        <v>55835.3460</v>
      </c>
      <c r="H137" s="26">
        <f t="shared" si="23"/>
        <v>20565.5</v>
      </c>
      <c r="I137" s="59" t="s">
        <v>529</v>
      </c>
      <c r="J137" s="60" t="s">
        <v>530</v>
      </c>
      <c r="K137" s="59">
        <v>20565.5</v>
      </c>
      <c r="L137" s="59" t="s">
        <v>510</v>
      </c>
      <c r="M137" s="60" t="s">
        <v>311</v>
      </c>
      <c r="N137" s="60" t="s">
        <v>357</v>
      </c>
      <c r="O137" s="61" t="s">
        <v>528</v>
      </c>
      <c r="P137" s="62" t="s">
        <v>101</v>
      </c>
    </row>
    <row r="138" spans="1:16" ht="12.75" customHeight="1" x14ac:dyDescent="0.2">
      <c r="A138" s="26" t="str">
        <f t="shared" si="18"/>
        <v>BAVM 241 (=IBVS 6157) </v>
      </c>
      <c r="B138" s="11" t="str">
        <f t="shared" si="19"/>
        <v>II</v>
      </c>
      <c r="C138" s="26">
        <f t="shared" si="20"/>
        <v>57204.429799999998</v>
      </c>
      <c r="D138" t="str">
        <f t="shared" si="21"/>
        <v>vis</v>
      </c>
      <c r="E138">
        <f>VLOOKUP(C138,Active!C$21:E$958,3,FALSE)</f>
        <v>21891.424635916344</v>
      </c>
      <c r="F138" s="11" t="s">
        <v>114</v>
      </c>
      <c r="G138" t="str">
        <f t="shared" si="22"/>
        <v>57204.4298</v>
      </c>
      <c r="H138" s="26">
        <f t="shared" si="23"/>
        <v>21891.5</v>
      </c>
      <c r="I138" s="59" t="s">
        <v>531</v>
      </c>
      <c r="J138" s="60" t="s">
        <v>532</v>
      </c>
      <c r="K138" s="59">
        <v>21891.5</v>
      </c>
      <c r="L138" s="59" t="s">
        <v>533</v>
      </c>
      <c r="M138" s="60" t="s">
        <v>311</v>
      </c>
      <c r="N138" s="60" t="s">
        <v>327</v>
      </c>
      <c r="O138" s="61" t="s">
        <v>319</v>
      </c>
      <c r="P138" s="62" t="s">
        <v>534</v>
      </c>
    </row>
  </sheetData>
  <sheetProtection selectLockedCells="1" selectUnlockedCells="1"/>
  <hyperlinks>
    <hyperlink ref="P52" r:id="rId1" xr:uid="{00000000-0004-0000-0100-000000000000}"/>
    <hyperlink ref="P53" r:id="rId2" xr:uid="{00000000-0004-0000-0100-000001000000}"/>
    <hyperlink ref="P54" r:id="rId3" xr:uid="{00000000-0004-0000-0100-000002000000}"/>
    <hyperlink ref="P55" r:id="rId4" xr:uid="{00000000-0004-0000-0100-000003000000}"/>
    <hyperlink ref="P56" r:id="rId5" xr:uid="{00000000-0004-0000-0100-000004000000}"/>
    <hyperlink ref="P57" r:id="rId6" xr:uid="{00000000-0004-0000-0100-000005000000}"/>
    <hyperlink ref="P58" r:id="rId7" xr:uid="{00000000-0004-0000-0100-000006000000}"/>
    <hyperlink ref="P59" r:id="rId8" xr:uid="{00000000-0004-0000-0100-000007000000}"/>
    <hyperlink ref="P60" r:id="rId9" xr:uid="{00000000-0004-0000-0100-000008000000}"/>
    <hyperlink ref="P61" r:id="rId10" xr:uid="{00000000-0004-0000-0100-000009000000}"/>
    <hyperlink ref="P62" r:id="rId11" xr:uid="{00000000-0004-0000-0100-00000A000000}"/>
    <hyperlink ref="P63" r:id="rId12" xr:uid="{00000000-0004-0000-0100-00000B000000}"/>
    <hyperlink ref="P64" r:id="rId13" xr:uid="{00000000-0004-0000-0100-00000C000000}"/>
    <hyperlink ref="P65" r:id="rId14" xr:uid="{00000000-0004-0000-0100-00000D000000}"/>
    <hyperlink ref="P66" r:id="rId15" xr:uid="{00000000-0004-0000-0100-00000E000000}"/>
    <hyperlink ref="P67" r:id="rId16" xr:uid="{00000000-0004-0000-0100-00000F000000}"/>
    <hyperlink ref="P68" r:id="rId17" xr:uid="{00000000-0004-0000-0100-000010000000}"/>
    <hyperlink ref="P69" r:id="rId18" xr:uid="{00000000-0004-0000-0100-000011000000}"/>
    <hyperlink ref="P70" r:id="rId19" xr:uid="{00000000-0004-0000-0100-000012000000}"/>
    <hyperlink ref="P71" r:id="rId20" xr:uid="{00000000-0004-0000-0100-000013000000}"/>
    <hyperlink ref="P72" r:id="rId21" xr:uid="{00000000-0004-0000-0100-000014000000}"/>
    <hyperlink ref="P73" r:id="rId22" xr:uid="{00000000-0004-0000-0100-000015000000}"/>
    <hyperlink ref="P74" r:id="rId23" xr:uid="{00000000-0004-0000-0100-000016000000}"/>
    <hyperlink ref="P75" r:id="rId24" xr:uid="{00000000-0004-0000-0100-000017000000}"/>
    <hyperlink ref="P76" r:id="rId25" xr:uid="{00000000-0004-0000-0100-000018000000}"/>
    <hyperlink ref="P77" r:id="rId26" xr:uid="{00000000-0004-0000-0100-000019000000}"/>
    <hyperlink ref="P78" r:id="rId27" xr:uid="{00000000-0004-0000-0100-00001A000000}"/>
    <hyperlink ref="P79" r:id="rId28" xr:uid="{00000000-0004-0000-0100-00001B000000}"/>
    <hyperlink ref="P80" r:id="rId29" xr:uid="{00000000-0004-0000-0100-00001C000000}"/>
    <hyperlink ref="P81" r:id="rId30" xr:uid="{00000000-0004-0000-0100-00001D000000}"/>
    <hyperlink ref="P82" r:id="rId31" xr:uid="{00000000-0004-0000-0100-00001E000000}"/>
    <hyperlink ref="P83" r:id="rId32" xr:uid="{00000000-0004-0000-0100-00001F000000}"/>
    <hyperlink ref="P84" r:id="rId33" xr:uid="{00000000-0004-0000-0100-000020000000}"/>
    <hyperlink ref="P85" r:id="rId34" xr:uid="{00000000-0004-0000-0100-000021000000}"/>
    <hyperlink ref="P86" r:id="rId35" xr:uid="{00000000-0004-0000-0100-000022000000}"/>
    <hyperlink ref="P87" r:id="rId36" xr:uid="{00000000-0004-0000-0100-000023000000}"/>
    <hyperlink ref="P115" r:id="rId37" xr:uid="{00000000-0004-0000-0100-000024000000}"/>
    <hyperlink ref="P117" r:id="rId38" xr:uid="{00000000-0004-0000-0100-000025000000}"/>
    <hyperlink ref="P118" r:id="rId39" xr:uid="{00000000-0004-0000-0100-000026000000}"/>
    <hyperlink ref="P119" r:id="rId40" xr:uid="{00000000-0004-0000-0100-000027000000}"/>
    <hyperlink ref="P120" r:id="rId41" xr:uid="{00000000-0004-0000-0100-000028000000}"/>
    <hyperlink ref="P121" r:id="rId42" xr:uid="{00000000-0004-0000-0100-000029000000}"/>
    <hyperlink ref="P122" r:id="rId43" xr:uid="{00000000-0004-0000-0100-00002A000000}"/>
    <hyperlink ref="P123" r:id="rId44" xr:uid="{00000000-0004-0000-0100-00002B000000}"/>
    <hyperlink ref="P124" r:id="rId45" xr:uid="{00000000-0004-0000-0100-00002C000000}"/>
    <hyperlink ref="P125" r:id="rId46" xr:uid="{00000000-0004-0000-0100-00002D000000}"/>
    <hyperlink ref="P126" r:id="rId47" xr:uid="{00000000-0004-0000-0100-00002E000000}"/>
    <hyperlink ref="P127" r:id="rId48" xr:uid="{00000000-0004-0000-0100-00002F000000}"/>
    <hyperlink ref="P128" r:id="rId49" xr:uid="{00000000-0004-0000-0100-000030000000}"/>
    <hyperlink ref="P129" r:id="rId50" xr:uid="{00000000-0004-0000-0100-000031000000}"/>
    <hyperlink ref="P130" r:id="rId51" xr:uid="{00000000-0004-0000-0100-000032000000}"/>
    <hyperlink ref="P131" r:id="rId52" xr:uid="{00000000-0004-0000-0100-000033000000}"/>
    <hyperlink ref="P132" r:id="rId53" xr:uid="{00000000-0004-0000-0100-000034000000}"/>
    <hyperlink ref="P133" r:id="rId54" xr:uid="{00000000-0004-0000-0100-000035000000}"/>
    <hyperlink ref="P134" r:id="rId55" xr:uid="{00000000-0004-0000-0100-000036000000}"/>
    <hyperlink ref="P135" r:id="rId56" xr:uid="{00000000-0004-0000-0100-000037000000}"/>
    <hyperlink ref="P136" r:id="rId57" xr:uid="{00000000-0004-0000-0100-000038000000}"/>
    <hyperlink ref="P137" r:id="rId58" xr:uid="{00000000-0004-0000-0100-000039000000}"/>
    <hyperlink ref="P138" r:id="rId59" xr:uid="{00000000-0004-0000-0100-00003A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41"/>
  <sheetViews>
    <sheetView workbookViewId="0">
      <selection activeCell="E9" sqref="E9:G9"/>
    </sheetView>
  </sheetViews>
  <sheetFormatPr defaultRowHeight="12.75" x14ac:dyDescent="0.2"/>
  <sheetData>
    <row r="1" spans="1:19" ht="18" x14ac:dyDescent="0.2">
      <c r="A1" s="63" t="s">
        <v>535</v>
      </c>
      <c r="D1" s="4" t="s">
        <v>536</v>
      </c>
      <c r="K1" s="64" t="s">
        <v>537</v>
      </c>
      <c r="L1" t="s">
        <v>538</v>
      </c>
      <c r="M1">
        <f ca="1">F18*H18-G18*G18</f>
        <v>2681.2312524273366</v>
      </c>
      <c r="R1">
        <v>1</v>
      </c>
      <c r="S1" t="s">
        <v>539</v>
      </c>
    </row>
    <row r="2" spans="1:19" x14ac:dyDescent="0.2">
      <c r="K2" s="64" t="s">
        <v>540</v>
      </c>
      <c r="L2" t="s">
        <v>541</v>
      </c>
      <c r="M2">
        <f ca="1">+D18*H18-F18*G18</f>
        <v>4552.8077224179506</v>
      </c>
      <c r="R2">
        <v>2</v>
      </c>
      <c r="S2" t="s">
        <v>542</v>
      </c>
    </row>
    <row r="3" spans="1:19" x14ac:dyDescent="0.2">
      <c r="A3" t="s">
        <v>543</v>
      </c>
      <c r="B3" t="s">
        <v>544</v>
      </c>
      <c r="E3" s="65" t="s">
        <v>545</v>
      </c>
      <c r="F3" s="65" t="s">
        <v>546</v>
      </c>
      <c r="G3" s="65" t="s">
        <v>547</v>
      </c>
      <c r="H3" s="65" t="s">
        <v>548</v>
      </c>
      <c r="K3" s="64" t="s">
        <v>549</v>
      </c>
      <c r="L3" t="s">
        <v>550</v>
      </c>
      <c r="M3">
        <f ca="1">+D18*G18-F18*F18</f>
        <v>1705.4234306354738</v>
      </c>
      <c r="R3">
        <v>3</v>
      </c>
      <c r="S3" t="s">
        <v>109</v>
      </c>
    </row>
    <row r="4" spans="1:19" x14ac:dyDescent="0.2">
      <c r="A4" t="s">
        <v>551</v>
      </c>
      <c r="B4" t="s">
        <v>552</v>
      </c>
      <c r="D4" s="66" t="s">
        <v>553</v>
      </c>
      <c r="E4" s="67">
        <f ca="1">(E18*M1-I18*M2+J18*M3)/M7</f>
        <v>1.0678408376651979E-2</v>
      </c>
      <c r="F4" s="68">
        <f ca="1">+E7/M7*M18</f>
        <v>5.4245020381597942E-3</v>
      </c>
      <c r="G4" s="69">
        <f>+B18</f>
        <v>1</v>
      </c>
      <c r="H4" s="70">
        <f ca="1">ABS(F4/E4)</f>
        <v>0.50798788048041932</v>
      </c>
      <c r="K4" s="64" t="s">
        <v>554</v>
      </c>
      <c r="L4" t="s">
        <v>555</v>
      </c>
      <c r="M4">
        <f ca="1">+D17*H18-F18*F18</f>
        <v>9724.6247806125248</v>
      </c>
      <c r="R4">
        <v>4</v>
      </c>
      <c r="S4" t="s">
        <v>556</v>
      </c>
    </row>
    <row r="5" spans="1:19" x14ac:dyDescent="0.2">
      <c r="A5" t="s">
        <v>557</v>
      </c>
      <c r="B5" s="71">
        <v>40323</v>
      </c>
      <c r="D5" s="72" t="s">
        <v>558</v>
      </c>
      <c r="E5" s="73">
        <f ca="1">+(-E18*M2+I18*M4-J18*M5)/M7</f>
        <v>1.415252435816762E-2</v>
      </c>
      <c r="F5" s="74">
        <f ca="1">N18*E7/M7</f>
        <v>1.0330686130971932E-2</v>
      </c>
      <c r="G5" s="75">
        <f>+B18/A18</f>
        <v>1E-4</v>
      </c>
      <c r="H5" s="70">
        <f ca="1">ABS(F5/E5)</f>
        <v>0.72995360188233471</v>
      </c>
      <c r="K5" s="64" t="s">
        <v>559</v>
      </c>
      <c r="L5" t="s">
        <v>560</v>
      </c>
      <c r="M5">
        <f ca="1">+D17*G18-D18*F18</f>
        <v>4058.8688833632168</v>
      </c>
      <c r="R5">
        <v>5</v>
      </c>
      <c r="S5" t="s">
        <v>110</v>
      </c>
    </row>
    <row r="6" spans="1:19" x14ac:dyDescent="0.2">
      <c r="D6" s="76" t="s">
        <v>561</v>
      </c>
      <c r="E6" s="77">
        <f ca="1">+(E18*M3-I18*M5+J18*M6)/M7</f>
        <v>-2.8589534369830295E-2</v>
      </c>
      <c r="F6" s="78">
        <f ca="1">O18*E7/M7</f>
        <v>4.433912606735993E-3</v>
      </c>
      <c r="G6" s="79">
        <f>+B18/A18^2</f>
        <v>1E-8</v>
      </c>
      <c r="H6" s="70">
        <f ca="1">ABS(F6/E6)</f>
        <v>0.15508866109463371</v>
      </c>
      <c r="K6" s="80" t="s">
        <v>562</v>
      </c>
      <c r="L6" s="81" t="s">
        <v>563</v>
      </c>
      <c r="M6" s="81">
        <f ca="1">+D17*F18-D18*D18</f>
        <v>1791.3843555550029</v>
      </c>
      <c r="R6">
        <v>6</v>
      </c>
      <c r="S6" t="s">
        <v>112</v>
      </c>
    </row>
    <row r="7" spans="1:19" x14ac:dyDescent="0.2">
      <c r="D7" s="4" t="s">
        <v>564</v>
      </c>
      <c r="E7" s="82">
        <f ca="1">SQRT(L18/(D17-3))</f>
        <v>1.1612385008080491E-2</v>
      </c>
      <c r="G7" s="83">
        <f>+B22</f>
        <v>1.5443949996551964E-2</v>
      </c>
      <c r="K7" s="64" t="s">
        <v>565</v>
      </c>
      <c r="L7" t="s">
        <v>566</v>
      </c>
      <c r="M7">
        <f ca="1">+D17*M1-D18*M2+F18*M3</f>
        <v>12287.325757111626</v>
      </c>
      <c r="R7">
        <v>7</v>
      </c>
      <c r="S7" t="s">
        <v>469</v>
      </c>
    </row>
    <row r="8" spans="1:19" x14ac:dyDescent="0.2">
      <c r="D8" s="4" t="s">
        <v>567</v>
      </c>
      <c r="F8" s="84">
        <f ca="1">CORREL(INDIRECT(E12):INDIRECT(E13),INDIRECT(K12):INDIRECT(K13))</f>
        <v>0.93130094697517762</v>
      </c>
      <c r="G8" s="82"/>
      <c r="I8" s="83"/>
      <c r="R8">
        <v>8</v>
      </c>
      <c r="S8" t="s">
        <v>568</v>
      </c>
    </row>
    <row r="9" spans="1:19" x14ac:dyDescent="0.2">
      <c r="E9" s="33">
        <f ca="1">E6*G6</f>
        <v>-2.8589534369830295E-10</v>
      </c>
      <c r="F9" s="85">
        <f ca="1">H6</f>
        <v>0.15508866109463371</v>
      </c>
      <c r="G9" s="86">
        <f ca="1">F8</f>
        <v>0.93130094697517762</v>
      </c>
      <c r="I9" s="83"/>
      <c r="R9">
        <v>9</v>
      </c>
      <c r="S9" t="s">
        <v>43</v>
      </c>
    </row>
    <row r="10" spans="1:19" x14ac:dyDescent="0.2">
      <c r="R10">
        <v>10</v>
      </c>
      <c r="S10" t="s">
        <v>569</v>
      </c>
    </row>
    <row r="11" spans="1:19" x14ac:dyDescent="0.2">
      <c r="R11">
        <v>11</v>
      </c>
      <c r="S11" t="s">
        <v>570</v>
      </c>
    </row>
    <row r="12" spans="1:19" x14ac:dyDescent="0.2">
      <c r="A12" s="14">
        <v>21</v>
      </c>
      <c r="B12" t="s">
        <v>571</v>
      </c>
      <c r="C12" s="87">
        <v>21</v>
      </c>
      <c r="D12" s="11" t="str">
        <f>D$15&amp;$C12</f>
        <v>D21</v>
      </c>
      <c r="E12" s="11" t="str">
        <f t="shared" ref="E12:O12" si="0">E15&amp;$C12</f>
        <v>E21</v>
      </c>
      <c r="F12" s="11" t="str">
        <f t="shared" si="0"/>
        <v>F21</v>
      </c>
      <c r="G12" s="11" t="str">
        <f t="shared" si="0"/>
        <v>G21</v>
      </c>
      <c r="H12" s="11" t="str">
        <f t="shared" si="0"/>
        <v>H21</v>
      </c>
      <c r="I12" s="11" t="str">
        <f t="shared" si="0"/>
        <v>I21</v>
      </c>
      <c r="J12" s="11" t="str">
        <f t="shared" si="0"/>
        <v>J21</v>
      </c>
      <c r="K12" s="11" t="str">
        <f t="shared" si="0"/>
        <v>K21</v>
      </c>
      <c r="L12" s="11" t="str">
        <f t="shared" si="0"/>
        <v>L21</v>
      </c>
      <c r="M12" s="11" t="str">
        <f t="shared" si="0"/>
        <v>M21</v>
      </c>
      <c r="N12" s="11" t="str">
        <f t="shared" si="0"/>
        <v>N21</v>
      </c>
      <c r="O12" s="11" t="str">
        <f t="shared" si="0"/>
        <v>O21</v>
      </c>
      <c r="R12">
        <v>12</v>
      </c>
      <c r="S12" t="s">
        <v>572</v>
      </c>
    </row>
    <row r="13" spans="1:19" x14ac:dyDescent="0.2">
      <c r="A13" s="14">
        <f>20+COUNT(A21:A1437)</f>
        <v>97</v>
      </c>
      <c r="B13" t="s">
        <v>573</v>
      </c>
      <c r="C13" s="87">
        <f>A13</f>
        <v>97</v>
      </c>
      <c r="D13" s="11" t="str">
        <f>D$15&amp;$C13</f>
        <v>D97</v>
      </c>
      <c r="E13" s="11" t="str">
        <f t="shared" ref="E13:O13" si="1">E$15&amp;$C13</f>
        <v>E97</v>
      </c>
      <c r="F13" s="11" t="str">
        <f t="shared" si="1"/>
        <v>F97</v>
      </c>
      <c r="G13" s="11" t="str">
        <f t="shared" si="1"/>
        <v>G97</v>
      </c>
      <c r="H13" s="11" t="str">
        <f t="shared" si="1"/>
        <v>H97</v>
      </c>
      <c r="I13" s="11" t="str">
        <f t="shared" si="1"/>
        <v>I97</v>
      </c>
      <c r="J13" s="11" t="str">
        <f t="shared" si="1"/>
        <v>J97</v>
      </c>
      <c r="K13" s="11" t="str">
        <f t="shared" si="1"/>
        <v>K97</v>
      </c>
      <c r="L13" s="11" t="str">
        <f t="shared" si="1"/>
        <v>L97</v>
      </c>
      <c r="M13" s="11" t="str">
        <f t="shared" si="1"/>
        <v>M97</v>
      </c>
      <c r="N13" s="11" t="str">
        <f t="shared" si="1"/>
        <v>N97</v>
      </c>
      <c r="O13" s="11" t="str">
        <f t="shared" si="1"/>
        <v>O97</v>
      </c>
      <c r="R13">
        <v>13</v>
      </c>
      <c r="S13" t="s">
        <v>574</v>
      </c>
    </row>
    <row r="14" spans="1:19" x14ac:dyDescent="0.2">
      <c r="R14">
        <v>14</v>
      </c>
      <c r="S14" t="s">
        <v>575</v>
      </c>
    </row>
    <row r="15" spans="1:19" x14ac:dyDescent="0.2">
      <c r="A15" s="11"/>
      <c r="D15" s="11" t="str">
        <f t="shared" ref="D15:O15" si="2">VLOOKUP(D16,$R1:$S26,2,FALSE)</f>
        <v>D</v>
      </c>
      <c r="E15" s="11" t="str">
        <f t="shared" si="2"/>
        <v>E</v>
      </c>
      <c r="F15" s="11" t="str">
        <f t="shared" si="2"/>
        <v>F</v>
      </c>
      <c r="G15" s="11" t="str">
        <f t="shared" si="2"/>
        <v>G</v>
      </c>
      <c r="H15" s="11" t="str">
        <f t="shared" si="2"/>
        <v>H</v>
      </c>
      <c r="I15" s="11" t="str">
        <f t="shared" si="2"/>
        <v>I</v>
      </c>
      <c r="J15" s="11" t="str">
        <f t="shared" si="2"/>
        <v>J</v>
      </c>
      <c r="K15" s="11" t="str">
        <f t="shared" si="2"/>
        <v>K</v>
      </c>
      <c r="L15" s="11" t="str">
        <f t="shared" si="2"/>
        <v>L</v>
      </c>
      <c r="M15" s="11" t="str">
        <f t="shared" si="2"/>
        <v>M</v>
      </c>
      <c r="N15" s="11" t="str">
        <f t="shared" si="2"/>
        <v>N</v>
      </c>
      <c r="O15" s="11" t="str">
        <f t="shared" si="2"/>
        <v>O</v>
      </c>
      <c r="R15">
        <v>15</v>
      </c>
      <c r="S15" t="s">
        <v>576</v>
      </c>
    </row>
    <row r="16" spans="1:19" x14ac:dyDescent="0.2">
      <c r="A16" s="11"/>
      <c r="D16" s="11">
        <f>COLUMN()</f>
        <v>4</v>
      </c>
      <c r="E16" s="11">
        <f>COLUMN()</f>
        <v>5</v>
      </c>
      <c r="F16" s="11">
        <f>COLUMN()</f>
        <v>6</v>
      </c>
      <c r="G16" s="11">
        <f>COLUMN()</f>
        <v>7</v>
      </c>
      <c r="H16" s="11">
        <f>COLUMN()</f>
        <v>8</v>
      </c>
      <c r="I16" s="11">
        <f>COLUMN()</f>
        <v>9</v>
      </c>
      <c r="J16" s="11">
        <f>COLUMN()</f>
        <v>10</v>
      </c>
      <c r="K16" s="11">
        <f>COLUMN()</f>
        <v>11</v>
      </c>
      <c r="L16" s="11">
        <f>COLUMN()</f>
        <v>12</v>
      </c>
      <c r="M16" s="11">
        <f>COLUMN()</f>
        <v>13</v>
      </c>
      <c r="N16" s="11">
        <f>COLUMN()</f>
        <v>14</v>
      </c>
      <c r="O16" s="11">
        <f>COLUMN()</f>
        <v>15</v>
      </c>
      <c r="R16">
        <v>16</v>
      </c>
      <c r="S16" t="s">
        <v>113</v>
      </c>
    </row>
    <row r="17" spans="1:19" x14ac:dyDescent="0.2">
      <c r="A17" s="4" t="s">
        <v>577</v>
      </c>
      <c r="C17" t="s">
        <v>578</v>
      </c>
      <c r="D17">
        <f>C13-C12+1</f>
        <v>77</v>
      </c>
      <c r="R17">
        <v>17</v>
      </c>
      <c r="S17" t="s">
        <v>579</v>
      </c>
    </row>
    <row r="18" spans="1:19" x14ac:dyDescent="0.2">
      <c r="A18" s="9">
        <v>10000</v>
      </c>
      <c r="B18" s="9">
        <v>1</v>
      </c>
      <c r="C18" t="s">
        <v>580</v>
      </c>
      <c r="D18">
        <f ca="1">SUM(INDIRECT(D12):INDIRECT(D13))</f>
        <v>100.40739999999998</v>
      </c>
      <c r="E18">
        <f ca="1">SUM(INDIRECT(E12):INDIRECT(E13))</f>
        <v>-2.1651133249470149</v>
      </c>
      <c r="F18">
        <f ca="1">SUM(INDIRECT(F12):INDIRECT(F13))</f>
        <v>154.19519909499999</v>
      </c>
      <c r="G18">
        <f ca="1">SUM(INDIRECT(G12):INDIRECT(G13))</f>
        <v>253.78192099966901</v>
      </c>
      <c r="H18">
        <f ca="1">SUM(INDIRECT(H12):INDIRECT(H13))</f>
        <v>435.07511953973</v>
      </c>
      <c r="I18">
        <f ca="1">SUM(INDIRECT(I12):INDIRECT(I13))</f>
        <v>-4.0010644205194943</v>
      </c>
      <c r="J18">
        <f ca="1">SUM(INDIRECT(J12):INDIRECT(J13))</f>
        <v>-7.2003809592735628</v>
      </c>
      <c r="L18">
        <f ca="1">SUM(INDIRECT(L12):INDIRECT(L13))</f>
        <v>9.9787139326160453E-3</v>
      </c>
      <c r="M18">
        <f ca="1">SQRT(SUM(INDIRECT(M12):INDIRECT(M13)))</f>
        <v>5739.787611813168</v>
      </c>
      <c r="N18">
        <f ca="1">SQRT(SUM(INDIRECT(N12):INDIRECT(N13)))</f>
        <v>10931.131347901259</v>
      </c>
      <c r="O18">
        <f ca="1">SQRT(SUM(INDIRECT(O12):INDIRECT(O13)))</f>
        <v>4691.622654572554</v>
      </c>
      <c r="R18">
        <v>18</v>
      </c>
      <c r="S18" t="s">
        <v>298</v>
      </c>
    </row>
    <row r="19" spans="1:19" x14ac:dyDescent="0.2">
      <c r="A19" s="88" t="s">
        <v>581</v>
      </c>
      <c r="D19" s="28" t="s">
        <v>582</v>
      </c>
      <c r="E19" s="28" t="s">
        <v>583</v>
      </c>
      <c r="F19" s="28" t="s">
        <v>584</v>
      </c>
      <c r="G19" s="28" t="s">
        <v>585</v>
      </c>
      <c r="H19" s="28" t="s">
        <v>586</v>
      </c>
      <c r="I19" s="28" t="s">
        <v>587</v>
      </c>
      <c r="J19" s="28" t="s">
        <v>588</v>
      </c>
      <c r="R19">
        <v>19</v>
      </c>
      <c r="S19" t="s">
        <v>589</v>
      </c>
    </row>
    <row r="20" spans="1:19" ht="14.25" x14ac:dyDescent="0.2">
      <c r="A20" s="3" t="s">
        <v>590</v>
      </c>
      <c r="B20" s="3" t="s">
        <v>591</v>
      </c>
      <c r="D20" s="3" t="s">
        <v>590</v>
      </c>
      <c r="E20" s="3" t="s">
        <v>591</v>
      </c>
      <c r="F20" s="3" t="s">
        <v>592</v>
      </c>
      <c r="G20" s="3" t="s">
        <v>593</v>
      </c>
      <c r="H20" s="3" t="s">
        <v>594</v>
      </c>
      <c r="I20" s="3" t="s">
        <v>595</v>
      </c>
      <c r="J20" s="3" t="s">
        <v>596</v>
      </c>
      <c r="K20" s="89" t="s">
        <v>597</v>
      </c>
      <c r="L20" s="3" t="s">
        <v>598</v>
      </c>
      <c r="M20" s="3" t="s">
        <v>599</v>
      </c>
      <c r="N20" s="3" t="s">
        <v>600</v>
      </c>
      <c r="O20" s="3" t="s">
        <v>601</v>
      </c>
      <c r="P20" s="65" t="s">
        <v>602</v>
      </c>
      <c r="R20">
        <v>20</v>
      </c>
      <c r="S20" t="s">
        <v>603</v>
      </c>
    </row>
    <row r="21" spans="1:19" x14ac:dyDescent="0.2">
      <c r="A21" s="90">
        <v>0</v>
      </c>
      <c r="B21" s="90">
        <v>0</v>
      </c>
      <c r="D21" s="91">
        <f t="shared" ref="D21:E51" si="3">A21/A$18</f>
        <v>0</v>
      </c>
      <c r="E21" s="91">
        <f t="shared" si="3"/>
        <v>0</v>
      </c>
      <c r="F21" s="14">
        <f>D21*D21</f>
        <v>0</v>
      </c>
      <c r="G21" s="14">
        <f>D21*F21</f>
        <v>0</v>
      </c>
      <c r="H21" s="14">
        <f>F21*F21</f>
        <v>0</v>
      </c>
      <c r="I21" s="14">
        <f>E21*D21</f>
        <v>0</v>
      </c>
      <c r="J21" s="14">
        <f>I21*D21</f>
        <v>0</v>
      </c>
      <c r="K21" s="14">
        <f t="shared" ref="K21:K80" ca="1" si="4">+E$4+E$5*D21+E$6*D21^2</f>
        <v>1.0678408376651979E-2</v>
      </c>
      <c r="L21" s="14">
        <f ca="1">+(K21-E21)^2</f>
        <v>1.1402840545855116E-4</v>
      </c>
      <c r="M21" s="14">
        <f t="shared" ref="M21:M80" ca="1" si="5">(M$1-M$2*D21+M$3*F21)^2</f>
        <v>7189001.0289930636</v>
      </c>
      <c r="N21" s="14">
        <f t="shared" ref="N21:N80" ca="1" si="6">(-M$2+M$4*D21-M$5*F21)^2</f>
        <v>20728058.157308526</v>
      </c>
      <c r="O21" s="14">
        <f t="shared" ref="O21:O80" ca="1" si="7">+(M$3-D21*M$5+F21*M$6)^2</f>
        <v>2908469.0777604687</v>
      </c>
      <c r="P21">
        <f ca="1">+E21-K21</f>
        <v>-1.0678408376651979E-2</v>
      </c>
      <c r="R21">
        <v>21</v>
      </c>
      <c r="S21" t="s">
        <v>604</v>
      </c>
    </row>
    <row r="22" spans="1:19" x14ac:dyDescent="0.2">
      <c r="A22" s="90">
        <v>2195.5</v>
      </c>
      <c r="B22" s="90">
        <v>1.5443949996551964E-2</v>
      </c>
      <c r="D22" s="91">
        <f t="shared" si="3"/>
        <v>0.21955</v>
      </c>
      <c r="E22" s="91">
        <f t="shared" si="3"/>
        <v>1.5443949996551964E-2</v>
      </c>
      <c r="F22" s="14">
        <f t="shared" ref="F22:F81" si="8">D22*D22</f>
        <v>4.8202202499999999E-2</v>
      </c>
      <c r="G22" s="14">
        <f t="shared" ref="G22:G81" si="9">D22*F22</f>
        <v>1.0582793558875E-2</v>
      </c>
      <c r="H22" s="14">
        <f t="shared" ref="H22:H81" si="10">F22*F22</f>
        <v>2.3234523258510061E-3</v>
      </c>
      <c r="I22" s="14">
        <f t="shared" ref="I22:I81" si="11">E22*D22</f>
        <v>3.3907192217429837E-3</v>
      </c>
      <c r="J22" s="14">
        <f t="shared" ref="J22:J81" si="12">I22*D22</f>
        <v>7.4443240513367211E-4</v>
      </c>
      <c r="K22" s="14">
        <f t="shared" ca="1" si="4"/>
        <v>1.240751657441241E-2</v>
      </c>
      <c r="L22" s="14">
        <f t="shared" ref="L22:L81" ca="1" si="13">+(K22-E22)^2</f>
        <v>9.2199279270861227E-6</v>
      </c>
      <c r="M22" s="14">
        <f t="shared" ca="1" si="5"/>
        <v>3111228.4958992433</v>
      </c>
      <c r="N22" s="14">
        <f t="shared" ca="1" si="6"/>
        <v>6829926.3151346315</v>
      </c>
      <c r="O22" s="14">
        <f t="shared" ca="1" si="7"/>
        <v>811165.80893571407</v>
      </c>
      <c r="P22">
        <f t="shared" ref="P22:P81" ca="1" si="14">+E22-K22</f>
        <v>3.0364334221395541E-3</v>
      </c>
      <c r="R22">
        <v>22</v>
      </c>
      <c r="S22" t="s">
        <v>114</v>
      </c>
    </row>
    <row r="23" spans="1:19" x14ac:dyDescent="0.2">
      <c r="A23" s="90">
        <v>2224.5</v>
      </c>
      <c r="B23" s="90">
        <v>1.4854050001304131E-2</v>
      </c>
      <c r="D23" s="91">
        <f t="shared" si="3"/>
        <v>0.22245000000000001</v>
      </c>
      <c r="E23" s="91">
        <f t="shared" si="3"/>
        <v>1.4854050001304131E-2</v>
      </c>
      <c r="F23" s="14">
        <f t="shared" si="8"/>
        <v>4.9484002500000006E-2</v>
      </c>
      <c r="G23" s="14">
        <f t="shared" si="9"/>
        <v>1.1007716356125002E-2</v>
      </c>
      <c r="H23" s="14">
        <f t="shared" si="10"/>
        <v>2.448666503420007E-3</v>
      </c>
      <c r="I23" s="14">
        <f t="shared" si="11"/>
        <v>3.304283422790104E-3</v>
      </c>
      <c r="J23" s="14">
        <f t="shared" si="12"/>
        <v>7.3503784739965871E-4</v>
      </c>
      <c r="K23" s="14">
        <f t="shared" ca="1" si="4"/>
        <v>1.2411912829895849E-2</v>
      </c>
      <c r="L23" s="14">
        <f t="shared" ca="1" si="13"/>
        <v>5.9640339639740452E-6</v>
      </c>
      <c r="M23" s="14">
        <f t="shared" ca="1" si="5"/>
        <v>3072484.3560878998</v>
      </c>
      <c r="N23" s="14">
        <f t="shared" ca="1" si="6"/>
        <v>6710244.7843515147</v>
      </c>
      <c r="O23" s="14">
        <f t="shared" ca="1" si="7"/>
        <v>794189.16524960252</v>
      </c>
      <c r="P23">
        <f t="shared" ca="1" si="14"/>
        <v>2.4421371714082821E-3</v>
      </c>
      <c r="R23">
        <v>23</v>
      </c>
      <c r="S23" t="s">
        <v>605</v>
      </c>
    </row>
    <row r="24" spans="1:19" x14ac:dyDescent="0.2">
      <c r="A24" s="90">
        <v>2225.5</v>
      </c>
      <c r="B24" s="90">
        <v>1.9350950002262834E-2</v>
      </c>
      <c r="D24" s="91">
        <f t="shared" si="3"/>
        <v>0.22255</v>
      </c>
      <c r="E24" s="91">
        <f t="shared" si="3"/>
        <v>1.9350950002262834E-2</v>
      </c>
      <c r="F24" s="14">
        <f t="shared" si="8"/>
        <v>4.9528502500000002E-2</v>
      </c>
      <c r="G24" s="14">
        <f t="shared" si="9"/>
        <v>1.1022568231375001E-2</v>
      </c>
      <c r="H24" s="14">
        <f t="shared" si="10"/>
        <v>2.4530725598925066E-3</v>
      </c>
      <c r="I24" s="14">
        <f t="shared" si="11"/>
        <v>4.306553923003594E-3</v>
      </c>
      <c r="J24" s="14">
        <f t="shared" si="12"/>
        <v>9.5842357556444986E-4</v>
      </c>
      <c r="K24" s="14">
        <f t="shared" ca="1" si="4"/>
        <v>1.2412055848052208E-2</v>
      </c>
      <c r="L24" s="14">
        <f t="shared" ca="1" si="13"/>
        <v>4.8148252083338403E-5</v>
      </c>
      <c r="M24" s="14">
        <f t="shared" ca="1" si="5"/>
        <v>3071154.4742339663</v>
      </c>
      <c r="N24" s="14">
        <f t="shared" ca="1" si="6"/>
        <v>6706143.009922239</v>
      </c>
      <c r="O24" s="14">
        <f t="shared" ca="1" si="7"/>
        <v>793607.92338988336</v>
      </c>
      <c r="P24">
        <f t="shared" ca="1" si="14"/>
        <v>6.9388941542106262E-3</v>
      </c>
      <c r="R24">
        <v>24</v>
      </c>
      <c r="S24" t="s">
        <v>590</v>
      </c>
    </row>
    <row r="25" spans="1:19" x14ac:dyDescent="0.2">
      <c r="A25" s="90">
        <v>2519</v>
      </c>
      <c r="B25" s="90">
        <v>4.6910999953979626E-3</v>
      </c>
      <c r="D25" s="91">
        <f t="shared" si="3"/>
        <v>0.25190000000000001</v>
      </c>
      <c r="E25" s="91">
        <f t="shared" si="3"/>
        <v>4.6910999953979626E-3</v>
      </c>
      <c r="F25" s="14">
        <f t="shared" si="8"/>
        <v>6.3453610000000008E-2</v>
      </c>
      <c r="G25" s="14">
        <f t="shared" si="9"/>
        <v>1.5983964359000003E-2</v>
      </c>
      <c r="H25" s="14">
        <f t="shared" si="10"/>
        <v>4.0263606220321008E-3</v>
      </c>
      <c r="I25" s="14">
        <f t="shared" si="11"/>
        <v>1.1816880888407468E-3</v>
      </c>
      <c r="J25" s="14">
        <f t="shared" si="12"/>
        <v>2.9766722957898413E-4</v>
      </c>
      <c r="K25" s="14">
        <f t="shared" ca="1" si="4"/>
        <v>1.2429320098489594E-2</v>
      </c>
      <c r="L25" s="14">
        <f t="shared" ca="1" si="13"/>
        <v>5.9880050363891459E-5</v>
      </c>
      <c r="M25" s="14">
        <f t="shared" ca="1" si="5"/>
        <v>2698115.9043077622</v>
      </c>
      <c r="N25" s="14">
        <f t="shared" ca="1" si="6"/>
        <v>5573020.7472802382</v>
      </c>
      <c r="O25" s="14">
        <f t="shared" ca="1" si="7"/>
        <v>634673.78888536</v>
      </c>
      <c r="P25">
        <f t="shared" ca="1" si="14"/>
        <v>-7.7382201030916312E-3</v>
      </c>
      <c r="R25">
        <v>25</v>
      </c>
      <c r="S25" t="s">
        <v>591</v>
      </c>
    </row>
    <row r="26" spans="1:19" x14ac:dyDescent="0.2">
      <c r="A26" s="90">
        <v>2887</v>
      </c>
      <c r="B26" s="90">
        <v>2.2550299996510148E-2</v>
      </c>
      <c r="D26" s="91">
        <f t="shared" si="3"/>
        <v>0.28870000000000001</v>
      </c>
      <c r="E26" s="91">
        <f t="shared" si="3"/>
        <v>2.2550299996510148E-2</v>
      </c>
      <c r="F26" s="14">
        <f t="shared" si="8"/>
        <v>8.3347690000000002E-2</v>
      </c>
      <c r="G26" s="14">
        <f t="shared" si="9"/>
        <v>2.4062478103000003E-2</v>
      </c>
      <c r="H26" s="14">
        <f t="shared" si="10"/>
        <v>6.9468374283361001E-3</v>
      </c>
      <c r="I26" s="14">
        <f t="shared" si="11"/>
        <v>6.5102716089924803E-3</v>
      </c>
      <c r="J26" s="14">
        <f t="shared" si="12"/>
        <v>1.8795154135161291E-3</v>
      </c>
      <c r="K26" s="14">
        <f t="shared" ca="1" si="4"/>
        <v>1.2381370510954011E-2</v>
      </c>
      <c r="L26" s="14">
        <f t="shared" ca="1" si="13"/>
        <v>1.0340712688221301E-4</v>
      </c>
      <c r="M26" s="14">
        <f t="shared" ca="1" si="5"/>
        <v>2277016.9173875665</v>
      </c>
      <c r="N26" s="14">
        <f t="shared" ca="1" si="6"/>
        <v>4341413.5202460326</v>
      </c>
      <c r="O26" s="14">
        <f t="shared" ca="1" si="7"/>
        <v>466401.21396883897</v>
      </c>
      <c r="P26">
        <f t="shared" ca="1" si="14"/>
        <v>1.0168929485556137E-2</v>
      </c>
      <c r="R26">
        <v>26</v>
      </c>
      <c r="S26" t="s">
        <v>606</v>
      </c>
    </row>
    <row r="27" spans="1:19" x14ac:dyDescent="0.2">
      <c r="A27" s="90">
        <v>2888</v>
      </c>
      <c r="B27" s="90">
        <v>3.404719999525696E-2</v>
      </c>
      <c r="D27" s="91">
        <f t="shared" si="3"/>
        <v>0.2888</v>
      </c>
      <c r="E27" s="91">
        <f t="shared" si="3"/>
        <v>3.404719999525696E-2</v>
      </c>
      <c r="F27" s="14">
        <f t="shared" si="8"/>
        <v>8.3405439999999997E-2</v>
      </c>
      <c r="G27" s="14">
        <f t="shared" si="9"/>
        <v>2.4087491071999999E-2</v>
      </c>
      <c r="H27" s="14">
        <f t="shared" si="10"/>
        <v>6.9564674215935995E-3</v>
      </c>
      <c r="I27" s="14">
        <f t="shared" si="11"/>
        <v>9.8328313586302108E-3</v>
      </c>
      <c r="J27" s="14">
        <f t="shared" si="12"/>
        <v>2.839721696372405E-3</v>
      </c>
      <c r="K27" s="14">
        <f t="shared" ca="1" si="4"/>
        <v>1.2381134717779969E-2</v>
      </c>
      <c r="L27" s="14">
        <f t="shared" ca="1" si="13"/>
        <v>4.6941838460789413E-4</v>
      </c>
      <c r="M27" s="14">
        <f t="shared" ca="1" si="5"/>
        <v>2275940.2598668868</v>
      </c>
      <c r="N27" s="14">
        <f t="shared" ca="1" si="6"/>
        <v>4338338.4009825382</v>
      </c>
      <c r="O27" s="14">
        <f t="shared" ca="1" si="7"/>
        <v>465988.21886167378</v>
      </c>
      <c r="P27">
        <f t="shared" ca="1" si="14"/>
        <v>2.1666065277476991E-2</v>
      </c>
    </row>
    <row r="28" spans="1:19" x14ac:dyDescent="0.2">
      <c r="A28" s="90">
        <v>3228</v>
      </c>
      <c r="B28" s="90">
        <v>1.8993199999385979E-2</v>
      </c>
      <c r="D28" s="91">
        <f t="shared" si="3"/>
        <v>0.32279999999999998</v>
      </c>
      <c r="E28" s="91">
        <f t="shared" si="3"/>
        <v>1.8993199999385979E-2</v>
      </c>
      <c r="F28" s="14">
        <f t="shared" si="8"/>
        <v>0.10419983999999999</v>
      </c>
      <c r="G28" s="14">
        <f t="shared" si="9"/>
        <v>3.3635708351999992E-2</v>
      </c>
      <c r="H28" s="14">
        <f t="shared" si="10"/>
        <v>1.0857606656025597E-2</v>
      </c>
      <c r="I28" s="14">
        <f t="shared" si="11"/>
        <v>6.1310049598017934E-3</v>
      </c>
      <c r="J28" s="14">
        <f t="shared" si="12"/>
        <v>1.9790884010240186E-3</v>
      </c>
      <c r="K28" s="14">
        <f t="shared" ca="1" si="4"/>
        <v>1.2267818332457669E-2</v>
      </c>
      <c r="L28" s="14">
        <f t="shared" ca="1" si="13"/>
        <v>4.523075856585542E-5</v>
      </c>
      <c r="M28" s="14">
        <f t="shared" ca="1" si="5"/>
        <v>1930126.0601232653</v>
      </c>
      <c r="N28" s="14">
        <f t="shared" ca="1" si="6"/>
        <v>3373218.3209776161</v>
      </c>
      <c r="O28" s="14">
        <f t="shared" ca="1" si="7"/>
        <v>338587.26511846716</v>
      </c>
      <c r="P28">
        <f t="shared" ca="1" si="14"/>
        <v>6.7253816669283102E-3</v>
      </c>
    </row>
    <row r="29" spans="1:19" x14ac:dyDescent="0.2">
      <c r="A29" s="90">
        <v>3539</v>
      </c>
      <c r="B29" s="90">
        <v>4.5291000060387887E-3</v>
      </c>
      <c r="D29" s="91">
        <f t="shared" si="3"/>
        <v>0.35389999999999999</v>
      </c>
      <c r="E29" s="91">
        <f t="shared" si="3"/>
        <v>4.5291000060387887E-3</v>
      </c>
      <c r="F29" s="14">
        <f t="shared" si="8"/>
        <v>0.12524521</v>
      </c>
      <c r="G29" s="14">
        <f t="shared" si="9"/>
        <v>4.4324279819000001E-2</v>
      </c>
      <c r="H29" s="14">
        <f t="shared" si="10"/>
        <v>1.5686362627944098E-2</v>
      </c>
      <c r="I29" s="14">
        <f t="shared" si="11"/>
        <v>1.6028484921371273E-3</v>
      </c>
      <c r="J29" s="14">
        <f t="shared" si="12"/>
        <v>5.6724808136732934E-4</v>
      </c>
      <c r="K29" s="14">
        <f t="shared" ca="1" si="4"/>
        <v>1.2106284511055889E-2</v>
      </c>
      <c r="L29" s="14">
        <f t="shared" ca="1" si="13"/>
        <v>5.7413725023071237E-5</v>
      </c>
      <c r="M29" s="14">
        <f t="shared" ca="1" si="5"/>
        <v>1647599.9897181487</v>
      </c>
      <c r="N29" s="14">
        <f t="shared" ca="1" si="6"/>
        <v>2623158.8969948171</v>
      </c>
      <c r="O29" s="14">
        <f t="shared" ca="1" si="7"/>
        <v>243396.23795281933</v>
      </c>
      <c r="P29">
        <f t="shared" ca="1" si="14"/>
        <v>-7.5771845050171E-3</v>
      </c>
    </row>
    <row r="30" spans="1:19" x14ac:dyDescent="0.2">
      <c r="A30" s="90">
        <v>3597</v>
      </c>
      <c r="B30" s="90">
        <v>-1.2650700002268422E-2</v>
      </c>
      <c r="D30" s="91">
        <f t="shared" si="3"/>
        <v>0.35970000000000002</v>
      </c>
      <c r="E30" s="91">
        <f t="shared" si="3"/>
        <v>-1.2650700002268422E-2</v>
      </c>
      <c r="F30" s="14">
        <f t="shared" si="8"/>
        <v>0.12938409000000001</v>
      </c>
      <c r="G30" s="14">
        <f t="shared" si="9"/>
        <v>4.6539457173000003E-2</v>
      </c>
      <c r="H30" s="14">
        <f t="shared" si="10"/>
        <v>1.6740242745128101E-2</v>
      </c>
      <c r="I30" s="14">
        <f t="shared" si="11"/>
        <v>-4.5504567908159514E-3</v>
      </c>
      <c r="J30" s="14">
        <f t="shared" si="12"/>
        <v>-1.6367993076564977E-3</v>
      </c>
      <c r="K30" s="14">
        <f t="shared" ca="1" si="4"/>
        <v>1.2070040500320655E-2</v>
      </c>
      <c r="L30" s="14">
        <f t="shared" ca="1" si="13"/>
        <v>6.1111501099634822E-4</v>
      </c>
      <c r="M30" s="14">
        <f t="shared" ca="1" si="5"/>
        <v>1598305.2385984673</v>
      </c>
      <c r="N30" s="14">
        <f t="shared" ca="1" si="6"/>
        <v>2496441.856697706</v>
      </c>
      <c r="O30" s="14">
        <f t="shared" ca="1" si="7"/>
        <v>227743.63187925998</v>
      </c>
      <c r="P30">
        <f t="shared" ca="1" si="14"/>
        <v>-2.4720740502589079E-2</v>
      </c>
    </row>
    <row r="31" spans="1:19" x14ac:dyDescent="0.2">
      <c r="A31" s="90">
        <v>4287.5</v>
      </c>
      <c r="B31" s="90">
        <v>-1.3041250000242144E-2</v>
      </c>
      <c r="D31" s="91">
        <f t="shared" si="3"/>
        <v>0.42875000000000002</v>
      </c>
      <c r="E31" s="91">
        <f t="shared" si="3"/>
        <v>-1.3041250000242144E-2</v>
      </c>
      <c r="F31" s="14">
        <f t="shared" si="8"/>
        <v>0.18382656250000001</v>
      </c>
      <c r="G31" s="14">
        <f t="shared" si="9"/>
        <v>7.8815638671875007E-2</v>
      </c>
      <c r="H31" s="14">
        <f t="shared" si="10"/>
        <v>3.3792205080566413E-2</v>
      </c>
      <c r="I31" s="14">
        <f t="shared" si="11"/>
        <v>-5.5914359376038197E-3</v>
      </c>
      <c r="J31" s="14">
        <f t="shared" si="12"/>
        <v>-2.3973281582476379E-3</v>
      </c>
      <c r="K31" s="14">
        <f t="shared" ca="1" si="4"/>
        <v>1.149078736853484E-2</v>
      </c>
      <c r="L31" s="14">
        <f t="shared" ca="1" si="13"/>
        <v>6.0182085746307036E-4</v>
      </c>
      <c r="M31" s="14">
        <f t="shared" ca="1" si="5"/>
        <v>1087258.8845268921</v>
      </c>
      <c r="N31" s="14">
        <f t="shared" ca="1" si="6"/>
        <v>1275776.4898111145</v>
      </c>
      <c r="O31" s="14">
        <f t="shared" ca="1" si="7"/>
        <v>86722.84353699151</v>
      </c>
      <c r="P31">
        <f t="shared" ca="1" si="14"/>
        <v>-2.4532037368776984E-2</v>
      </c>
    </row>
    <row r="32" spans="1:19" x14ac:dyDescent="0.2">
      <c r="A32" s="90">
        <v>9565</v>
      </c>
      <c r="B32" s="90">
        <v>-1.1514999932842329E-3</v>
      </c>
      <c r="D32" s="91">
        <f t="shared" si="3"/>
        <v>0.95650000000000002</v>
      </c>
      <c r="E32" s="91">
        <f t="shared" si="3"/>
        <v>-1.1514999932842329E-3</v>
      </c>
      <c r="F32" s="14">
        <f t="shared" si="8"/>
        <v>0.91489225000000007</v>
      </c>
      <c r="G32" s="14">
        <f t="shared" si="9"/>
        <v>0.87509443712500012</v>
      </c>
      <c r="H32" s="14">
        <f t="shared" si="10"/>
        <v>0.83702782911006268</v>
      </c>
      <c r="I32" s="14">
        <f t="shared" si="11"/>
        <v>-1.1014097435763689E-3</v>
      </c>
      <c r="J32" s="14">
        <f t="shared" si="12"/>
        <v>-1.0534984197307969E-3</v>
      </c>
      <c r="K32" s="14">
        <f t="shared" ca="1" si="4"/>
        <v>-1.9410455008270662E-3</v>
      </c>
      <c r="L32" s="14">
        <f t="shared" ca="1" si="13"/>
        <v>6.2338210848107018E-7</v>
      </c>
      <c r="M32" s="14">
        <f t="shared" ca="1" si="5"/>
        <v>12825.710723981967</v>
      </c>
      <c r="N32" s="14">
        <f t="shared" ca="1" si="6"/>
        <v>1071987.2993889481</v>
      </c>
      <c r="O32" s="14">
        <f t="shared" ca="1" si="7"/>
        <v>289402.02959460334</v>
      </c>
      <c r="P32">
        <f t="shared" ca="1" si="14"/>
        <v>7.8954550754283329E-4</v>
      </c>
    </row>
    <row r="33" spans="1:16" x14ac:dyDescent="0.2">
      <c r="A33" s="90">
        <v>9594</v>
      </c>
      <c r="B33" s="90">
        <v>-2.7413999996497296E-3</v>
      </c>
      <c r="D33" s="91">
        <f t="shared" si="3"/>
        <v>0.95940000000000003</v>
      </c>
      <c r="E33" s="91">
        <f t="shared" si="3"/>
        <v>-2.7413999996497296E-3</v>
      </c>
      <c r="F33" s="14">
        <f t="shared" si="8"/>
        <v>0.92044836000000008</v>
      </c>
      <c r="G33" s="14">
        <f t="shared" si="9"/>
        <v>0.88307815658400013</v>
      </c>
      <c r="H33" s="14">
        <f t="shared" si="10"/>
        <v>0.84722518342668973</v>
      </c>
      <c r="I33" s="14">
        <f t="shared" si="11"/>
        <v>-2.6300991596639508E-3</v>
      </c>
      <c r="J33" s="14">
        <f t="shared" si="12"/>
        <v>-2.5233171337815945E-3</v>
      </c>
      <c r="K33" s="14">
        <f t="shared" ca="1" si="4"/>
        <v>-2.0588497779959365E-3</v>
      </c>
      <c r="L33" s="14">
        <f t="shared" ca="1" si="13"/>
        <v>4.6587480507964205E-7</v>
      </c>
      <c r="M33" s="14">
        <f t="shared" ca="1" si="5"/>
        <v>13683.917202494204</v>
      </c>
      <c r="N33" s="14">
        <f t="shared" ca="1" si="6"/>
        <v>1083718.6532033768</v>
      </c>
      <c r="O33" s="14">
        <f t="shared" ca="1" si="7"/>
        <v>291360.91959707771</v>
      </c>
      <c r="P33">
        <f t="shared" ca="1" si="14"/>
        <v>-6.8255022165379306E-4</v>
      </c>
    </row>
    <row r="34" spans="1:16" x14ac:dyDescent="0.2">
      <c r="A34" s="90">
        <v>9596</v>
      </c>
      <c r="B34" s="90">
        <v>-5.7476000001770444E-3</v>
      </c>
      <c r="D34" s="91">
        <f t="shared" si="3"/>
        <v>0.95960000000000001</v>
      </c>
      <c r="E34" s="91">
        <f t="shared" si="3"/>
        <v>-5.7476000001770444E-3</v>
      </c>
      <c r="F34" s="14">
        <f t="shared" si="8"/>
        <v>0.92083216000000001</v>
      </c>
      <c r="G34" s="14">
        <f t="shared" si="9"/>
        <v>0.883630540736</v>
      </c>
      <c r="H34" s="14">
        <f t="shared" si="10"/>
        <v>0.84793186689026567</v>
      </c>
      <c r="I34" s="14">
        <f t="shared" si="11"/>
        <v>-5.515396960169892E-3</v>
      </c>
      <c r="J34" s="14">
        <f t="shared" si="12"/>
        <v>-5.2925749229790287E-3</v>
      </c>
      <c r="K34" s="14">
        <f t="shared" ca="1" si="4"/>
        <v>-2.0669919364154424E-3</v>
      </c>
      <c r="L34" s="14">
        <f t="shared" ca="1" si="13"/>
        <v>1.3546875719026928E-5</v>
      </c>
      <c r="M34" s="14">
        <f t="shared" ca="1" si="5"/>
        <v>13743.880312955807</v>
      </c>
      <c r="N34" s="14">
        <f t="shared" ca="1" si="6"/>
        <v>1084524.8239821766</v>
      </c>
      <c r="O34" s="14">
        <f t="shared" ca="1" si="7"/>
        <v>291495.05971297575</v>
      </c>
      <c r="P34">
        <f t="shared" ca="1" si="14"/>
        <v>-3.680608063761602E-3</v>
      </c>
    </row>
    <row r="35" spans="1:16" x14ac:dyDescent="0.2">
      <c r="A35" s="90">
        <v>9654</v>
      </c>
      <c r="B35" s="90">
        <v>-8.9274000056320801E-3</v>
      </c>
      <c r="D35" s="91">
        <f t="shared" si="3"/>
        <v>0.96540000000000004</v>
      </c>
      <c r="E35" s="91">
        <f t="shared" si="3"/>
        <v>-8.9274000056320801E-3</v>
      </c>
      <c r="F35" s="14">
        <f t="shared" si="8"/>
        <v>0.9319971600000001</v>
      </c>
      <c r="G35" s="14">
        <f t="shared" si="9"/>
        <v>0.89975005826400012</v>
      </c>
      <c r="H35" s="14">
        <f t="shared" si="10"/>
        <v>0.86861870624806581</v>
      </c>
      <c r="I35" s="14">
        <f t="shared" si="11"/>
        <v>-8.6185119654372099E-3</v>
      </c>
      <c r="J35" s="14">
        <f t="shared" si="12"/>
        <v>-8.3203114514330823E-3</v>
      </c>
      <c r="K35" s="14">
        <f t="shared" ca="1" si="4"/>
        <v>-2.3041094463772255E-3</v>
      </c>
      <c r="L35" s="14">
        <f t="shared" ca="1" si="13"/>
        <v>4.3867977832314487E-5</v>
      </c>
      <c r="M35" s="14">
        <f t="shared" ca="1" si="5"/>
        <v>15525.042588454322</v>
      </c>
      <c r="N35" s="14">
        <f t="shared" ca="1" si="6"/>
        <v>1107736.8181534426</v>
      </c>
      <c r="O35" s="14">
        <f t="shared" ca="1" si="7"/>
        <v>295330.79151877359</v>
      </c>
      <c r="P35">
        <f t="shared" ca="1" si="14"/>
        <v>-6.6232905592548547E-3</v>
      </c>
    </row>
    <row r="36" spans="1:16" x14ac:dyDescent="0.2">
      <c r="A36" s="90">
        <v>9816</v>
      </c>
      <c r="B36" s="90">
        <v>-4.2959999700542539E-4</v>
      </c>
      <c r="D36" s="91">
        <f t="shared" si="3"/>
        <v>0.98160000000000003</v>
      </c>
      <c r="E36" s="91">
        <f t="shared" si="3"/>
        <v>-4.2959999700542539E-4</v>
      </c>
      <c r="F36" s="14">
        <f t="shared" si="8"/>
        <v>0.96353856000000004</v>
      </c>
      <c r="G36" s="14">
        <f t="shared" si="9"/>
        <v>0.94580945049600007</v>
      </c>
      <c r="H36" s="14">
        <f t="shared" si="10"/>
        <v>0.92840655660687366</v>
      </c>
      <c r="I36" s="14">
        <f t="shared" si="11"/>
        <v>-4.216953570605256E-4</v>
      </c>
      <c r="J36" s="14">
        <f t="shared" si="12"/>
        <v>-4.1393616249061195E-4</v>
      </c>
      <c r="K36" s="14">
        <f t="shared" ca="1" si="4"/>
        <v>-2.9765924911474735E-3</v>
      </c>
      <c r="L36" s="14">
        <f t="shared" ca="1" si="13"/>
        <v>6.4871707652159308E-6</v>
      </c>
      <c r="M36" s="14">
        <f t="shared" ca="1" si="5"/>
        <v>20898.626162437802</v>
      </c>
      <c r="N36" s="14">
        <f t="shared" ca="1" si="6"/>
        <v>1170739.7607392282</v>
      </c>
      <c r="O36" s="14">
        <f t="shared" ca="1" si="7"/>
        <v>305471.05879897339</v>
      </c>
      <c r="P36">
        <f t="shared" ca="1" si="14"/>
        <v>2.5469924941420481E-3</v>
      </c>
    </row>
    <row r="37" spans="1:16" x14ac:dyDescent="0.2">
      <c r="A37" s="90">
        <v>9846</v>
      </c>
      <c r="B37" s="90">
        <v>-7.5226000044494867E-3</v>
      </c>
      <c r="D37" s="91">
        <f t="shared" si="3"/>
        <v>0.98460000000000003</v>
      </c>
      <c r="E37" s="91">
        <f t="shared" si="3"/>
        <v>-7.5226000044494867E-3</v>
      </c>
      <c r="F37" s="14">
        <f t="shared" si="8"/>
        <v>0.96943716000000002</v>
      </c>
      <c r="G37" s="14">
        <f t="shared" si="9"/>
        <v>0.95450782773600007</v>
      </c>
      <c r="H37" s="14">
        <f t="shared" si="10"/>
        <v>0.9398084071888656</v>
      </c>
      <c r="I37" s="14">
        <f t="shared" si="11"/>
        <v>-7.4067519643809645E-3</v>
      </c>
      <c r="J37" s="14">
        <f t="shared" si="12"/>
        <v>-7.2926879841294975E-3</v>
      </c>
      <c r="K37" s="14">
        <f t="shared" ca="1" si="4"/>
        <v>-3.1027731455068527E-3</v>
      </c>
      <c r="L37" s="14">
        <f t="shared" ca="1" si="13"/>
        <v>1.953486946303071E-5</v>
      </c>
      <c r="M37" s="14">
        <f t="shared" ca="1" si="5"/>
        <v>21952.091994831557</v>
      </c>
      <c r="N37" s="14">
        <f t="shared" ca="1" si="6"/>
        <v>1182089.7596572954</v>
      </c>
      <c r="O37" s="14">
        <f t="shared" ca="1" si="7"/>
        <v>307253.26786981354</v>
      </c>
      <c r="P37">
        <f t="shared" ca="1" si="14"/>
        <v>-4.419826858942634E-3</v>
      </c>
    </row>
    <row r="38" spans="1:16" x14ac:dyDescent="0.2">
      <c r="A38" s="90">
        <v>9846</v>
      </c>
      <c r="B38" s="90">
        <v>9.4773999953758903E-3</v>
      </c>
      <c r="D38" s="91">
        <f t="shared" si="3"/>
        <v>0.98460000000000003</v>
      </c>
      <c r="E38" s="91">
        <f t="shared" si="3"/>
        <v>9.4773999953758903E-3</v>
      </c>
      <c r="F38" s="14">
        <f t="shared" si="8"/>
        <v>0.96943716000000002</v>
      </c>
      <c r="G38" s="14">
        <f t="shared" si="9"/>
        <v>0.95450782773600007</v>
      </c>
      <c r="H38" s="14">
        <f t="shared" si="10"/>
        <v>0.9398084071888656</v>
      </c>
      <c r="I38" s="14">
        <f t="shared" si="11"/>
        <v>9.3314480354471027E-3</v>
      </c>
      <c r="J38" s="14">
        <f t="shared" si="12"/>
        <v>9.1877437357012169E-3</v>
      </c>
      <c r="K38" s="14">
        <f t="shared" ca="1" si="4"/>
        <v>-3.1027731455068527E-3</v>
      </c>
      <c r="L38" s="14">
        <f t="shared" ca="1" si="13"/>
        <v>1.5826075625458759E-4</v>
      </c>
      <c r="M38" s="14">
        <f t="shared" ca="1" si="5"/>
        <v>21952.091994831557</v>
      </c>
      <c r="N38" s="14">
        <f t="shared" ca="1" si="6"/>
        <v>1182089.7596572954</v>
      </c>
      <c r="O38" s="14">
        <f t="shared" ca="1" si="7"/>
        <v>307253.26786981354</v>
      </c>
      <c r="P38">
        <f t="shared" ca="1" si="14"/>
        <v>1.2580173140882743E-2</v>
      </c>
    </row>
    <row r="39" spans="1:16" x14ac:dyDescent="0.2">
      <c r="A39" s="90">
        <v>9849</v>
      </c>
      <c r="B39" s="90">
        <v>-2.0319000032031909E-3</v>
      </c>
      <c r="D39" s="91">
        <f t="shared" si="3"/>
        <v>0.9849</v>
      </c>
      <c r="E39" s="91">
        <f t="shared" si="3"/>
        <v>-2.0319000032031909E-3</v>
      </c>
      <c r="F39" s="14">
        <f t="shared" si="8"/>
        <v>0.97002800999999994</v>
      </c>
      <c r="G39" s="14">
        <f t="shared" si="9"/>
        <v>0.95538058704899997</v>
      </c>
      <c r="H39" s="14">
        <f t="shared" si="10"/>
        <v>0.94095434018456003</v>
      </c>
      <c r="I39" s="14">
        <f t="shared" si="11"/>
        <v>-2.0012183131548227E-3</v>
      </c>
      <c r="J39" s="14">
        <f t="shared" si="12"/>
        <v>-1.9709999166261849E-3</v>
      </c>
      <c r="K39" s="14">
        <f t="shared" ca="1" si="4"/>
        <v>-3.1154195145818159E-3</v>
      </c>
      <c r="L39" s="14">
        <f t="shared" ca="1" si="13"/>
        <v>1.1740145315381742E-6</v>
      </c>
      <c r="M39" s="14">
        <f t="shared" ca="1" si="5"/>
        <v>22058.361719757148</v>
      </c>
      <c r="N39" s="14">
        <f t="shared" ca="1" si="6"/>
        <v>1183219.0290801122</v>
      </c>
      <c r="O39" s="14">
        <f t="shared" ca="1" si="7"/>
        <v>307429.80723649636</v>
      </c>
      <c r="P39">
        <f t="shared" ca="1" si="14"/>
        <v>1.083519511378625E-3</v>
      </c>
    </row>
    <row r="40" spans="1:16" x14ac:dyDescent="0.2">
      <c r="A40" s="90">
        <v>9906</v>
      </c>
      <c r="B40" s="90">
        <v>8.2913999940501526E-3</v>
      </c>
      <c r="D40" s="91">
        <f t="shared" si="3"/>
        <v>0.99060000000000004</v>
      </c>
      <c r="E40" s="91">
        <f t="shared" si="3"/>
        <v>8.2913999940501526E-3</v>
      </c>
      <c r="F40" s="14">
        <f t="shared" si="8"/>
        <v>0.98128836000000008</v>
      </c>
      <c r="G40" s="14">
        <f t="shared" si="9"/>
        <v>0.97206424941600011</v>
      </c>
      <c r="H40" s="14">
        <f t="shared" si="10"/>
        <v>0.96292684547148977</v>
      </c>
      <c r="I40" s="14">
        <f t="shared" si="11"/>
        <v>8.2134608341060816E-3</v>
      </c>
      <c r="J40" s="14">
        <f t="shared" si="12"/>
        <v>8.1362543022654842E-3</v>
      </c>
      <c r="K40" s="14">
        <f t="shared" ca="1" si="4"/>
        <v>-3.3566782890815799E-3</v>
      </c>
      <c r="L40" s="14">
        <f t="shared" ca="1" si="13"/>
        <v>1.356777276899651E-4</v>
      </c>
      <c r="M40" s="14">
        <f t="shared" ca="1" si="5"/>
        <v>24108.12575327617</v>
      </c>
      <c r="N40" s="14">
        <f t="shared" ca="1" si="6"/>
        <v>1204472.8757967993</v>
      </c>
      <c r="O40" s="14">
        <f t="shared" ca="1" si="7"/>
        <v>310725.38300834253</v>
      </c>
      <c r="P40">
        <f t="shared" ca="1" si="14"/>
        <v>1.1648078283131733E-2</v>
      </c>
    </row>
    <row r="41" spans="1:16" x14ac:dyDescent="0.2">
      <c r="A41" s="90">
        <v>9908</v>
      </c>
      <c r="B41" s="90">
        <v>-1.7148000042652711E-3</v>
      </c>
      <c r="D41" s="91">
        <f t="shared" si="3"/>
        <v>0.99080000000000001</v>
      </c>
      <c r="E41" s="91">
        <f t="shared" si="3"/>
        <v>-1.7148000042652711E-3</v>
      </c>
      <c r="F41" s="14">
        <f t="shared" si="8"/>
        <v>0.98168464</v>
      </c>
      <c r="G41" s="14">
        <f t="shared" si="9"/>
        <v>0.97265314131199998</v>
      </c>
      <c r="H41" s="14">
        <f t="shared" si="10"/>
        <v>0.96370473241192955</v>
      </c>
      <c r="I41" s="14">
        <f t="shared" si="11"/>
        <v>-1.6990238442260307E-3</v>
      </c>
      <c r="J41" s="14">
        <f t="shared" si="12"/>
        <v>-1.6833928248591512E-3</v>
      </c>
      <c r="K41" s="14">
        <f t="shared" ca="1" si="4"/>
        <v>-3.3651772448900219E-3</v>
      </c>
      <c r="L41" s="14">
        <f t="shared" ca="1" si="13"/>
        <v>2.7237450363721665E-6</v>
      </c>
      <c r="M41" s="14">
        <f t="shared" ca="1" si="5"/>
        <v>24181.074901388605</v>
      </c>
      <c r="N41" s="14">
        <f t="shared" ca="1" si="6"/>
        <v>1205211.5444681579</v>
      </c>
      <c r="O41" s="14">
        <f t="shared" ca="1" si="7"/>
        <v>310838.97925160226</v>
      </c>
      <c r="P41">
        <f t="shared" ca="1" si="14"/>
        <v>1.6503772406247508E-3</v>
      </c>
    </row>
    <row r="42" spans="1:16" x14ac:dyDescent="0.2">
      <c r="A42" s="90">
        <v>9933</v>
      </c>
      <c r="B42" s="90">
        <v>-3.2923000035225414E-3</v>
      </c>
      <c r="D42" s="91">
        <f t="shared" si="3"/>
        <v>0.99329999999999996</v>
      </c>
      <c r="E42" s="91">
        <f t="shared" si="3"/>
        <v>-3.2923000035225414E-3</v>
      </c>
      <c r="F42" s="14">
        <f t="shared" si="8"/>
        <v>0.98664488999999989</v>
      </c>
      <c r="G42" s="14">
        <f t="shared" si="9"/>
        <v>0.98003436923699982</v>
      </c>
      <c r="H42" s="14">
        <f t="shared" si="10"/>
        <v>0.97346813896311191</v>
      </c>
      <c r="I42" s="14">
        <f t="shared" si="11"/>
        <v>-3.2702415934989402E-3</v>
      </c>
      <c r="J42" s="14">
        <f t="shared" si="12"/>
        <v>-3.2483309748224973E-3</v>
      </c>
      <c r="K42" s="14">
        <f t="shared" ca="1" si="4"/>
        <v>-3.4716071718525511E-3</v>
      </c>
      <c r="L42" s="14">
        <f t="shared" ca="1" si="13"/>
        <v>3.2151060614526447E-8</v>
      </c>
      <c r="M42" s="14">
        <f t="shared" ca="1" si="5"/>
        <v>25098.589978816446</v>
      </c>
      <c r="N42" s="14">
        <f t="shared" ca="1" si="6"/>
        <v>1214403.6235880086</v>
      </c>
      <c r="O42" s="14">
        <f t="shared" ca="1" si="7"/>
        <v>312247.17020649568</v>
      </c>
      <c r="P42">
        <f t="shared" ca="1" si="14"/>
        <v>1.7930716833000973E-4</v>
      </c>
    </row>
    <row r="43" spans="1:16" x14ac:dyDescent="0.2">
      <c r="A43" s="90">
        <v>9993</v>
      </c>
      <c r="B43" s="90">
        <v>1.5216999963740818E-3</v>
      </c>
      <c r="D43" s="91">
        <f t="shared" si="3"/>
        <v>0.99929999999999997</v>
      </c>
      <c r="E43" s="91">
        <f t="shared" si="3"/>
        <v>1.5216999963740818E-3</v>
      </c>
      <c r="F43" s="14">
        <f t="shared" si="8"/>
        <v>0.99860048999999995</v>
      </c>
      <c r="G43" s="14">
        <f t="shared" si="9"/>
        <v>0.99790146965699988</v>
      </c>
      <c r="H43" s="14">
        <f t="shared" si="10"/>
        <v>0.99720293862824005</v>
      </c>
      <c r="I43" s="14">
        <f t="shared" si="11"/>
        <v>1.5206348063766199E-3</v>
      </c>
      <c r="J43" s="14">
        <f t="shared" si="12"/>
        <v>1.5195703620121562E-3</v>
      </c>
      <c r="K43" s="14">
        <f t="shared" ca="1" si="4"/>
        <v>-3.7284970628154897E-3</v>
      </c>
      <c r="L43" s="14">
        <f t="shared" ca="1" si="13"/>
        <v>2.7564569160322824E-5</v>
      </c>
      <c r="M43" s="14">
        <f t="shared" ca="1" si="5"/>
        <v>27341.55875108402</v>
      </c>
      <c r="N43" s="14">
        <f t="shared" ca="1" si="6"/>
        <v>1236146.7478392019</v>
      </c>
      <c r="O43" s="14">
        <f t="shared" ca="1" si="7"/>
        <v>315537.16554048227</v>
      </c>
      <c r="P43">
        <f t="shared" ca="1" si="14"/>
        <v>5.2501970591895715E-3</v>
      </c>
    </row>
    <row r="44" spans="1:16" x14ac:dyDescent="0.2">
      <c r="A44" s="90">
        <v>10126</v>
      </c>
      <c r="B44" s="90">
        <v>3.6093999951845035E-3</v>
      </c>
      <c r="D44" s="91">
        <f t="shared" si="3"/>
        <v>1.0125999999999999</v>
      </c>
      <c r="E44" s="91">
        <f t="shared" si="3"/>
        <v>3.6093999951845035E-3</v>
      </c>
      <c r="F44" s="14">
        <f t="shared" si="8"/>
        <v>1.0253587599999998</v>
      </c>
      <c r="G44" s="14">
        <f t="shared" si="9"/>
        <v>1.0382782803759998</v>
      </c>
      <c r="H44" s="14">
        <f t="shared" si="10"/>
        <v>1.0513605867087372</v>
      </c>
      <c r="I44" s="14">
        <f t="shared" si="11"/>
        <v>3.6548784351238279E-3</v>
      </c>
      <c r="J44" s="14">
        <f t="shared" si="12"/>
        <v>3.7009299034063878E-3</v>
      </c>
      <c r="K44" s="14">
        <f t="shared" ca="1" si="4"/>
        <v>-4.3052749686940568E-3</v>
      </c>
      <c r="L44" s="14">
        <f t="shared" ca="1" si="13"/>
        <v>6.2642079783846089E-5</v>
      </c>
      <c r="M44" s="14">
        <f t="shared" ca="1" si="5"/>
        <v>32497.630982732786</v>
      </c>
      <c r="N44" s="14">
        <f t="shared" ca="1" si="6"/>
        <v>1282670.7826949728</v>
      </c>
      <c r="O44" s="14">
        <f t="shared" ca="1" si="7"/>
        <v>322369.0855826789</v>
      </c>
      <c r="P44">
        <f t="shared" ca="1" si="14"/>
        <v>7.9146749638785603E-3</v>
      </c>
    </row>
    <row r="45" spans="1:16" x14ac:dyDescent="0.2">
      <c r="A45" s="90">
        <v>10182</v>
      </c>
      <c r="B45" s="90">
        <v>7.4357999983476475E-3</v>
      </c>
      <c r="D45" s="91">
        <f t="shared" si="3"/>
        <v>1.0182</v>
      </c>
      <c r="E45" s="91">
        <f t="shared" si="3"/>
        <v>7.4357999983476475E-3</v>
      </c>
      <c r="F45" s="14">
        <f t="shared" si="8"/>
        <v>1.0367312399999999</v>
      </c>
      <c r="G45" s="14">
        <f t="shared" si="9"/>
        <v>1.055599748568</v>
      </c>
      <c r="H45" s="14">
        <f t="shared" si="10"/>
        <v>1.0748116639919374</v>
      </c>
      <c r="I45" s="14">
        <f t="shared" si="11"/>
        <v>7.5711315583175745E-3</v>
      </c>
      <c r="J45" s="14">
        <f t="shared" si="12"/>
        <v>7.7089261526789542E-3</v>
      </c>
      <c r="K45" s="14">
        <f t="shared" ca="1" si="4"/>
        <v>-4.5511547401185307E-3</v>
      </c>
      <c r="L45" s="14">
        <f t="shared" ca="1" si="13"/>
        <v>1.4368708390203675E-4</v>
      </c>
      <c r="M45" s="14">
        <f t="shared" ca="1" si="5"/>
        <v>34734.456248381277</v>
      </c>
      <c r="N45" s="14">
        <f t="shared" ca="1" si="6"/>
        <v>1301536.5748625316</v>
      </c>
      <c r="O45" s="14">
        <f t="shared" ca="1" si="7"/>
        <v>325051.34367582813</v>
      </c>
      <c r="P45">
        <f t="shared" ca="1" si="14"/>
        <v>1.1986954738466178E-2</v>
      </c>
    </row>
    <row r="46" spans="1:16" x14ac:dyDescent="0.2">
      <c r="A46" s="90">
        <v>10332</v>
      </c>
      <c r="B46" s="90">
        <v>-2.920000406447798E-5</v>
      </c>
      <c r="D46" s="91">
        <f t="shared" si="3"/>
        <v>1.0331999999999999</v>
      </c>
      <c r="E46" s="91">
        <f t="shared" si="3"/>
        <v>-2.920000406447798E-5</v>
      </c>
      <c r="F46" s="14">
        <f t="shared" si="8"/>
        <v>1.0675022399999998</v>
      </c>
      <c r="G46" s="14">
        <f t="shared" si="9"/>
        <v>1.1029433143679996</v>
      </c>
      <c r="H46" s="14">
        <f t="shared" si="10"/>
        <v>1.1395610324050172</v>
      </c>
      <c r="I46" s="14">
        <f t="shared" si="11"/>
        <v>-3.0169444199418647E-5</v>
      </c>
      <c r="J46" s="14">
        <f t="shared" si="12"/>
        <v>-3.1171069746839343E-5</v>
      </c>
      <c r="K46" s="14">
        <f t="shared" ca="1" si="4"/>
        <v>-5.2185954368400567E-3</v>
      </c>
      <c r="L46" s="14">
        <f t="shared" ca="1" si="13"/>
        <v>2.6929824957712035E-5</v>
      </c>
      <c r="M46" s="14">
        <f t="shared" ca="1" si="5"/>
        <v>40879.321753128934</v>
      </c>
      <c r="N46" s="14">
        <f t="shared" ca="1" si="6"/>
        <v>1349832.6276878479</v>
      </c>
      <c r="O46" s="14">
        <f t="shared" ca="1" si="7"/>
        <v>331652.84811450436</v>
      </c>
      <c r="P46">
        <f t="shared" ca="1" si="14"/>
        <v>5.1893954327755787E-3</v>
      </c>
    </row>
    <row r="47" spans="1:16" x14ac:dyDescent="0.2">
      <c r="A47" s="90">
        <v>10521</v>
      </c>
      <c r="B47" s="90">
        <v>5.8848999979090877E-3</v>
      </c>
      <c r="D47" s="91">
        <f t="shared" si="3"/>
        <v>1.0521</v>
      </c>
      <c r="E47" s="91">
        <f t="shared" si="3"/>
        <v>5.8848999979090877E-3</v>
      </c>
      <c r="F47" s="14">
        <f t="shared" si="8"/>
        <v>1.1069144100000001</v>
      </c>
      <c r="G47" s="14">
        <f t="shared" si="9"/>
        <v>1.1645846507610003</v>
      </c>
      <c r="H47" s="14">
        <f t="shared" si="10"/>
        <v>1.2252595110656483</v>
      </c>
      <c r="I47" s="14">
        <f t="shared" si="11"/>
        <v>6.191503287800151E-3</v>
      </c>
      <c r="J47" s="14">
        <f t="shared" si="12"/>
        <v>6.5140806090945389E-3</v>
      </c>
      <c r="K47" s="14">
        <f t="shared" ca="1" si="4"/>
        <v>-6.0778883152752955E-3</v>
      </c>
      <c r="L47" s="14">
        <f t="shared" ca="1" si="13"/>
        <v>1.4310830422606085E-4</v>
      </c>
      <c r="M47" s="14">
        <f t="shared" ca="1" si="5"/>
        <v>48849.832357766711</v>
      </c>
      <c r="N47" s="14">
        <f t="shared" ca="1" si="6"/>
        <v>1405764.8648272024</v>
      </c>
      <c r="O47" s="14">
        <f t="shared" ca="1" si="7"/>
        <v>338727.91633421578</v>
      </c>
      <c r="P47">
        <f t="shared" ca="1" si="14"/>
        <v>1.1962788313184383E-2</v>
      </c>
    </row>
    <row r="48" spans="1:16" x14ac:dyDescent="0.2">
      <c r="A48" s="90">
        <v>10615</v>
      </c>
      <c r="B48" s="90">
        <v>-4.4064999965485185E-3</v>
      </c>
      <c r="D48" s="91">
        <f t="shared" si="3"/>
        <v>1.0615000000000001</v>
      </c>
      <c r="E48" s="91">
        <f t="shared" si="3"/>
        <v>-4.4064999965485185E-3</v>
      </c>
      <c r="F48" s="14">
        <f t="shared" si="8"/>
        <v>1.1267822500000002</v>
      </c>
      <c r="G48" s="14">
        <f t="shared" si="9"/>
        <v>1.1960793583750002</v>
      </c>
      <c r="H48" s="14">
        <f t="shared" si="10"/>
        <v>1.2696382389150629</v>
      </c>
      <c r="I48" s="14">
        <f t="shared" si="11"/>
        <v>-4.6774997463362531E-3</v>
      </c>
      <c r="J48" s="14">
        <f t="shared" si="12"/>
        <v>-4.9651659807359331E-3</v>
      </c>
      <c r="K48" s="14">
        <f t="shared" ca="1" si="4"/>
        <v>-6.5128668808428075E-3</v>
      </c>
      <c r="L48" s="14">
        <f t="shared" ca="1" si="13"/>
        <v>4.4367814512516308E-6</v>
      </c>
      <c r="M48" s="14">
        <f t="shared" ca="1" si="5"/>
        <v>52869.319940391273</v>
      </c>
      <c r="N48" s="14">
        <f t="shared" ca="1" si="6"/>
        <v>1431420.9823464528</v>
      </c>
      <c r="O48" s="14">
        <f t="shared" ca="1" si="7"/>
        <v>341717.16785099282</v>
      </c>
      <c r="P48">
        <f t="shared" ca="1" si="14"/>
        <v>2.106366884294289E-3</v>
      </c>
    </row>
    <row r="49" spans="1:16" x14ac:dyDescent="0.2">
      <c r="A49" s="90">
        <v>10642</v>
      </c>
      <c r="B49" s="90">
        <v>-1.9901999985449947E-3</v>
      </c>
      <c r="D49" s="91">
        <f t="shared" si="3"/>
        <v>1.0642</v>
      </c>
      <c r="E49" s="91">
        <f t="shared" si="3"/>
        <v>-1.9901999985449947E-3</v>
      </c>
      <c r="F49" s="14">
        <f t="shared" si="8"/>
        <v>1.13252164</v>
      </c>
      <c r="G49" s="14">
        <f t="shared" si="9"/>
        <v>1.205229529288</v>
      </c>
      <c r="H49" s="14">
        <f t="shared" si="10"/>
        <v>1.2826052650682895</v>
      </c>
      <c r="I49" s="14">
        <f t="shared" si="11"/>
        <v>-2.1179708384515836E-3</v>
      </c>
      <c r="J49" s="14">
        <f t="shared" si="12"/>
        <v>-2.2539445662801754E-3</v>
      </c>
      <c r="K49" s="14">
        <f t="shared" ca="1" si="4"/>
        <v>-6.6387415527426122E-3</v>
      </c>
      <c r="L49" s="14">
        <f t="shared" ca="1" si="13"/>
        <v>2.1608938581102E-5</v>
      </c>
      <c r="M49" s="14">
        <f t="shared" ca="1" si="5"/>
        <v>54027.323994321734</v>
      </c>
      <c r="N49" s="14">
        <f t="shared" ca="1" si="6"/>
        <v>1438515.0824747472</v>
      </c>
      <c r="O49" s="14">
        <f t="shared" ca="1" si="7"/>
        <v>342509.70476338954</v>
      </c>
      <c r="P49">
        <f t="shared" ca="1" si="14"/>
        <v>4.6485415541976174E-3</v>
      </c>
    </row>
    <row r="50" spans="1:16" x14ac:dyDescent="0.2">
      <c r="A50" s="90">
        <v>10730</v>
      </c>
      <c r="B50" s="90">
        <v>-2.6299999444745481E-4</v>
      </c>
      <c r="D50" s="91">
        <f t="shared" si="3"/>
        <v>1.073</v>
      </c>
      <c r="E50" s="91">
        <f t="shared" si="3"/>
        <v>-2.6299999444745481E-4</v>
      </c>
      <c r="F50" s="14">
        <f t="shared" si="8"/>
        <v>1.1513289999999998</v>
      </c>
      <c r="G50" s="14">
        <f t="shared" si="9"/>
        <v>1.2353760169999997</v>
      </c>
      <c r="H50" s="14">
        <f t="shared" si="10"/>
        <v>1.3255584662409996</v>
      </c>
      <c r="I50" s="14">
        <f t="shared" si="11"/>
        <v>-2.8219899404211901E-4</v>
      </c>
      <c r="J50" s="14">
        <f t="shared" si="12"/>
        <v>-3.0279952060719367E-4</v>
      </c>
      <c r="K50" s="14">
        <f t="shared" ca="1" si="4"/>
        <v>-7.0518930035165031E-3</v>
      </c>
      <c r="L50" s="14">
        <f t="shared" ca="1" si="13"/>
        <v>4.6089068288586596E-5</v>
      </c>
      <c r="M50" s="14">
        <f t="shared" ca="1" si="5"/>
        <v>57805.613930895743</v>
      </c>
      <c r="N50" s="14">
        <f t="shared" ca="1" si="6"/>
        <v>1460765.2402980283</v>
      </c>
      <c r="O50" s="14">
        <f t="shared" ca="1" si="7"/>
        <v>344886.19680051197</v>
      </c>
      <c r="P50">
        <f t="shared" ca="1" si="14"/>
        <v>6.7888930090690483E-3</v>
      </c>
    </row>
    <row r="51" spans="1:16" x14ac:dyDescent="0.2">
      <c r="A51" s="90">
        <v>10731</v>
      </c>
      <c r="B51" s="90">
        <v>-3.7661000023945235E-3</v>
      </c>
      <c r="D51" s="91">
        <f t="shared" si="3"/>
        <v>1.0730999999999999</v>
      </c>
      <c r="E51" s="91">
        <f t="shared" si="3"/>
        <v>-3.7661000023945235E-3</v>
      </c>
      <c r="F51" s="14">
        <f t="shared" si="8"/>
        <v>1.1515436099999998</v>
      </c>
      <c r="G51" s="14">
        <f t="shared" si="9"/>
        <v>1.2357214478909997</v>
      </c>
      <c r="H51" s="14">
        <f t="shared" si="10"/>
        <v>1.3260526857318318</v>
      </c>
      <c r="I51" s="14">
        <f t="shared" si="11"/>
        <v>-4.0414019125695633E-3</v>
      </c>
      <c r="J51" s="14">
        <f t="shared" si="12"/>
        <v>-4.336828392378398E-3</v>
      </c>
      <c r="K51" s="14">
        <f t="shared" ca="1" si="4"/>
        <v>-7.0566133510517985E-3</v>
      </c>
      <c r="L51" s="14">
        <f t="shared" ca="1" si="13"/>
        <v>1.0827478097691714E-5</v>
      </c>
      <c r="M51" s="14">
        <f t="shared" ca="1" si="5"/>
        <v>57848.552649803038</v>
      </c>
      <c r="N51" s="14">
        <f t="shared" ca="1" si="6"/>
        <v>1461010.3314687028</v>
      </c>
      <c r="O51" s="14">
        <f t="shared" ca="1" si="7"/>
        <v>344911.37692677212</v>
      </c>
      <c r="P51">
        <f t="shared" ca="1" si="14"/>
        <v>3.290513348657275E-3</v>
      </c>
    </row>
    <row r="52" spans="1:16" x14ac:dyDescent="0.2">
      <c r="A52" s="90">
        <v>11099</v>
      </c>
      <c r="B52" s="90">
        <v>-1.9068999972660094E-3</v>
      </c>
      <c r="D52" s="91">
        <f t="shared" ref="D52:E80" si="15">A52/A$18</f>
        <v>1.1099000000000001</v>
      </c>
      <c r="E52" s="91">
        <f t="shared" si="15"/>
        <v>-1.9068999972660094E-3</v>
      </c>
      <c r="F52" s="14">
        <f t="shared" si="8"/>
        <v>1.2318780100000002</v>
      </c>
      <c r="G52" s="14">
        <f t="shared" si="9"/>
        <v>1.3672614032990003</v>
      </c>
      <c r="H52" s="14">
        <f t="shared" si="10"/>
        <v>1.5175234315215607</v>
      </c>
      <c r="I52" s="14">
        <f t="shared" si="11"/>
        <v>-2.116468306965544E-3</v>
      </c>
      <c r="J52" s="14">
        <f t="shared" si="12"/>
        <v>-2.3490681739010573E-3</v>
      </c>
      <c r="K52" s="14">
        <f t="shared" ca="1" si="4"/>
        <v>-8.832523544550927E-3</v>
      </c>
      <c r="L52" s="14">
        <f t="shared" ca="1" si="13"/>
        <v>4.7964261518707328E-5</v>
      </c>
      <c r="M52" s="14">
        <f t="shared" ca="1" si="5"/>
        <v>73471.581059043529</v>
      </c>
      <c r="N52" s="14">
        <f t="shared" ca="1" si="6"/>
        <v>1538894.8292474507</v>
      </c>
      <c r="O52" s="14">
        <f t="shared" ca="1" si="7"/>
        <v>351350.36689001223</v>
      </c>
      <c r="P52">
        <f t="shared" ca="1" si="14"/>
        <v>6.9256235472849176E-3</v>
      </c>
    </row>
    <row r="53" spans="1:16" x14ac:dyDescent="0.2">
      <c r="A53" s="90">
        <v>11351</v>
      </c>
      <c r="B53" s="90">
        <v>3.3118999999715015E-3</v>
      </c>
      <c r="D53" s="91">
        <f t="shared" si="15"/>
        <v>1.1351</v>
      </c>
      <c r="E53" s="91">
        <f t="shared" si="15"/>
        <v>3.3118999999715015E-3</v>
      </c>
      <c r="F53" s="14">
        <f t="shared" si="8"/>
        <v>1.2884520100000001</v>
      </c>
      <c r="G53" s="14">
        <f t="shared" si="9"/>
        <v>1.4625218765510002</v>
      </c>
      <c r="H53" s="14">
        <f t="shared" si="10"/>
        <v>1.6601085820730404</v>
      </c>
      <c r="I53" s="14">
        <f t="shared" si="11"/>
        <v>3.7593376899676513E-3</v>
      </c>
      <c r="J53" s="14">
        <f t="shared" si="12"/>
        <v>4.2672242118822808E-3</v>
      </c>
      <c r="K53" s="14">
        <f t="shared" ca="1" si="4"/>
        <v>-1.0093304248163883E-2</v>
      </c>
      <c r="L53" s="14">
        <f t="shared" ca="1" si="13"/>
        <v>1.7969950093422695E-4</v>
      </c>
      <c r="M53" s="14">
        <f t="shared" ca="1" si="5"/>
        <v>83697.120443833817</v>
      </c>
      <c r="N53" s="14">
        <f t="shared" ca="1" si="6"/>
        <v>1577425.7124660006</v>
      </c>
      <c r="O53" s="14">
        <f t="shared" ca="1" si="7"/>
        <v>352462.90662461298</v>
      </c>
      <c r="P53">
        <f t="shared" ca="1" si="14"/>
        <v>1.3405204248135384E-2</v>
      </c>
    </row>
    <row r="54" spans="1:16" x14ac:dyDescent="0.2">
      <c r="A54" s="90">
        <v>11627</v>
      </c>
      <c r="B54" s="90">
        <v>1.5456299996003509E-2</v>
      </c>
      <c r="D54" s="91">
        <f t="shared" si="15"/>
        <v>1.1627000000000001</v>
      </c>
      <c r="E54" s="91">
        <f t="shared" si="15"/>
        <v>1.5456299996003509E-2</v>
      </c>
      <c r="F54" s="14">
        <f t="shared" si="8"/>
        <v>1.3518712900000001</v>
      </c>
      <c r="G54" s="14">
        <f t="shared" si="9"/>
        <v>1.5718207488830001</v>
      </c>
      <c r="H54" s="14">
        <f t="shared" si="10"/>
        <v>1.8275559847262643</v>
      </c>
      <c r="I54" s="14">
        <f t="shared" si="11"/>
        <v>1.7971040005353281E-2</v>
      </c>
      <c r="J54" s="14">
        <f t="shared" si="12"/>
        <v>2.089492821422426E-2</v>
      </c>
      <c r="K54" s="14">
        <f t="shared" ca="1" si="4"/>
        <v>-1.1515822261148348E-2</v>
      </c>
      <c r="L54" s="14">
        <f t="shared" ca="1" si="13"/>
        <v>7.2749537905474656E-4</v>
      </c>
      <c r="M54" s="14">
        <f t="shared" ca="1" si="5"/>
        <v>94129.50024371472</v>
      </c>
      <c r="N54" s="14">
        <f t="shared" ca="1" si="6"/>
        <v>1605150.1314592983</v>
      </c>
      <c r="O54" s="14">
        <f t="shared" ca="1" si="7"/>
        <v>350585.18153199996</v>
      </c>
      <c r="P54">
        <f t="shared" ca="1" si="14"/>
        <v>2.6972122257151857E-2</v>
      </c>
    </row>
    <row r="55" spans="1:16" x14ac:dyDescent="0.2">
      <c r="A55" s="90">
        <v>11999</v>
      </c>
      <c r="B55" s="90">
        <v>-1.8696899998758454E-2</v>
      </c>
      <c r="D55" s="91">
        <f t="shared" si="15"/>
        <v>1.1999</v>
      </c>
      <c r="E55" s="91">
        <f t="shared" si="15"/>
        <v>-1.8696899998758454E-2</v>
      </c>
      <c r="F55" s="14">
        <f t="shared" si="8"/>
        <v>1.4397600099999999</v>
      </c>
      <c r="G55" s="14">
        <f t="shared" si="9"/>
        <v>1.7275680359989998</v>
      </c>
      <c r="H55" s="14">
        <f t="shared" si="10"/>
        <v>2.0729088863951999</v>
      </c>
      <c r="I55" s="14">
        <f t="shared" si="11"/>
        <v>-2.2434410308510268E-2</v>
      </c>
      <c r="J55" s="14">
        <f t="shared" si="12"/>
        <v>-2.6919048929181469E-2</v>
      </c>
      <c r="K55" s="14">
        <f t="shared" ca="1" si="4"/>
        <v>-1.3502045936184898E-2</v>
      </c>
      <c r="L55" s="14">
        <f t="shared" ca="1" si="13"/>
        <v>2.698650873143698E-5</v>
      </c>
      <c r="M55" s="14">
        <f t="shared" ca="1" si="5"/>
        <v>106460.12503866837</v>
      </c>
      <c r="N55" s="14">
        <f t="shared" ca="1" si="6"/>
        <v>1617913.9078079159</v>
      </c>
      <c r="O55" s="14">
        <f t="shared" ca="1" si="7"/>
        <v>342985.67048821592</v>
      </c>
      <c r="P55">
        <f t="shared" ca="1" si="14"/>
        <v>-5.1948540625735562E-3</v>
      </c>
    </row>
    <row r="56" spans="1:16" x14ac:dyDescent="0.2">
      <c r="A56" s="90">
        <v>12061</v>
      </c>
      <c r="B56" s="90">
        <v>-1.488910000625765E-2</v>
      </c>
      <c r="D56" s="91">
        <f t="shared" si="15"/>
        <v>1.2060999999999999</v>
      </c>
      <c r="E56" s="91">
        <f t="shared" si="15"/>
        <v>-1.488910000625765E-2</v>
      </c>
      <c r="F56" s="14">
        <f t="shared" si="8"/>
        <v>1.4546772099999998</v>
      </c>
      <c r="G56" s="14">
        <f t="shared" si="9"/>
        <v>1.7544861829809997</v>
      </c>
      <c r="H56" s="14">
        <f t="shared" si="10"/>
        <v>2.1160857852933836</v>
      </c>
      <c r="I56" s="14">
        <f t="shared" si="11"/>
        <v>-1.795774351754735E-2</v>
      </c>
      <c r="J56" s="14">
        <f t="shared" si="12"/>
        <v>-2.165883445651386E-2</v>
      </c>
      <c r="K56" s="14">
        <f t="shared" ca="1" si="4"/>
        <v>-1.3840776087265888E-2</v>
      </c>
      <c r="L56" s="14">
        <f t="shared" ca="1" si="13"/>
        <v>1.0989830391302453E-6</v>
      </c>
      <c r="M56" s="14">
        <f t="shared" ca="1" si="5"/>
        <v>108286.76454848578</v>
      </c>
      <c r="N56" s="14">
        <f t="shared" ca="1" si="6"/>
        <v>1617267.0847616612</v>
      </c>
      <c r="O56" s="14">
        <f t="shared" ca="1" si="7"/>
        <v>341163.85371762514</v>
      </c>
      <c r="P56">
        <f t="shared" ca="1" si="14"/>
        <v>-1.0483239189917615E-3</v>
      </c>
    </row>
    <row r="57" spans="1:16" x14ac:dyDescent="0.2">
      <c r="A57" s="90">
        <v>12309</v>
      </c>
      <c r="B57" s="90">
        <v>-1.5657899995858315E-2</v>
      </c>
      <c r="D57" s="91">
        <f t="shared" si="15"/>
        <v>1.2309000000000001</v>
      </c>
      <c r="E57" s="91">
        <f t="shared" si="15"/>
        <v>-1.5657899995858315E-2</v>
      </c>
      <c r="F57" s="14">
        <f t="shared" si="8"/>
        <v>1.5151148100000003</v>
      </c>
      <c r="G57" s="14">
        <f t="shared" si="9"/>
        <v>1.8649548196290004</v>
      </c>
      <c r="H57" s="14">
        <f t="shared" si="10"/>
        <v>2.2955728874813368</v>
      </c>
      <c r="I57" s="14">
        <f t="shared" si="11"/>
        <v>-1.9273309104902003E-2</v>
      </c>
      <c r="J57" s="14">
        <f t="shared" si="12"/>
        <v>-2.3723516177223878E-2</v>
      </c>
      <c r="K57" s="14">
        <f t="shared" ca="1" si="4"/>
        <v>-1.5217676325613404E-2</v>
      </c>
      <c r="L57" s="14">
        <f t="shared" ca="1" si="13"/>
        <v>1.9379687984390071E-7</v>
      </c>
      <c r="M57" s="14">
        <f t="shared" ca="1" si="5"/>
        <v>114858.27730231815</v>
      </c>
      <c r="N57" s="14">
        <f t="shared" ca="1" si="6"/>
        <v>1606760.4837111991</v>
      </c>
      <c r="O57" s="14">
        <f t="shared" ca="1" si="7"/>
        <v>332335.31309847359</v>
      </c>
      <c r="P57">
        <f t="shared" ca="1" si="14"/>
        <v>-4.4022367024491166E-4</v>
      </c>
    </row>
    <row r="58" spans="1:16" x14ac:dyDescent="0.2">
      <c r="A58" s="90">
        <v>12426</v>
      </c>
      <c r="B58" s="90">
        <v>-2.7520600000570994E-2</v>
      </c>
      <c r="D58" s="91">
        <f t="shared" si="15"/>
        <v>1.2425999999999999</v>
      </c>
      <c r="E58" s="91">
        <f t="shared" si="15"/>
        <v>-2.7520600000570994E-2</v>
      </c>
      <c r="F58" s="14">
        <f t="shared" si="8"/>
        <v>1.5440547599999999</v>
      </c>
      <c r="G58" s="14">
        <f t="shared" si="9"/>
        <v>1.9186424447759998</v>
      </c>
      <c r="H58" s="14">
        <f t="shared" si="10"/>
        <v>2.384105101878657</v>
      </c>
      <c r="I58" s="14">
        <f t="shared" si="11"/>
        <v>-3.4197097560709516E-2</v>
      </c>
      <c r="J58" s="14">
        <f t="shared" si="12"/>
        <v>-4.249331342893764E-2</v>
      </c>
      <c r="K58" s="14">
        <f t="shared" ca="1" si="4"/>
        <v>-1.5879471485808996E-2</v>
      </c>
      <c r="L58" s="14">
        <f t="shared" ca="1" si="13"/>
        <v>1.3551587309720486E-4</v>
      </c>
      <c r="M58" s="14">
        <f t="shared" ca="1" si="5"/>
        <v>117525.86612231703</v>
      </c>
      <c r="N58" s="14">
        <f t="shared" ca="1" si="6"/>
        <v>1597431.1028677956</v>
      </c>
      <c r="O58" s="14">
        <f t="shared" ca="1" si="7"/>
        <v>327334.45632159984</v>
      </c>
      <c r="P58">
        <f t="shared" ca="1" si="14"/>
        <v>-1.1641128514761998E-2</v>
      </c>
    </row>
    <row r="59" spans="1:16" x14ac:dyDescent="0.2">
      <c r="A59" s="90">
        <v>14522</v>
      </c>
      <c r="B59" s="90">
        <v>-5.5018200000631623E-2</v>
      </c>
      <c r="D59" s="91">
        <f t="shared" si="15"/>
        <v>1.4521999999999999</v>
      </c>
      <c r="E59" s="91">
        <f t="shared" si="15"/>
        <v>-5.5018200000631623E-2</v>
      </c>
      <c r="F59" s="14">
        <f t="shared" si="8"/>
        <v>2.10888484</v>
      </c>
      <c r="G59" s="14">
        <f t="shared" si="9"/>
        <v>3.0625225646479999</v>
      </c>
      <c r="H59" s="14">
        <f t="shared" si="10"/>
        <v>4.4473952683818254</v>
      </c>
      <c r="I59" s="14">
        <f t="shared" si="11"/>
        <v>-7.9897430040917233E-2</v>
      </c>
      <c r="J59" s="14">
        <f t="shared" si="12"/>
        <v>-0.11602704790542</v>
      </c>
      <c r="K59" s="14">
        <f t="shared" ca="1" si="4"/>
        <v>-2.9061331365611065E-2</v>
      </c>
      <c r="L59" s="14">
        <f t="shared" ca="1" si="13"/>
        <v>6.7375902933571399E-4</v>
      </c>
      <c r="M59" s="14">
        <f t="shared" ca="1" si="5"/>
        <v>111432.12269358715</v>
      </c>
      <c r="N59" s="14">
        <f t="shared" ca="1" si="6"/>
        <v>1019302.9189623244</v>
      </c>
      <c r="O59" s="14">
        <f t="shared" ca="1" si="7"/>
        <v>168956.061550663</v>
      </c>
      <c r="P59">
        <f t="shared" ca="1" si="14"/>
        <v>-2.5956868635020558E-2</v>
      </c>
    </row>
    <row r="60" spans="1:16" x14ac:dyDescent="0.2">
      <c r="A60" s="90">
        <v>14545</v>
      </c>
      <c r="B60" s="90">
        <v>-4.5589500005007721E-2</v>
      </c>
      <c r="D60" s="91">
        <f t="shared" si="15"/>
        <v>1.4544999999999999</v>
      </c>
      <c r="E60" s="91">
        <f t="shared" si="15"/>
        <v>-4.5589500005007721E-2</v>
      </c>
      <c r="F60" s="14">
        <f t="shared" si="8"/>
        <v>2.1155702499999998</v>
      </c>
      <c r="G60" s="14">
        <f t="shared" si="9"/>
        <v>3.0770969286249996</v>
      </c>
      <c r="H60" s="14">
        <f t="shared" si="10"/>
        <v>4.4756374826850616</v>
      </c>
      <c r="I60" s="14">
        <f t="shared" si="11"/>
        <v>-6.6309927757283726E-2</v>
      </c>
      <c r="J60" s="14">
        <f t="shared" si="12"/>
        <v>-9.6447789922969179E-2</v>
      </c>
      <c r="K60" s="14">
        <f t="shared" ca="1" si="4"/>
        <v>-2.921991331855868E-2</v>
      </c>
      <c r="L60" s="14">
        <f t="shared" ca="1" si="13"/>
        <v>2.6796336828516974E-4</v>
      </c>
      <c r="M60" s="14">
        <f t="shared" ca="1" si="5"/>
        <v>110812.09455072312</v>
      </c>
      <c r="N60" s="14">
        <f t="shared" ca="1" si="6"/>
        <v>1009696.9196513634</v>
      </c>
      <c r="O60" s="14">
        <f t="shared" ca="1" si="7"/>
        <v>166792.12114429433</v>
      </c>
      <c r="P60">
        <f t="shared" ca="1" si="14"/>
        <v>-1.6369586686449042E-2</v>
      </c>
    </row>
    <row r="61" spans="1:16" x14ac:dyDescent="0.2">
      <c r="A61" s="90">
        <v>14550</v>
      </c>
      <c r="B61" s="90">
        <v>-2.9104999994160607E-2</v>
      </c>
      <c r="D61" s="91">
        <f t="shared" si="15"/>
        <v>1.4550000000000001</v>
      </c>
      <c r="E61" s="91">
        <f t="shared" si="15"/>
        <v>-2.9104999994160607E-2</v>
      </c>
      <c r="F61" s="14">
        <f t="shared" si="8"/>
        <v>2.1170250000000004</v>
      </c>
      <c r="G61" s="14">
        <f t="shared" si="9"/>
        <v>3.0802713750000006</v>
      </c>
      <c r="H61" s="14">
        <f t="shared" si="10"/>
        <v>4.4817948506250014</v>
      </c>
      <c r="I61" s="14">
        <f t="shared" si="11"/>
        <v>-4.2347774991503682E-2</v>
      </c>
      <c r="J61" s="14">
        <f t="shared" si="12"/>
        <v>-6.1616012612637862E-2</v>
      </c>
      <c r="K61" s="14">
        <f t="shared" ca="1" si="4"/>
        <v>-2.9254427681504123E-2</v>
      </c>
      <c r="L61" s="14">
        <f t="shared" ca="1" si="13"/>
        <v>2.232863374483158E-8</v>
      </c>
      <c r="M61" s="14">
        <f t="shared" ca="1" si="5"/>
        <v>110675.94610442714</v>
      </c>
      <c r="N61" s="14">
        <f t="shared" ca="1" si="6"/>
        <v>1007603.2688838221</v>
      </c>
      <c r="O61" s="14">
        <f t="shared" ca="1" si="7"/>
        <v>166321.49925060722</v>
      </c>
      <c r="P61">
        <f t="shared" ca="1" si="14"/>
        <v>1.4942768734351602E-4</v>
      </c>
    </row>
    <row r="62" spans="1:16" x14ac:dyDescent="0.2">
      <c r="A62" s="90">
        <v>14551</v>
      </c>
      <c r="B62" s="90">
        <v>-5.4608099999313708E-2</v>
      </c>
      <c r="D62" s="91">
        <f t="shared" si="15"/>
        <v>1.4551000000000001</v>
      </c>
      <c r="E62" s="91">
        <f t="shared" si="15"/>
        <v>-5.4608099999313708E-2</v>
      </c>
      <c r="F62" s="14">
        <f t="shared" si="8"/>
        <v>2.1173160100000001</v>
      </c>
      <c r="G62" s="14">
        <f t="shared" si="9"/>
        <v>3.0809065261510002</v>
      </c>
      <c r="H62" s="14">
        <f t="shared" si="10"/>
        <v>4.4830270862023207</v>
      </c>
      <c r="I62" s="14">
        <f t="shared" si="11"/>
        <v>-7.9460246309001378E-2</v>
      </c>
      <c r="J62" s="14">
        <f t="shared" si="12"/>
        <v>-0.1156226044042279</v>
      </c>
      <c r="K62" s="14">
        <f t="shared" ca="1" si="4"/>
        <v>-2.9261332269465264E-2</v>
      </c>
      <c r="L62" s="14">
        <f t="shared" ca="1" si="13"/>
        <v>6.4245863435088643E-4</v>
      </c>
      <c r="M62" s="14">
        <f t="shared" ca="1" si="5"/>
        <v>110648.6583831662</v>
      </c>
      <c r="N62" s="14">
        <f t="shared" ca="1" si="6"/>
        <v>1007184.3106665069</v>
      </c>
      <c r="O62" s="14">
        <f t="shared" ca="1" si="7"/>
        <v>166227.36701526024</v>
      </c>
      <c r="P62">
        <f t="shared" ca="1" si="14"/>
        <v>-2.5346767729848445E-2</v>
      </c>
    </row>
    <row r="63" spans="1:16" x14ac:dyDescent="0.2">
      <c r="A63" s="90">
        <v>15202</v>
      </c>
      <c r="B63" s="90">
        <v>-4.2426200001500547E-2</v>
      </c>
      <c r="D63" s="91">
        <f t="shared" si="15"/>
        <v>1.5202</v>
      </c>
      <c r="E63" s="91">
        <f t="shared" si="15"/>
        <v>-4.2426200001500547E-2</v>
      </c>
      <c r="F63" s="14">
        <f t="shared" si="8"/>
        <v>2.3110080399999999</v>
      </c>
      <c r="G63" s="14">
        <f t="shared" si="9"/>
        <v>3.5131944224080001</v>
      </c>
      <c r="H63" s="14">
        <f t="shared" si="10"/>
        <v>5.3407581609446408</v>
      </c>
      <c r="I63" s="14">
        <f t="shared" si="11"/>
        <v>-6.4496309242281127E-2</v>
      </c>
      <c r="J63" s="14">
        <f t="shared" si="12"/>
        <v>-9.8047289310115776E-2</v>
      </c>
      <c r="K63" s="14">
        <f t="shared" ca="1" si="4"/>
        <v>-3.3877567882595744E-2</v>
      </c>
      <c r="L63" s="14">
        <f t="shared" ca="1" si="13"/>
        <v>7.307911110437083E-5</v>
      </c>
      <c r="M63" s="14">
        <f t="shared" ca="1" si="5"/>
        <v>89221.562986514153</v>
      </c>
      <c r="N63" s="14">
        <f t="shared" ca="1" si="6"/>
        <v>723330.25711314904</v>
      </c>
      <c r="O63" s="14">
        <f t="shared" ca="1" si="7"/>
        <v>105602.50953038505</v>
      </c>
      <c r="P63">
        <f t="shared" ca="1" si="14"/>
        <v>-8.5486321189048031E-3</v>
      </c>
    </row>
    <row r="64" spans="1:16" x14ac:dyDescent="0.2">
      <c r="A64" s="90">
        <v>15830.5</v>
      </c>
      <c r="B64" s="90">
        <v>-4.662454999925103E-2</v>
      </c>
      <c r="D64" s="91">
        <f t="shared" si="15"/>
        <v>1.5830500000000001</v>
      </c>
      <c r="E64" s="91">
        <f t="shared" si="15"/>
        <v>-4.662454999925103E-2</v>
      </c>
      <c r="F64" s="14">
        <f t="shared" si="8"/>
        <v>2.5060473025000003</v>
      </c>
      <c r="G64" s="14">
        <f t="shared" si="9"/>
        <v>3.9671981822226257</v>
      </c>
      <c r="H64" s="14">
        <f t="shared" si="10"/>
        <v>6.2802730823675281</v>
      </c>
      <c r="I64" s="14">
        <f t="shared" si="11"/>
        <v>-7.3808993876314344E-2</v>
      </c>
      <c r="J64" s="14">
        <f t="shared" si="12"/>
        <v>-0.11684332775589942</v>
      </c>
      <c r="K64" s="14">
        <f t="shared" ca="1" si="4"/>
        <v>-3.8564163425395023E-2</v>
      </c>
      <c r="L64" s="14">
        <f t="shared" ca="1" si="13"/>
        <v>6.4969831719998179E-5</v>
      </c>
      <c r="M64" s="14">
        <f t="shared" ca="1" si="5"/>
        <v>63614.537248783279</v>
      </c>
      <c r="N64" s="14">
        <f t="shared" ca="1" si="6"/>
        <v>448956.44281146303</v>
      </c>
      <c r="O64" s="14">
        <f t="shared" ca="1" si="7"/>
        <v>53210.966325252637</v>
      </c>
      <c r="P64">
        <f t="shared" ca="1" si="14"/>
        <v>-8.0603865738560071E-3</v>
      </c>
    </row>
    <row r="65" spans="1:16" x14ac:dyDescent="0.2">
      <c r="A65" s="90">
        <v>15868.5</v>
      </c>
      <c r="B65" s="90">
        <v>-4.0942350002296735E-2</v>
      </c>
      <c r="D65" s="91">
        <f t="shared" si="15"/>
        <v>1.5868500000000001</v>
      </c>
      <c r="E65" s="91">
        <f t="shared" si="15"/>
        <v>-4.0942350002296735E-2</v>
      </c>
      <c r="F65" s="14">
        <f t="shared" si="8"/>
        <v>2.5180929225000002</v>
      </c>
      <c r="G65" s="14">
        <f t="shared" si="9"/>
        <v>3.9958357540691254</v>
      </c>
      <c r="H65" s="14">
        <f t="shared" si="10"/>
        <v>6.3407919663445922</v>
      </c>
      <c r="I65" s="14">
        <f t="shared" si="11"/>
        <v>-6.4969368101144578E-2</v>
      </c>
      <c r="J65" s="14">
        <f t="shared" si="12"/>
        <v>-0.10309664177130128</v>
      </c>
      <c r="K65" s="14">
        <f t="shared" ca="1" si="4"/>
        <v>-3.8854762499829894E-2</v>
      </c>
      <c r="L65" s="14">
        <f t="shared" ca="1" si="13"/>
        <v>4.3580215804557422E-6</v>
      </c>
      <c r="M65" s="14">
        <f t="shared" ca="1" si="5"/>
        <v>61989.552177158956</v>
      </c>
      <c r="N65" s="14">
        <f t="shared" ca="1" si="6"/>
        <v>433101.00925960264</v>
      </c>
      <c r="O65" s="14">
        <f t="shared" ca="1" si="7"/>
        <v>50409.405404138539</v>
      </c>
      <c r="P65">
        <f t="shared" ca="1" si="14"/>
        <v>-2.0875875024668408E-3</v>
      </c>
    </row>
    <row r="66" spans="1:16" x14ac:dyDescent="0.2">
      <c r="A66" s="90">
        <v>15942</v>
      </c>
      <c r="B66" s="90">
        <v>-4.1920200004824437E-2</v>
      </c>
      <c r="D66" s="91">
        <f t="shared" si="15"/>
        <v>1.5942000000000001</v>
      </c>
      <c r="E66" s="91">
        <f t="shared" si="15"/>
        <v>-4.1920200004824437E-2</v>
      </c>
      <c r="F66" s="14">
        <f t="shared" si="8"/>
        <v>2.54147364</v>
      </c>
      <c r="G66" s="14">
        <f t="shared" si="9"/>
        <v>4.0516172768879999</v>
      </c>
      <c r="H66" s="14">
        <f t="shared" si="10"/>
        <v>6.4590882628148494</v>
      </c>
      <c r="I66" s="14">
        <f t="shared" si="11"/>
        <v>-6.6829182847691126E-2</v>
      </c>
      <c r="J66" s="14">
        <f t="shared" si="12"/>
        <v>-0.10653908329578919</v>
      </c>
      <c r="K66" s="14">
        <f t="shared" ca="1" si="4"/>
        <v>-3.9419185272354898E-2</v>
      </c>
      <c r="L66" s="14">
        <f t="shared" ca="1" si="13"/>
        <v>6.2550746920296806E-6</v>
      </c>
      <c r="M66" s="14">
        <f t="shared" ca="1" si="5"/>
        <v>58838.324829143778</v>
      </c>
      <c r="N66" s="14">
        <f t="shared" ca="1" si="6"/>
        <v>402819.75286042417</v>
      </c>
      <c r="O66" s="14">
        <f t="shared" ca="1" si="7"/>
        <v>45143.171347197444</v>
      </c>
      <c r="P66">
        <f t="shared" ca="1" si="14"/>
        <v>-2.5010147324695392E-3</v>
      </c>
    </row>
    <row r="67" spans="1:16" x14ac:dyDescent="0.2">
      <c r="A67" s="90">
        <v>16162</v>
      </c>
      <c r="B67" s="90">
        <v>-6.680219999543624E-2</v>
      </c>
      <c r="D67" s="91">
        <f t="shared" si="15"/>
        <v>1.6162000000000001</v>
      </c>
      <c r="E67" s="91">
        <f t="shared" si="15"/>
        <v>-6.680219999543624E-2</v>
      </c>
      <c r="F67" s="14">
        <f t="shared" si="8"/>
        <v>2.6121024400000001</v>
      </c>
      <c r="G67" s="14">
        <f t="shared" si="9"/>
        <v>4.2216799635280005</v>
      </c>
      <c r="H67" s="14">
        <f t="shared" si="10"/>
        <v>6.8230791570539546</v>
      </c>
      <c r="I67" s="14">
        <f t="shared" si="11"/>
        <v>-0.10796571563262405</v>
      </c>
      <c r="J67" s="14">
        <f t="shared" si="12"/>
        <v>-0.17449418960544699</v>
      </c>
      <c r="K67" s="14">
        <f t="shared" ca="1" si="4"/>
        <v>-4.1127074241575093E-2</v>
      </c>
      <c r="L67" s="14">
        <f t="shared" ca="1" si="13"/>
        <v>6.5921208247658389E-4</v>
      </c>
      <c r="M67" s="14">
        <f t="shared" ca="1" si="5"/>
        <v>49406.568673981288</v>
      </c>
      <c r="N67" s="14">
        <f t="shared" ca="1" si="6"/>
        <v>315787.27891440789</v>
      </c>
      <c r="O67" s="14">
        <f t="shared" ca="1" si="7"/>
        <v>30709.412473628599</v>
      </c>
      <c r="P67">
        <f t="shared" ca="1" si="14"/>
        <v>-2.5675125753861147E-2</v>
      </c>
    </row>
    <row r="68" spans="1:16" x14ac:dyDescent="0.2">
      <c r="A68" s="90">
        <v>16521.5</v>
      </c>
      <c r="B68" s="90">
        <v>-4.8870574864849914E-2</v>
      </c>
      <c r="D68" s="91">
        <f t="shared" si="15"/>
        <v>1.65215</v>
      </c>
      <c r="E68" s="91">
        <f t="shared" si="15"/>
        <v>-4.8870574864849914E-2</v>
      </c>
      <c r="F68" s="14">
        <f t="shared" si="8"/>
        <v>2.7295996224999999</v>
      </c>
      <c r="G68" s="14">
        <f t="shared" si="9"/>
        <v>4.5097080163133745</v>
      </c>
      <c r="H68" s="14">
        <f t="shared" si="10"/>
        <v>7.4507140991521421</v>
      </c>
      <c r="I68" s="14">
        <f t="shared" si="11"/>
        <v>-8.0741520262961788E-2</v>
      </c>
      <c r="J68" s="14">
        <f t="shared" si="12"/>
        <v>-0.13339710270245231</v>
      </c>
      <c r="K68" s="14">
        <f t="shared" ca="1" si="4"/>
        <v>-4.3977480728340936E-2</v>
      </c>
      <c r="L68" s="14">
        <f t="shared" ca="1" si="13"/>
        <v>2.3942370228738545E-5</v>
      </c>
      <c r="M68" s="14">
        <f t="shared" ca="1" si="5"/>
        <v>34435.064614879375</v>
      </c>
      <c r="N68" s="14">
        <f t="shared" ca="1" si="6"/>
        <v>188915.52588567344</v>
      </c>
      <c r="O68" s="14">
        <f t="shared" ca="1" si="7"/>
        <v>12248.896820725528</v>
      </c>
      <c r="P68">
        <f t="shared" ca="1" si="14"/>
        <v>-4.8930941365089783E-3</v>
      </c>
    </row>
    <row r="69" spans="1:16" x14ac:dyDescent="0.2">
      <c r="A69" s="90">
        <v>16553</v>
      </c>
      <c r="B69" s="90">
        <v>-4.7214300000632647E-2</v>
      </c>
      <c r="D69" s="91">
        <f t="shared" si="15"/>
        <v>1.6553</v>
      </c>
      <c r="E69" s="91">
        <f t="shared" si="15"/>
        <v>-4.7214300000632647E-2</v>
      </c>
      <c r="F69" s="14">
        <f t="shared" si="8"/>
        <v>2.74001809</v>
      </c>
      <c r="G69" s="14">
        <f t="shared" si="9"/>
        <v>4.5355519443769996</v>
      </c>
      <c r="H69" s="14">
        <f t="shared" si="10"/>
        <v>7.5076991335272476</v>
      </c>
      <c r="I69" s="14">
        <f t="shared" si="11"/>
        <v>-7.8153830791047221E-2</v>
      </c>
      <c r="J69" s="14">
        <f t="shared" si="12"/>
        <v>-0.12936803610842046</v>
      </c>
      <c r="K69" s="14">
        <f t="shared" ca="1" si="4"/>
        <v>-4.4230759411284924E-2</v>
      </c>
      <c r="L69" s="14">
        <f t="shared" ca="1" si="13"/>
        <v>8.9015144482853596E-6</v>
      </c>
      <c r="M69" s="14">
        <f t="shared" ca="1" si="5"/>
        <v>33175.095965719149</v>
      </c>
      <c r="N69" s="14">
        <f t="shared" ca="1" si="6"/>
        <v>178920.12690385012</v>
      </c>
      <c r="O69" s="14">
        <f t="shared" ca="1" si="7"/>
        <v>10982.346577003951</v>
      </c>
      <c r="P69">
        <f t="shared" ca="1" si="14"/>
        <v>-2.9835405893477232E-3</v>
      </c>
    </row>
    <row r="70" spans="1:16" x14ac:dyDescent="0.2">
      <c r="A70" s="90">
        <v>16694.5</v>
      </c>
      <c r="B70" s="90">
        <v>-3.0402950003917795E-2</v>
      </c>
      <c r="D70" s="91">
        <f t="shared" si="15"/>
        <v>1.6694500000000001</v>
      </c>
      <c r="E70" s="91">
        <f t="shared" si="15"/>
        <v>-3.0402950003917795E-2</v>
      </c>
      <c r="F70" s="14">
        <f t="shared" si="8"/>
        <v>2.7870633025000005</v>
      </c>
      <c r="G70" s="14">
        <f t="shared" si="9"/>
        <v>4.6528628303586261</v>
      </c>
      <c r="H70" s="14">
        <f t="shared" si="10"/>
        <v>7.7677218521422091</v>
      </c>
      <c r="I70" s="14">
        <f t="shared" si="11"/>
        <v>-5.0756204884040562E-2</v>
      </c>
      <c r="J70" s="14">
        <f t="shared" si="12"/>
        <v>-8.4734946243661527E-2</v>
      </c>
      <c r="K70" s="14">
        <f t="shared" ca="1" si="4"/>
        <v>-4.5375501911321572E-2</v>
      </c>
      <c r="L70" s="14">
        <f t="shared" ca="1" si="13"/>
        <v>2.2417731061990051E-4</v>
      </c>
      <c r="M70" s="14">
        <f t="shared" ca="1" si="5"/>
        <v>27665.848874517964</v>
      </c>
      <c r="N70" s="14">
        <f t="shared" ca="1" si="6"/>
        <v>136635.65402273921</v>
      </c>
      <c r="O70" s="14">
        <f t="shared" ca="1" si="7"/>
        <v>6076.7682205264609</v>
      </c>
      <c r="P70">
        <f t="shared" ca="1" si="14"/>
        <v>1.4972551907403778E-2</v>
      </c>
    </row>
    <row r="71" spans="1:16" x14ac:dyDescent="0.2">
      <c r="A71" s="90">
        <v>16983</v>
      </c>
      <c r="B71" s="90">
        <v>-5.612729999847943E-2</v>
      </c>
      <c r="D71" s="91">
        <f t="shared" si="15"/>
        <v>1.6982999999999999</v>
      </c>
      <c r="E71" s="91">
        <f t="shared" si="15"/>
        <v>-5.612729999847943E-2</v>
      </c>
      <c r="F71" s="14">
        <f t="shared" si="8"/>
        <v>2.8842228899999998</v>
      </c>
      <c r="G71" s="14">
        <f t="shared" si="9"/>
        <v>4.8982757340869991</v>
      </c>
      <c r="H71" s="14">
        <f t="shared" si="10"/>
        <v>8.3187416791999507</v>
      </c>
      <c r="I71" s="14">
        <f t="shared" si="11"/>
        <v>-9.5320993587417607E-2</v>
      </c>
      <c r="J71" s="14">
        <f t="shared" si="12"/>
        <v>-0.16188364340951131</v>
      </c>
      <c r="K71" s="14">
        <f t="shared" ca="1" si="4"/>
        <v>-4.774494894977821E-2</v>
      </c>
      <c r="L71" s="14">
        <f t="shared" ca="1" si="13"/>
        <v>7.0263809103662434E-5</v>
      </c>
      <c r="M71" s="14">
        <f t="shared" ca="1" si="5"/>
        <v>17418.933356691807</v>
      </c>
      <c r="N71" s="14">
        <f t="shared" ca="1" si="6"/>
        <v>65454.106414272363</v>
      </c>
      <c r="O71" s="14">
        <f t="shared" ca="1" si="7"/>
        <v>441.07690117907782</v>
      </c>
      <c r="P71">
        <f t="shared" ca="1" si="14"/>
        <v>-8.3823510487012198E-3</v>
      </c>
    </row>
    <row r="72" spans="1:16" x14ac:dyDescent="0.2">
      <c r="A72" s="90">
        <v>17050</v>
      </c>
      <c r="B72" s="90">
        <v>-9.2025000005378388E-2</v>
      </c>
      <c r="D72" s="91">
        <f t="shared" si="15"/>
        <v>1.7050000000000001</v>
      </c>
      <c r="E72" s="91">
        <f t="shared" si="15"/>
        <v>-9.2025000005378388E-2</v>
      </c>
      <c r="F72" s="14">
        <f t="shared" si="8"/>
        <v>2.9070250000000004</v>
      </c>
      <c r="G72" s="14">
        <f t="shared" si="9"/>
        <v>4.9564776250000007</v>
      </c>
      <c r="H72" s="14">
        <f t="shared" si="10"/>
        <v>8.4507943506250029</v>
      </c>
      <c r="I72" s="14">
        <f t="shared" si="11"/>
        <v>-0.15690262500917015</v>
      </c>
      <c r="J72" s="14">
        <f t="shared" si="12"/>
        <v>-0.26751897564063515</v>
      </c>
      <c r="K72" s="14">
        <f t="shared" ca="1" si="4"/>
        <v>-4.8302028744128152E-2</v>
      </c>
      <c r="L72" s="14">
        <f t="shared" ca="1" si="13"/>
        <v>1.911698215912114E-3</v>
      </c>
      <c r="M72" s="14">
        <f t="shared" ca="1" si="5"/>
        <v>15276.308845597803</v>
      </c>
      <c r="N72" s="14">
        <f t="shared" ca="1" si="6"/>
        <v>52186.758392627562</v>
      </c>
      <c r="O72" s="14">
        <f t="shared" ca="1" si="7"/>
        <v>54.006467775104937</v>
      </c>
      <c r="P72">
        <f t="shared" ca="1" si="14"/>
        <v>-4.3722971261250236E-2</v>
      </c>
    </row>
    <row r="73" spans="1:16" x14ac:dyDescent="0.2">
      <c r="A73" s="90">
        <v>17628</v>
      </c>
      <c r="B73" s="90">
        <v>-5.2396799997950438E-2</v>
      </c>
      <c r="D73" s="91">
        <f t="shared" si="15"/>
        <v>1.7627999999999999</v>
      </c>
      <c r="E73" s="91">
        <f t="shared" si="15"/>
        <v>-5.2396799997950438E-2</v>
      </c>
      <c r="F73" s="14">
        <f t="shared" si="8"/>
        <v>3.1074638399999999</v>
      </c>
      <c r="G73" s="14">
        <f t="shared" si="9"/>
        <v>5.4778372571519993</v>
      </c>
      <c r="H73" s="14">
        <f t="shared" si="10"/>
        <v>9.6563315169075441</v>
      </c>
      <c r="I73" s="14">
        <f t="shared" si="11"/>
        <v>-9.2365079036387035E-2</v>
      </c>
      <c r="J73" s="14">
        <f t="shared" si="12"/>
        <v>-0.16282116132534305</v>
      </c>
      <c r="K73" s="14">
        <f t="shared" ca="1" si="4"/>
        <v>-5.3214465941454958E-2</v>
      </c>
      <c r="L73" s="14">
        <f t="shared" ca="1" si="13"/>
        <v>6.6857759516713642E-7</v>
      </c>
      <c r="M73" s="14">
        <f t="shared" ca="1" si="5"/>
        <v>2017.4971881858889</v>
      </c>
      <c r="N73" s="14">
        <f t="shared" ca="1" si="6"/>
        <v>530.26324655788676</v>
      </c>
      <c r="O73" s="14">
        <f t="shared" ca="1" si="7"/>
        <v>13715.096750259676</v>
      </c>
      <c r="P73">
        <f t="shared" ca="1" si="14"/>
        <v>8.1766594350451971E-4</v>
      </c>
    </row>
    <row r="74" spans="1:16" x14ac:dyDescent="0.2">
      <c r="A74" s="90">
        <v>17769</v>
      </c>
      <c r="B74" s="90">
        <v>-5.3883900000073481E-2</v>
      </c>
      <c r="D74" s="91">
        <f t="shared" si="15"/>
        <v>1.7768999999999999</v>
      </c>
      <c r="E74" s="91">
        <f t="shared" si="15"/>
        <v>-5.3883900000073481E-2</v>
      </c>
      <c r="F74" s="14">
        <f t="shared" si="8"/>
        <v>3.1573736099999996</v>
      </c>
      <c r="G74" s="14">
        <f t="shared" si="9"/>
        <v>5.610337167608999</v>
      </c>
      <c r="H74" s="14">
        <f t="shared" si="10"/>
        <v>9.9690081131244295</v>
      </c>
      <c r="I74" s="14">
        <f t="shared" si="11"/>
        <v>-9.574630191013056E-2</v>
      </c>
      <c r="J74" s="14">
        <f t="shared" si="12"/>
        <v>-0.170131603864111</v>
      </c>
      <c r="K74" s="14">
        <f t="shared" ca="1" si="4"/>
        <v>-5.444181243281012E-2</v>
      </c>
      <c r="L74" s="14">
        <f t="shared" ca="1" si="13"/>
        <v>3.1126628260211461E-7</v>
      </c>
      <c r="M74" s="14">
        <f t="shared" ca="1" si="5"/>
        <v>575.70511485597035</v>
      </c>
      <c r="N74" s="14">
        <f t="shared" ca="1" si="6"/>
        <v>7830.0285471273874</v>
      </c>
      <c r="O74" s="14">
        <f t="shared" ca="1" si="7"/>
        <v>22287.205934111556</v>
      </c>
      <c r="P74">
        <f t="shared" ca="1" si="14"/>
        <v>5.5791243273663887E-4</v>
      </c>
    </row>
    <row r="75" spans="1:16" x14ac:dyDescent="0.2">
      <c r="A75" s="90">
        <v>17984.5</v>
      </c>
      <c r="B75" s="90">
        <v>-5.5001949993311428E-2</v>
      </c>
      <c r="D75" s="91">
        <f t="shared" si="15"/>
        <v>1.7984500000000001</v>
      </c>
      <c r="E75" s="91">
        <f t="shared" si="15"/>
        <v>-5.5001949993311428E-2</v>
      </c>
      <c r="F75" s="14">
        <f t="shared" si="8"/>
        <v>3.2344224025000003</v>
      </c>
      <c r="G75" s="14">
        <f t="shared" si="9"/>
        <v>5.8169469697761258</v>
      </c>
      <c r="H75" s="14">
        <f t="shared" si="10"/>
        <v>10.461488277793874</v>
      </c>
      <c r="I75" s="14">
        <f t="shared" si="11"/>
        <v>-9.8918256965470949E-2</v>
      </c>
      <c r="J75" s="14">
        <f t="shared" si="12"/>
        <v>-0.17789953923955124</v>
      </c>
      <c r="K75" s="14">
        <f t="shared" ca="1" si="4"/>
        <v>-5.6339614634224294E-2</v>
      </c>
      <c r="L75" s="14">
        <f t="shared" ca="1" si="13"/>
        <v>1.7893466915485487E-6</v>
      </c>
      <c r="M75" s="14">
        <f t="shared" ca="1" si="5"/>
        <v>86.377577990356301</v>
      </c>
      <c r="N75" s="14">
        <f t="shared" ca="1" si="6"/>
        <v>36730.769255870662</v>
      </c>
      <c r="O75" s="14">
        <f t="shared" ca="1" si="7"/>
        <v>39937.775596477732</v>
      </c>
      <c r="P75">
        <f t="shared" ca="1" si="14"/>
        <v>1.3376646409128667E-3</v>
      </c>
    </row>
    <row r="76" spans="1:16" x14ac:dyDescent="0.2">
      <c r="A76" s="90">
        <v>18000</v>
      </c>
      <c r="B76" s="90">
        <v>-5.4900000002817251E-2</v>
      </c>
      <c r="D76" s="91">
        <f t="shared" si="15"/>
        <v>1.8</v>
      </c>
      <c r="E76" s="91">
        <f t="shared" si="15"/>
        <v>-5.4900000002817251E-2</v>
      </c>
      <c r="F76" s="14">
        <f t="shared" si="8"/>
        <v>3.24</v>
      </c>
      <c r="G76" s="14">
        <f t="shared" si="9"/>
        <v>5.8320000000000007</v>
      </c>
      <c r="H76" s="14">
        <f t="shared" si="10"/>
        <v>10.497600000000002</v>
      </c>
      <c r="I76" s="14">
        <f t="shared" si="11"/>
        <v>-9.882000000507106E-2</v>
      </c>
      <c r="J76" s="14">
        <f t="shared" si="12"/>
        <v>-0.1778760000091279</v>
      </c>
      <c r="K76" s="14">
        <f t="shared" ca="1" si="4"/>
        <v>-5.6477139136896469E-2</v>
      </c>
      <c r="L76" s="14">
        <f t="shared" ca="1" si="13"/>
        <v>2.4873678482441462E-6</v>
      </c>
      <c r="M76" s="14">
        <f t="shared" ca="1" si="5"/>
        <v>138.045282884865</v>
      </c>
      <c r="N76" s="14">
        <f t="shared" ca="1" si="6"/>
        <v>39687.930820700356</v>
      </c>
      <c r="O76" s="14">
        <f t="shared" ca="1" si="7"/>
        <v>41430.466302809735</v>
      </c>
      <c r="P76">
        <f t="shared" ca="1" si="14"/>
        <v>1.5771391340792182E-3</v>
      </c>
    </row>
    <row r="77" spans="1:16" x14ac:dyDescent="0.2">
      <c r="A77" s="90">
        <v>18369</v>
      </c>
      <c r="B77" s="90">
        <v>-5.4123900001286529E-2</v>
      </c>
      <c r="D77" s="91">
        <f t="shared" si="15"/>
        <v>1.8369</v>
      </c>
      <c r="E77" s="91">
        <f t="shared" si="15"/>
        <v>-5.4123900001286529E-2</v>
      </c>
      <c r="F77" s="14">
        <f t="shared" si="8"/>
        <v>3.3742016100000001</v>
      </c>
      <c r="G77" s="14">
        <f t="shared" si="9"/>
        <v>6.1980709374089997</v>
      </c>
      <c r="H77" s="14">
        <f t="shared" si="10"/>
        <v>11.385236504926592</v>
      </c>
      <c r="I77" s="14">
        <f t="shared" si="11"/>
        <v>-9.9420191912363218E-2</v>
      </c>
      <c r="J77" s="14">
        <f t="shared" si="12"/>
        <v>-0.18262495052382</v>
      </c>
      <c r="K77" s="14">
        <f t="shared" ca="1" si="4"/>
        <v>-5.9791672529661631E-2</v>
      </c>
      <c r="L77" s="14">
        <f t="shared" ca="1" si="13"/>
        <v>3.2123645433403498E-5</v>
      </c>
      <c r="M77" s="14">
        <f t="shared" ca="1" si="5"/>
        <v>5273.8434097816262</v>
      </c>
      <c r="N77" s="14">
        <f t="shared" ca="1" si="6"/>
        <v>148291.52309126596</v>
      </c>
      <c r="O77" s="14">
        <f t="shared" ca="1" si="7"/>
        <v>86541.375488381047</v>
      </c>
      <c r="P77">
        <f t="shared" ca="1" si="14"/>
        <v>5.6677725283751021E-3</v>
      </c>
    </row>
    <row r="78" spans="1:16" x14ac:dyDescent="0.2">
      <c r="A78" s="90">
        <v>18412.5</v>
      </c>
      <c r="B78" s="90">
        <v>-5.5528750002849847E-2</v>
      </c>
      <c r="D78" s="91">
        <f t="shared" si="15"/>
        <v>1.8412500000000001</v>
      </c>
      <c r="E78" s="91">
        <f t="shared" si="15"/>
        <v>-5.5528750002849847E-2</v>
      </c>
      <c r="F78" s="14">
        <f t="shared" si="8"/>
        <v>3.3902015625000002</v>
      </c>
      <c r="G78" s="14">
        <f t="shared" si="9"/>
        <v>6.2422086269531256</v>
      </c>
      <c r="H78" s="14">
        <f t="shared" si="10"/>
        <v>11.493466634377443</v>
      </c>
      <c r="I78" s="14">
        <f t="shared" si="11"/>
        <v>-0.10224231094274729</v>
      </c>
      <c r="J78" s="14">
        <f t="shared" si="12"/>
        <v>-0.18825365502333344</v>
      </c>
      <c r="K78" s="14">
        <f t="shared" ca="1" si="4"/>
        <v>-6.0187540240618016E-2</v>
      </c>
      <c r="L78" s="14">
        <f t="shared" ca="1" si="13"/>
        <v>2.1704326479523996E-5</v>
      </c>
      <c r="M78" s="14">
        <f t="shared" ca="1" si="5"/>
        <v>6416.5246992444372</v>
      </c>
      <c r="N78" s="14">
        <f t="shared" ca="1" si="6"/>
        <v>166240.47107764942</v>
      </c>
      <c r="O78" s="14">
        <f t="shared" ca="1" si="7"/>
        <v>93137.969910943706</v>
      </c>
      <c r="P78">
        <f t="shared" ca="1" si="14"/>
        <v>4.6587902377681692E-3</v>
      </c>
    </row>
    <row r="79" spans="1:16" x14ac:dyDescent="0.2">
      <c r="A79" s="90">
        <v>18455</v>
      </c>
      <c r="B79" s="90">
        <v>-5.7400500001676846E-2</v>
      </c>
      <c r="D79" s="91">
        <f t="shared" si="15"/>
        <v>1.8454999999999999</v>
      </c>
      <c r="E79" s="91">
        <f t="shared" si="15"/>
        <v>-5.7400500001676846E-2</v>
      </c>
      <c r="F79" s="14">
        <f t="shared" si="8"/>
        <v>3.4058702499999995</v>
      </c>
      <c r="G79" s="14">
        <f t="shared" si="9"/>
        <v>6.2855335463749986</v>
      </c>
      <c r="H79" s="14">
        <f t="shared" si="10"/>
        <v>11.599952159835059</v>
      </c>
      <c r="I79" s="14">
        <f t="shared" si="11"/>
        <v>-0.10593262275309462</v>
      </c>
      <c r="J79" s="14">
        <f t="shared" si="12"/>
        <v>-0.1954986552908361</v>
      </c>
      <c r="K79" s="14">
        <f t="shared" ca="1" si="4"/>
        <v>-6.057535249190716E-2</v>
      </c>
      <c r="L79" s="14">
        <f t="shared" ca="1" si="13"/>
        <v>1.0079688334721623E-5</v>
      </c>
      <c r="M79" s="14">
        <f t="shared" ca="1" si="5"/>
        <v>7651.9677818184446</v>
      </c>
      <c r="N79" s="14">
        <f t="shared" ca="1" si="6"/>
        <v>184894.38277639187</v>
      </c>
      <c r="O79" s="14">
        <f t="shared" ca="1" si="7"/>
        <v>99858.268443444234</v>
      </c>
      <c r="P79">
        <f t="shared" ca="1" si="14"/>
        <v>3.1748524902303135E-3</v>
      </c>
    </row>
    <row r="80" spans="1:16" x14ac:dyDescent="0.2">
      <c r="A80" s="90">
        <v>18458</v>
      </c>
      <c r="B80" s="90">
        <v>-5.5319799997960217E-2</v>
      </c>
      <c r="D80" s="91">
        <f t="shared" si="15"/>
        <v>1.8458000000000001</v>
      </c>
      <c r="E80" s="91">
        <f t="shared" si="15"/>
        <v>-5.5319799997960217E-2</v>
      </c>
      <c r="F80" s="14">
        <f t="shared" si="8"/>
        <v>3.4069776400000005</v>
      </c>
      <c r="G80" s="14">
        <f t="shared" si="9"/>
        <v>6.2885993279120012</v>
      </c>
      <c r="H80" s="14">
        <f t="shared" si="10"/>
        <v>11.607496639459972</v>
      </c>
      <c r="I80" s="14">
        <f t="shared" si="11"/>
        <v>-0.10210928683623498</v>
      </c>
      <c r="J80" s="14">
        <f t="shared" si="12"/>
        <v>-0.18847332164232253</v>
      </c>
      <c r="K80" s="14">
        <f t="shared" ca="1" si="4"/>
        <v>-6.0602766499065548E-2</v>
      </c>
      <c r="L80" s="14">
        <f t="shared" ca="1" si="13"/>
        <v>2.7909735051801103E-5</v>
      </c>
      <c r="M80" s="14">
        <f t="shared" ca="1" si="5"/>
        <v>7743.6925830472983</v>
      </c>
      <c r="N80" s="14">
        <f t="shared" ca="1" si="6"/>
        <v>186253.38275144433</v>
      </c>
      <c r="O80" s="14">
        <f t="shared" ca="1" si="7"/>
        <v>100343.03634136745</v>
      </c>
      <c r="P80">
        <f t="shared" ca="1" si="14"/>
        <v>5.2829665011053309E-3</v>
      </c>
    </row>
    <row r="81" spans="1:16" x14ac:dyDescent="0.2">
      <c r="A81" s="90">
        <v>18460</v>
      </c>
      <c r="B81" s="90">
        <v>-5.412600000272505E-2</v>
      </c>
      <c r="D81" s="91">
        <f t="shared" ref="D81:E104" si="16">A81/A$18</f>
        <v>1.8460000000000001</v>
      </c>
      <c r="E81" s="91">
        <f t="shared" si="16"/>
        <v>-5.412600000272505E-2</v>
      </c>
      <c r="F81" s="14">
        <f t="shared" si="8"/>
        <v>3.4077160000000002</v>
      </c>
      <c r="G81" s="14">
        <f t="shared" si="9"/>
        <v>6.2906437360000007</v>
      </c>
      <c r="H81" s="14">
        <f t="shared" si="10"/>
        <v>11.612528336656002</v>
      </c>
      <c r="I81" s="14">
        <f t="shared" si="11"/>
        <v>-9.9916596005030445E-2</v>
      </c>
      <c r="J81" s="14">
        <f t="shared" si="12"/>
        <v>-0.18444603622528621</v>
      </c>
      <c r="K81" s="14">
        <f t="shared" ref="K81:K136" ca="1" si="17">+E$4+E$5*D81+E$6*D81^2</f>
        <v>-6.0621045362791212E-2</v>
      </c>
      <c r="L81" s="14">
        <f t="shared" ca="1" si="13"/>
        <v>4.2185614229316982E-5</v>
      </c>
      <c r="M81" s="14">
        <f t="shared" ref="M81:M136" ca="1" si="18">(M$1-M$2*D81+M$3*F81)^2</f>
        <v>7805.1761876499422</v>
      </c>
      <c r="N81" s="14">
        <f t="shared" ref="N81:N136" ca="1" si="19">(-M$2+M$4*D81-M$5*F81)^2</f>
        <v>187162.49845452979</v>
      </c>
      <c r="O81" s="14">
        <f t="shared" ref="O81:O136" ca="1" si="20">+(M$3-D81*M$5+F81*M$6)^2</f>
        <v>100666.98073637288</v>
      </c>
      <c r="P81">
        <f t="shared" ca="1" si="14"/>
        <v>6.4950453600661623E-3</v>
      </c>
    </row>
    <row r="82" spans="1:16" x14ac:dyDescent="0.2">
      <c r="A82" s="90">
        <v>18690.5</v>
      </c>
      <c r="B82" s="90">
        <v>-6.1390549999487121E-2</v>
      </c>
      <c r="D82" s="91">
        <f t="shared" si="16"/>
        <v>1.8690500000000001</v>
      </c>
      <c r="E82" s="91">
        <f t="shared" si="16"/>
        <v>-6.1390549999487121E-2</v>
      </c>
      <c r="F82" s="14">
        <f t="shared" ref="F82:F137" si="21">D82*D82</f>
        <v>3.4933479025000005</v>
      </c>
      <c r="G82" s="14">
        <f t="shared" ref="G82:G137" si="22">D82*F82</f>
        <v>6.5292418971676263</v>
      </c>
      <c r="H82" s="14">
        <f t="shared" ref="H82:H137" si="23">F82*F82</f>
        <v>12.203479567901153</v>
      </c>
      <c r="I82" s="14">
        <f t="shared" ref="I82:I137" si="24">E82*D82</f>
        <v>-0.11474200747654141</v>
      </c>
      <c r="J82" s="14">
        <f t="shared" ref="J82:J137" si="25">I82*D82</f>
        <v>-0.21445854907402973</v>
      </c>
      <c r="K82" s="14">
        <f t="shared" ca="1" si="17"/>
        <v>-6.2743005896013171E-2</v>
      </c>
      <c r="L82" s="14">
        <f t="shared" ref="L82:L137" ca="1" si="26">+(K82-E82)^2</f>
        <v>1.8291369520480822E-6</v>
      </c>
      <c r="M82" s="14">
        <f t="shared" ca="1" si="18"/>
        <v>16755.579079856096</v>
      </c>
      <c r="N82" s="14">
        <f t="shared" ca="1" si="19"/>
        <v>309179.23210545367</v>
      </c>
      <c r="O82" s="14">
        <f t="shared" ca="1" si="20"/>
        <v>142222.00243618101</v>
      </c>
      <c r="P82">
        <f t="shared" ref="P82:P137" ca="1" si="27">+E82-K82</f>
        <v>1.3524558965260502E-3</v>
      </c>
    </row>
    <row r="83" spans="1:16" x14ac:dyDescent="0.2">
      <c r="A83" s="90">
        <v>18737</v>
      </c>
      <c r="B83" s="90">
        <v>-6.0294700000667945E-2</v>
      </c>
      <c r="D83" s="91">
        <f t="shared" si="16"/>
        <v>1.8736999999999999</v>
      </c>
      <c r="E83" s="91">
        <f t="shared" si="16"/>
        <v>-6.0294700000667945E-2</v>
      </c>
      <c r="F83" s="14">
        <f t="shared" si="21"/>
        <v>3.5107516899999998</v>
      </c>
      <c r="G83" s="14">
        <f t="shared" si="22"/>
        <v>6.5780954415529989</v>
      </c>
      <c r="H83" s="14">
        <f t="shared" si="23"/>
        <v>12.325377428837854</v>
      </c>
      <c r="I83" s="14">
        <f t="shared" si="24"/>
        <v>-0.11297417939125153</v>
      </c>
      <c r="J83" s="14">
        <f t="shared" si="25"/>
        <v>-0.21167971992538798</v>
      </c>
      <c r="K83" s="14">
        <f t="shared" ca="1" si="17"/>
        <v>-6.317476283864415E-2</v>
      </c>
      <c r="L83" s="14">
        <f t="shared" ca="1" si="26"/>
        <v>8.2947619506915524E-6</v>
      </c>
      <c r="M83" s="14">
        <f t="shared" ca="1" si="18"/>
        <v>19031.19967136933</v>
      </c>
      <c r="N83" s="14">
        <f t="shared" ca="1" si="19"/>
        <v>338094.64164258429</v>
      </c>
      <c r="O83" s="14">
        <f t="shared" ca="1" si="20"/>
        <v>151652.96586494442</v>
      </c>
      <c r="P83">
        <f t="shared" ca="1" si="27"/>
        <v>2.880062837976205E-3</v>
      </c>
    </row>
    <row r="84" spans="1:16" x14ac:dyDescent="0.2">
      <c r="A84" s="90">
        <v>18806</v>
      </c>
      <c r="B84" s="90">
        <v>-4.2198600000119768E-2</v>
      </c>
      <c r="D84" s="91">
        <f t="shared" si="16"/>
        <v>1.8806</v>
      </c>
      <c r="E84" s="91">
        <f t="shared" si="16"/>
        <v>-4.2198600000119768E-2</v>
      </c>
      <c r="F84" s="14">
        <f t="shared" si="21"/>
        <v>3.5366563600000003</v>
      </c>
      <c r="G84" s="14">
        <f t="shared" si="22"/>
        <v>6.6510359506160004</v>
      </c>
      <c r="H84" s="14">
        <f t="shared" si="23"/>
        <v>12.507938208728451</v>
      </c>
      <c r="I84" s="14">
        <f t="shared" si="24"/>
        <v>-7.9358687160225233E-2</v>
      </c>
      <c r="J84" s="14">
        <f t="shared" si="25"/>
        <v>-0.14924194707351957</v>
      </c>
      <c r="K84" s="14">
        <f t="shared" ca="1" si="17"/>
        <v>-6.3817712873876914E-2</v>
      </c>
      <c r="L84" s="14">
        <f t="shared" ca="1" si="26"/>
        <v>4.6738604144825198E-4</v>
      </c>
      <c r="M84" s="14">
        <f t="shared" ca="1" si="18"/>
        <v>22715.816682672215</v>
      </c>
      <c r="N84" s="14">
        <f t="shared" ca="1" si="19"/>
        <v>383783.73252796417</v>
      </c>
      <c r="O84" s="14">
        <f t="shared" ca="1" si="20"/>
        <v>166321.62447057242</v>
      </c>
      <c r="P84">
        <f t="shared" ca="1" si="27"/>
        <v>2.1619112873757146E-2</v>
      </c>
    </row>
    <row r="85" spans="1:16" x14ac:dyDescent="0.2">
      <c r="A85" s="90">
        <v>18826</v>
      </c>
      <c r="B85" s="90">
        <v>-6.1660600003961008E-2</v>
      </c>
      <c r="D85" s="91">
        <f t="shared" si="16"/>
        <v>1.8826000000000001</v>
      </c>
      <c r="E85" s="91">
        <f t="shared" si="16"/>
        <v>-6.1660600003961008E-2</v>
      </c>
      <c r="F85" s="14">
        <f t="shared" si="21"/>
        <v>3.54418276</v>
      </c>
      <c r="G85" s="14">
        <f t="shared" si="22"/>
        <v>6.6722784639760002</v>
      </c>
      <c r="H85" s="14">
        <f t="shared" si="23"/>
        <v>12.561231436281217</v>
      </c>
      <c r="I85" s="14">
        <f t="shared" si="24"/>
        <v>-0.116082245567457</v>
      </c>
      <c r="J85" s="14">
        <f t="shared" si="25"/>
        <v>-0.21853643550529456</v>
      </c>
      <c r="K85" s="14">
        <f t="shared" ca="1" si="17"/>
        <v>-6.4004584096641656E-2</v>
      </c>
      <c r="L85" s="14">
        <f t="shared" ca="1" si="26"/>
        <v>5.4942614267399219E-6</v>
      </c>
      <c r="M85" s="14">
        <f t="shared" ca="1" si="18"/>
        <v>23854.109198016988</v>
      </c>
      <c r="N85" s="14">
        <f t="shared" ca="1" si="19"/>
        <v>397659.17494432803</v>
      </c>
      <c r="O85" s="14">
        <f t="shared" ca="1" si="20"/>
        <v>170726.32343399903</v>
      </c>
      <c r="P85">
        <f t="shared" ca="1" si="27"/>
        <v>2.3439840926806482E-3</v>
      </c>
    </row>
    <row r="86" spans="1:16" x14ac:dyDescent="0.2">
      <c r="A86" s="90">
        <v>19076</v>
      </c>
      <c r="B86" s="90">
        <v>-6.4155600004596636E-2</v>
      </c>
      <c r="D86" s="91">
        <f t="shared" si="16"/>
        <v>1.9076</v>
      </c>
      <c r="E86" s="91">
        <f t="shared" si="16"/>
        <v>-6.4155600004596636E-2</v>
      </c>
      <c r="F86" s="14">
        <f t="shared" si="21"/>
        <v>3.6389377599999997</v>
      </c>
      <c r="G86" s="14">
        <f t="shared" si="22"/>
        <v>6.9416376709759993</v>
      </c>
      <c r="H86" s="14">
        <f t="shared" si="23"/>
        <v>13.241868021153815</v>
      </c>
      <c r="I86" s="14">
        <f t="shared" si="24"/>
        <v>-0.12238322256876855</v>
      </c>
      <c r="J86" s="14">
        <f t="shared" si="25"/>
        <v>-0.23345823537218288</v>
      </c>
      <c r="K86" s="14">
        <f t="shared" ca="1" si="17"/>
        <v>-6.6359772316900725E-2</v>
      </c>
      <c r="L86" s="14">
        <f t="shared" ca="1" si="26"/>
        <v>4.8583755823279573E-6</v>
      </c>
      <c r="M86" s="14">
        <f t="shared" ca="1" si="18"/>
        <v>40894.93431394561</v>
      </c>
      <c r="N86" s="14">
        <f t="shared" ca="1" si="19"/>
        <v>596114.83567434049</v>
      </c>
      <c r="O86" s="14">
        <f t="shared" ca="1" si="20"/>
        <v>231805.00538522581</v>
      </c>
      <c r="P86">
        <f t="shared" ca="1" si="27"/>
        <v>2.2041723123040896E-3</v>
      </c>
    </row>
    <row r="87" spans="1:16" x14ac:dyDescent="0.2">
      <c r="A87" s="90">
        <v>19076</v>
      </c>
      <c r="B87" s="90">
        <v>-6.4155600004596636E-2</v>
      </c>
      <c r="D87" s="91">
        <f t="shared" si="16"/>
        <v>1.9076</v>
      </c>
      <c r="E87" s="91">
        <f t="shared" si="16"/>
        <v>-6.4155600004596636E-2</v>
      </c>
      <c r="F87" s="14">
        <f t="shared" si="21"/>
        <v>3.6389377599999997</v>
      </c>
      <c r="G87" s="14">
        <f t="shared" si="22"/>
        <v>6.9416376709759993</v>
      </c>
      <c r="H87" s="14">
        <f t="shared" si="23"/>
        <v>13.241868021153815</v>
      </c>
      <c r="I87" s="14">
        <f t="shared" si="24"/>
        <v>-0.12238322256876855</v>
      </c>
      <c r="J87" s="14">
        <f t="shared" si="25"/>
        <v>-0.23345823537218288</v>
      </c>
      <c r="K87" s="14">
        <f t="shared" ca="1" si="17"/>
        <v>-6.6359772316900725E-2</v>
      </c>
      <c r="L87" s="14">
        <f t="shared" ca="1" si="26"/>
        <v>4.8583755823279573E-6</v>
      </c>
      <c r="M87" s="14">
        <f t="shared" ca="1" si="18"/>
        <v>40894.93431394561</v>
      </c>
      <c r="N87" s="14">
        <f t="shared" ca="1" si="19"/>
        <v>596114.83567434049</v>
      </c>
      <c r="O87" s="14">
        <f t="shared" ca="1" si="20"/>
        <v>231805.00538522581</v>
      </c>
      <c r="P87">
        <f t="shared" ca="1" si="27"/>
        <v>2.2041723123040896E-3</v>
      </c>
    </row>
    <row r="88" spans="1:16" x14ac:dyDescent="0.2">
      <c r="A88" s="90">
        <v>19076</v>
      </c>
      <c r="B88" s="90">
        <v>-6.3655600002675783E-2</v>
      </c>
      <c r="D88" s="91">
        <f t="shared" si="16"/>
        <v>1.9076</v>
      </c>
      <c r="E88" s="91">
        <f t="shared" si="16"/>
        <v>-6.3655600002675783E-2</v>
      </c>
      <c r="F88" s="14">
        <f t="shared" si="21"/>
        <v>3.6389377599999997</v>
      </c>
      <c r="G88" s="14">
        <f t="shared" si="22"/>
        <v>6.9416376709759993</v>
      </c>
      <c r="H88" s="14">
        <f t="shared" si="23"/>
        <v>13.241868021153815</v>
      </c>
      <c r="I88" s="14">
        <f t="shared" si="24"/>
        <v>-0.12142942256510432</v>
      </c>
      <c r="J88" s="14">
        <f t="shared" si="25"/>
        <v>-0.23163876648519299</v>
      </c>
      <c r="K88" s="14">
        <f t="shared" ca="1" si="17"/>
        <v>-6.6359772316900725E-2</v>
      </c>
      <c r="L88" s="14">
        <f t="shared" ca="1" si="26"/>
        <v>7.3125479050206806E-6</v>
      </c>
      <c r="M88" s="14">
        <f t="shared" ca="1" si="18"/>
        <v>40894.93431394561</v>
      </c>
      <c r="N88" s="14">
        <f t="shared" ca="1" si="19"/>
        <v>596114.83567434049</v>
      </c>
      <c r="O88" s="14">
        <f t="shared" ca="1" si="20"/>
        <v>231805.00538522581</v>
      </c>
      <c r="P88">
        <f t="shared" ca="1" si="27"/>
        <v>2.7041723142249424E-3</v>
      </c>
    </row>
    <row r="89" spans="1:16" x14ac:dyDescent="0.2">
      <c r="A89" s="90">
        <v>19105</v>
      </c>
      <c r="B89" s="90">
        <v>-6.3105499997618608E-2</v>
      </c>
      <c r="D89" s="91">
        <f t="shared" si="16"/>
        <v>1.9105000000000001</v>
      </c>
      <c r="E89" s="91">
        <f t="shared" si="16"/>
        <v>-6.3105499997618608E-2</v>
      </c>
      <c r="F89" s="14">
        <f t="shared" si="21"/>
        <v>3.6500102500000002</v>
      </c>
      <c r="G89" s="14">
        <f t="shared" si="22"/>
        <v>6.9733445826250007</v>
      </c>
      <c r="H89" s="14">
        <f t="shared" si="23"/>
        <v>13.322574825105065</v>
      </c>
      <c r="I89" s="14">
        <f t="shared" si="24"/>
        <v>-0.12056305774545036</v>
      </c>
      <c r="J89" s="14">
        <f t="shared" si="25"/>
        <v>-0.23033572182268292</v>
      </c>
      <c r="K89" s="14">
        <f t="shared" ca="1" si="17"/>
        <v>-6.6635287329676662E-2</v>
      </c>
      <c r="L89" s="14">
        <f t="shared" ca="1" si="26"/>
        <v>1.2459398609557515E-5</v>
      </c>
      <c r="M89" s="14">
        <f t="shared" ca="1" si="18"/>
        <v>43224.531087304342</v>
      </c>
      <c r="N89" s="14">
        <f t="shared" ca="1" si="19"/>
        <v>622245.04902261146</v>
      </c>
      <c r="O89" s="14">
        <f t="shared" ca="1" si="20"/>
        <v>239635.39963820425</v>
      </c>
      <c r="P89">
        <f t="shared" ca="1" si="27"/>
        <v>3.5297873320580542E-3</v>
      </c>
    </row>
    <row r="90" spans="1:16" x14ac:dyDescent="0.2">
      <c r="A90" s="90">
        <v>19164</v>
      </c>
      <c r="B90" s="90">
        <v>-6.3928399998985697E-2</v>
      </c>
      <c r="D90" s="91">
        <f t="shared" si="16"/>
        <v>1.9164000000000001</v>
      </c>
      <c r="E90" s="91">
        <f t="shared" si="16"/>
        <v>-6.3928399998985697E-2</v>
      </c>
      <c r="F90" s="14">
        <f t="shared" si="21"/>
        <v>3.6725889600000006</v>
      </c>
      <c r="G90" s="14">
        <f t="shared" si="22"/>
        <v>7.0381494829440019</v>
      </c>
      <c r="H90" s="14">
        <f t="shared" si="23"/>
        <v>13.487909669113886</v>
      </c>
      <c r="I90" s="14">
        <f t="shared" si="24"/>
        <v>-0.12251238575805619</v>
      </c>
      <c r="J90" s="14">
        <f t="shared" si="25"/>
        <v>-0.23478273606673888</v>
      </c>
      <c r="K90" s="14">
        <f t="shared" ca="1" si="17"/>
        <v>-6.719730224153489E-2</v>
      </c>
      <c r="L90" s="14">
        <f t="shared" ca="1" si="26"/>
        <v>1.0685721871343144E-5</v>
      </c>
      <c r="M90" s="14">
        <f t="shared" ca="1" si="18"/>
        <v>48202.113214651654</v>
      </c>
      <c r="N90" s="14">
        <f t="shared" ca="1" si="19"/>
        <v>677483.47599676531</v>
      </c>
      <c r="O90" s="14">
        <f t="shared" ca="1" si="20"/>
        <v>256061.81665561342</v>
      </c>
      <c r="P90">
        <f t="shared" ca="1" si="27"/>
        <v>3.2689022425491931E-3</v>
      </c>
    </row>
    <row r="91" spans="1:16" x14ac:dyDescent="0.2">
      <c r="A91" s="90">
        <v>19164</v>
      </c>
      <c r="B91" s="90">
        <v>-6.3828400001511909E-2</v>
      </c>
      <c r="D91" s="91">
        <f t="shared" si="16"/>
        <v>1.9164000000000001</v>
      </c>
      <c r="E91" s="91">
        <f t="shared" si="16"/>
        <v>-6.3828400001511909E-2</v>
      </c>
      <c r="F91" s="14">
        <f t="shared" si="21"/>
        <v>3.6725889600000006</v>
      </c>
      <c r="G91" s="14">
        <f t="shared" si="22"/>
        <v>7.0381494829440019</v>
      </c>
      <c r="H91" s="14">
        <f t="shared" si="23"/>
        <v>13.487909669113886</v>
      </c>
      <c r="I91" s="14">
        <f t="shared" si="24"/>
        <v>-0.12232074576289743</v>
      </c>
      <c r="J91" s="14">
        <f t="shared" si="25"/>
        <v>-0.23441547718001665</v>
      </c>
      <c r="K91" s="14">
        <f t="shared" ca="1" si="17"/>
        <v>-6.719730224153489E-2</v>
      </c>
      <c r="L91" s="14">
        <f t="shared" ca="1" si="26"/>
        <v>1.1349502302831857E-5</v>
      </c>
      <c r="M91" s="14">
        <f t="shared" ca="1" si="18"/>
        <v>48202.113214651654</v>
      </c>
      <c r="N91" s="14">
        <f t="shared" ca="1" si="19"/>
        <v>677483.47599676531</v>
      </c>
      <c r="O91" s="14">
        <f t="shared" ca="1" si="20"/>
        <v>256061.81665561342</v>
      </c>
      <c r="P91">
        <f t="shared" ca="1" si="27"/>
        <v>3.3689022400229807E-3</v>
      </c>
    </row>
    <row r="92" spans="1:16" x14ac:dyDescent="0.2">
      <c r="A92" s="90">
        <v>19164</v>
      </c>
      <c r="B92" s="90">
        <v>-6.3428399997064844E-2</v>
      </c>
      <c r="D92" s="91">
        <f t="shared" si="16"/>
        <v>1.9164000000000001</v>
      </c>
      <c r="E92" s="91">
        <f t="shared" si="16"/>
        <v>-6.3428399997064844E-2</v>
      </c>
      <c r="F92" s="14">
        <f t="shared" si="21"/>
        <v>3.6725889600000006</v>
      </c>
      <c r="G92" s="14">
        <f t="shared" si="22"/>
        <v>7.0381494829440019</v>
      </c>
      <c r="H92" s="14">
        <f t="shared" si="23"/>
        <v>13.487909669113886</v>
      </c>
      <c r="I92" s="14">
        <f t="shared" si="24"/>
        <v>-0.12155418575437507</v>
      </c>
      <c r="J92" s="14">
        <f t="shared" si="25"/>
        <v>-0.23294644157968439</v>
      </c>
      <c r="K92" s="14">
        <f t="shared" ca="1" si="17"/>
        <v>-6.719730224153489E-2</v>
      </c>
      <c r="L92" s="14">
        <f t="shared" ca="1" si="26"/>
        <v>1.420462412837135E-5</v>
      </c>
      <c r="M92" s="14">
        <f t="shared" ca="1" si="18"/>
        <v>48202.113214651654</v>
      </c>
      <c r="N92" s="14">
        <f t="shared" ca="1" si="19"/>
        <v>677483.47599676531</v>
      </c>
      <c r="O92" s="14">
        <f t="shared" ca="1" si="20"/>
        <v>256061.81665561342</v>
      </c>
      <c r="P92">
        <f t="shared" ca="1" si="27"/>
        <v>3.768902244470046E-3</v>
      </c>
    </row>
    <row r="93" spans="1:16" x14ac:dyDescent="0.2">
      <c r="A93" s="90">
        <v>19272.5</v>
      </c>
      <c r="B93" s="90">
        <v>-8.0734750001283828E-2</v>
      </c>
      <c r="D93" s="91">
        <f t="shared" si="16"/>
        <v>1.9272499999999999</v>
      </c>
      <c r="E93" s="91">
        <f t="shared" si="16"/>
        <v>-8.0734750001283828E-2</v>
      </c>
      <c r="F93" s="14">
        <f t="shared" si="21"/>
        <v>3.7142925624999998</v>
      </c>
      <c r="G93" s="14">
        <f t="shared" si="22"/>
        <v>7.1583703410781245</v>
      </c>
      <c r="H93" s="14">
        <f t="shared" si="23"/>
        <v>13.795969239842815</v>
      </c>
      <c r="I93" s="14">
        <f t="shared" si="24"/>
        <v>-0.15559604693997425</v>
      </c>
      <c r="J93" s="14">
        <f t="shared" si="25"/>
        <v>-0.29987248146506534</v>
      </c>
      <c r="K93" s="14">
        <f t="shared" ca="1" si="17"/>
        <v>-6.8236033929268261E-2</v>
      </c>
      <c r="L93" s="14">
        <f t="shared" ca="1" si="26"/>
        <v>1.5621790344886024E-4</v>
      </c>
      <c r="M93" s="14">
        <f t="shared" ca="1" si="18"/>
        <v>58213.207602296286</v>
      </c>
      <c r="N93" s="14">
        <f t="shared" ca="1" si="19"/>
        <v>786504.90837326681</v>
      </c>
      <c r="O93" s="14">
        <f t="shared" ca="1" si="20"/>
        <v>288040.41055449954</v>
      </c>
      <c r="P93">
        <f t="shared" ca="1" si="27"/>
        <v>-1.2498716072015567E-2</v>
      </c>
    </row>
    <row r="94" spans="1:16" x14ac:dyDescent="0.2">
      <c r="A94" s="90">
        <v>19272.5</v>
      </c>
      <c r="B94" s="90">
        <v>-8.0634750003810041E-2</v>
      </c>
      <c r="D94" s="91">
        <f t="shared" si="16"/>
        <v>1.9272499999999999</v>
      </c>
      <c r="E94" s="91">
        <f t="shared" si="16"/>
        <v>-8.0634750003810041E-2</v>
      </c>
      <c r="F94" s="14">
        <f t="shared" si="21"/>
        <v>3.7142925624999998</v>
      </c>
      <c r="G94" s="14">
        <f t="shared" si="22"/>
        <v>7.1583703410781245</v>
      </c>
      <c r="H94" s="14">
        <f t="shared" si="23"/>
        <v>13.795969239842815</v>
      </c>
      <c r="I94" s="14">
        <f t="shared" si="24"/>
        <v>-0.15540332194484288</v>
      </c>
      <c r="J94" s="14">
        <f t="shared" si="25"/>
        <v>-0.29950105221819845</v>
      </c>
      <c r="K94" s="14">
        <f t="shared" ca="1" si="17"/>
        <v>-6.8236033929268261E-2</v>
      </c>
      <c r="L94" s="14">
        <f t="shared" ca="1" si="26"/>
        <v>1.5372816029710071E-4</v>
      </c>
      <c r="M94" s="14">
        <f t="shared" ca="1" si="18"/>
        <v>58213.207602296286</v>
      </c>
      <c r="N94" s="14">
        <f t="shared" ca="1" si="19"/>
        <v>786504.90837326681</v>
      </c>
      <c r="O94" s="14">
        <f t="shared" ca="1" si="20"/>
        <v>288040.41055449954</v>
      </c>
      <c r="P94">
        <f t="shared" ca="1" si="27"/>
        <v>-1.239871607454178E-2</v>
      </c>
    </row>
    <row r="95" spans="1:16" x14ac:dyDescent="0.2">
      <c r="A95" s="90">
        <v>19399.5</v>
      </c>
      <c r="B95" s="90">
        <v>-6.1188450003101025E-2</v>
      </c>
      <c r="D95" s="91">
        <f t="shared" si="16"/>
        <v>1.9399500000000001</v>
      </c>
      <c r="E95" s="91">
        <f t="shared" si="16"/>
        <v>-6.1188450003101025E-2</v>
      </c>
      <c r="F95" s="14">
        <f t="shared" si="21"/>
        <v>3.7634060025000005</v>
      </c>
      <c r="G95" s="14">
        <f t="shared" si="22"/>
        <v>7.3008194745498765</v>
      </c>
      <c r="H95" s="14">
        <f t="shared" si="23"/>
        <v>14.163224739653034</v>
      </c>
      <c r="I95" s="14">
        <f t="shared" si="24"/>
        <v>-0.11870253358351583</v>
      </c>
      <c r="J95" s="14">
        <f t="shared" si="25"/>
        <v>-0.23027698002534155</v>
      </c>
      <c r="K95" s="14">
        <f t="shared" ca="1" si="17"/>
        <v>-6.9460427250820148E-2</v>
      </c>
      <c r="L95" s="14">
        <f t="shared" ca="1" si="26"/>
        <v>6.842560758678283E-5</v>
      </c>
      <c r="M95" s="14">
        <f t="shared" ca="1" si="18"/>
        <v>71402.620083241796</v>
      </c>
      <c r="N95" s="14">
        <f t="shared" ca="1" si="19"/>
        <v>926778.57908859581</v>
      </c>
      <c r="O95" s="14">
        <f t="shared" ca="1" si="20"/>
        <v>328474.99007810501</v>
      </c>
      <c r="P95">
        <f t="shared" ca="1" si="27"/>
        <v>8.2719772477191228E-3</v>
      </c>
    </row>
    <row r="96" spans="1:16" x14ac:dyDescent="0.2">
      <c r="A96" s="90">
        <v>19443</v>
      </c>
      <c r="B96" s="90">
        <v>-6.0783300003095064E-2</v>
      </c>
      <c r="D96" s="91">
        <f t="shared" si="16"/>
        <v>1.9442999999999999</v>
      </c>
      <c r="E96" s="91">
        <f t="shared" si="16"/>
        <v>-6.0783300003095064E-2</v>
      </c>
      <c r="F96" s="14">
        <f t="shared" si="21"/>
        <v>3.7803024899999995</v>
      </c>
      <c r="G96" s="14">
        <f t="shared" si="22"/>
        <v>7.3500421313069983</v>
      </c>
      <c r="H96" s="14">
        <f t="shared" si="23"/>
        <v>14.290686915900196</v>
      </c>
      <c r="I96" s="14">
        <f t="shared" si="24"/>
        <v>-0.11818097019601773</v>
      </c>
      <c r="J96" s="14">
        <f t="shared" si="25"/>
        <v>-0.22977926035211726</v>
      </c>
      <c r="K96" s="14">
        <f t="shared" ca="1" si="17"/>
        <v>-6.9881926479972739E-2</v>
      </c>
      <c r="L96" s="14">
        <f t="shared" ca="1" si="26"/>
        <v>8.2785003765739444E-5</v>
      </c>
      <c r="M96" s="14">
        <f t="shared" ca="1" si="18"/>
        <v>76299.498778719149</v>
      </c>
      <c r="N96" s="14">
        <f t="shared" ca="1" si="19"/>
        <v>978065.43448582629</v>
      </c>
      <c r="O96" s="14">
        <f t="shared" ca="1" si="20"/>
        <v>343090.64537306642</v>
      </c>
      <c r="P96">
        <f t="shared" ca="1" si="27"/>
        <v>9.0986264768776748E-3</v>
      </c>
    </row>
    <row r="97" spans="1:16" x14ac:dyDescent="0.2">
      <c r="A97" s="90">
        <v>19443</v>
      </c>
      <c r="B97" s="90">
        <v>-6.0683300005621277E-2</v>
      </c>
      <c r="D97" s="91">
        <f t="shared" si="16"/>
        <v>1.9442999999999999</v>
      </c>
      <c r="E97" s="91">
        <f t="shared" si="16"/>
        <v>-6.0683300005621277E-2</v>
      </c>
      <c r="F97" s="14">
        <f t="shared" si="21"/>
        <v>3.7803024899999995</v>
      </c>
      <c r="G97" s="14">
        <f t="shared" si="22"/>
        <v>7.3500421313069983</v>
      </c>
      <c r="H97" s="14">
        <f t="shared" si="23"/>
        <v>14.290686915900196</v>
      </c>
      <c r="I97" s="14">
        <f t="shared" si="24"/>
        <v>-0.11798654020092944</v>
      </c>
      <c r="J97" s="14">
        <f t="shared" si="25"/>
        <v>-0.22940123011266711</v>
      </c>
      <c r="K97" s="14">
        <f t="shared" ca="1" si="17"/>
        <v>-6.9881926479972739E-2</v>
      </c>
      <c r="L97" s="14">
        <f t="shared" ca="1" si="26"/>
        <v>8.4614729014639617E-5</v>
      </c>
      <c r="M97" s="14">
        <f t="shared" ca="1" si="18"/>
        <v>76299.498778719149</v>
      </c>
      <c r="N97" s="14">
        <f t="shared" ca="1" si="19"/>
        <v>978065.43448582629</v>
      </c>
      <c r="O97" s="14">
        <f t="shared" ca="1" si="20"/>
        <v>343090.64537306642</v>
      </c>
      <c r="P97">
        <f t="shared" ca="1" si="27"/>
        <v>9.1986264743514623E-3</v>
      </c>
    </row>
    <row r="98" spans="1:16" x14ac:dyDescent="0.2">
      <c r="A98" s="90"/>
      <c r="B98" s="90"/>
      <c r="D98" s="91">
        <f t="shared" si="16"/>
        <v>0</v>
      </c>
      <c r="E98" s="91">
        <f t="shared" si="16"/>
        <v>0</v>
      </c>
      <c r="F98" s="14">
        <f t="shared" si="21"/>
        <v>0</v>
      </c>
      <c r="G98" s="14">
        <f t="shared" si="22"/>
        <v>0</v>
      </c>
      <c r="H98" s="14">
        <f t="shared" si="23"/>
        <v>0</v>
      </c>
      <c r="I98" s="14">
        <f t="shared" si="24"/>
        <v>0</v>
      </c>
      <c r="J98" s="14">
        <f t="shared" si="25"/>
        <v>0</v>
      </c>
      <c r="K98" s="14">
        <f t="shared" ca="1" si="17"/>
        <v>1.0678408376651979E-2</v>
      </c>
      <c r="L98" s="14">
        <f t="shared" ca="1" si="26"/>
        <v>1.1402840545855116E-4</v>
      </c>
      <c r="M98" s="14">
        <f t="shared" ca="1" si="18"/>
        <v>7189001.0289930636</v>
      </c>
      <c r="N98" s="14">
        <f t="shared" ca="1" si="19"/>
        <v>20728058.157308526</v>
      </c>
      <c r="O98" s="14">
        <f t="shared" ca="1" si="20"/>
        <v>2908469.0777604687</v>
      </c>
      <c r="P98">
        <f t="shared" ca="1" si="27"/>
        <v>-1.0678408376651979E-2</v>
      </c>
    </row>
    <row r="99" spans="1:16" x14ac:dyDescent="0.2">
      <c r="A99" s="90"/>
      <c r="B99" s="90"/>
      <c r="D99" s="91">
        <f t="shared" si="16"/>
        <v>0</v>
      </c>
      <c r="E99" s="91">
        <f t="shared" si="16"/>
        <v>0</v>
      </c>
      <c r="F99" s="14">
        <f t="shared" si="21"/>
        <v>0</v>
      </c>
      <c r="G99" s="14">
        <f t="shared" si="22"/>
        <v>0</v>
      </c>
      <c r="H99" s="14">
        <f t="shared" si="23"/>
        <v>0</v>
      </c>
      <c r="I99" s="14">
        <f t="shared" si="24"/>
        <v>0</v>
      </c>
      <c r="J99" s="14">
        <f t="shared" si="25"/>
        <v>0</v>
      </c>
      <c r="K99" s="14">
        <f t="shared" ca="1" si="17"/>
        <v>1.0678408376651979E-2</v>
      </c>
      <c r="L99" s="14">
        <f t="shared" ca="1" si="26"/>
        <v>1.1402840545855116E-4</v>
      </c>
      <c r="M99" s="14">
        <f t="shared" ca="1" si="18"/>
        <v>7189001.0289930636</v>
      </c>
      <c r="N99" s="14">
        <f t="shared" ca="1" si="19"/>
        <v>20728058.157308526</v>
      </c>
      <c r="O99" s="14">
        <f t="shared" ca="1" si="20"/>
        <v>2908469.0777604687</v>
      </c>
      <c r="P99">
        <f t="shared" ca="1" si="27"/>
        <v>-1.0678408376651979E-2</v>
      </c>
    </row>
    <row r="100" spans="1:16" x14ac:dyDescent="0.2">
      <c r="A100" s="90"/>
      <c r="B100" s="90"/>
      <c r="D100" s="91">
        <f t="shared" si="16"/>
        <v>0</v>
      </c>
      <c r="E100" s="91">
        <f t="shared" si="16"/>
        <v>0</v>
      </c>
      <c r="F100" s="14">
        <f t="shared" si="21"/>
        <v>0</v>
      </c>
      <c r="G100" s="14">
        <f t="shared" si="22"/>
        <v>0</v>
      </c>
      <c r="H100" s="14">
        <f t="shared" si="23"/>
        <v>0</v>
      </c>
      <c r="I100" s="14">
        <f t="shared" si="24"/>
        <v>0</v>
      </c>
      <c r="J100" s="14">
        <f t="shared" si="25"/>
        <v>0</v>
      </c>
      <c r="K100" s="14">
        <f t="shared" ca="1" si="17"/>
        <v>1.0678408376651979E-2</v>
      </c>
      <c r="L100" s="14">
        <f t="shared" ca="1" si="26"/>
        <v>1.1402840545855116E-4</v>
      </c>
      <c r="M100" s="14">
        <f t="shared" ca="1" si="18"/>
        <v>7189001.0289930636</v>
      </c>
      <c r="N100" s="14">
        <f t="shared" ca="1" si="19"/>
        <v>20728058.157308526</v>
      </c>
      <c r="O100" s="14">
        <f t="shared" ca="1" si="20"/>
        <v>2908469.0777604687</v>
      </c>
      <c r="P100">
        <f t="shared" ca="1" si="27"/>
        <v>-1.0678408376651979E-2</v>
      </c>
    </row>
    <row r="101" spans="1:16" x14ac:dyDescent="0.2">
      <c r="A101" s="90"/>
      <c r="B101" s="90"/>
      <c r="D101" s="91">
        <f t="shared" si="16"/>
        <v>0</v>
      </c>
      <c r="E101" s="91">
        <f t="shared" si="16"/>
        <v>0</v>
      </c>
      <c r="F101" s="14">
        <f t="shared" si="21"/>
        <v>0</v>
      </c>
      <c r="G101" s="14">
        <f t="shared" si="22"/>
        <v>0</v>
      </c>
      <c r="H101" s="14">
        <f t="shared" si="23"/>
        <v>0</v>
      </c>
      <c r="I101" s="14">
        <f t="shared" si="24"/>
        <v>0</v>
      </c>
      <c r="J101" s="14">
        <f t="shared" si="25"/>
        <v>0</v>
      </c>
      <c r="K101" s="14">
        <f t="shared" ca="1" si="17"/>
        <v>1.0678408376651979E-2</v>
      </c>
      <c r="L101" s="14">
        <f t="shared" ca="1" si="26"/>
        <v>1.1402840545855116E-4</v>
      </c>
      <c r="M101" s="14">
        <f t="shared" ca="1" si="18"/>
        <v>7189001.0289930636</v>
      </c>
      <c r="N101" s="14">
        <f t="shared" ca="1" si="19"/>
        <v>20728058.157308526</v>
      </c>
      <c r="O101" s="14">
        <f t="shared" ca="1" si="20"/>
        <v>2908469.0777604687</v>
      </c>
      <c r="P101">
        <f t="shared" ca="1" si="27"/>
        <v>-1.0678408376651979E-2</v>
      </c>
    </row>
    <row r="102" spans="1:16" x14ac:dyDescent="0.2">
      <c r="A102" s="90"/>
      <c r="B102" s="90"/>
      <c r="D102" s="91">
        <f t="shared" si="16"/>
        <v>0</v>
      </c>
      <c r="E102" s="91">
        <f t="shared" si="16"/>
        <v>0</v>
      </c>
      <c r="F102" s="14">
        <f t="shared" si="21"/>
        <v>0</v>
      </c>
      <c r="G102" s="14">
        <f t="shared" si="22"/>
        <v>0</v>
      </c>
      <c r="H102" s="14">
        <f t="shared" si="23"/>
        <v>0</v>
      </c>
      <c r="I102" s="14">
        <f t="shared" si="24"/>
        <v>0</v>
      </c>
      <c r="J102" s="14">
        <f t="shared" si="25"/>
        <v>0</v>
      </c>
      <c r="K102" s="14">
        <f t="shared" ca="1" si="17"/>
        <v>1.0678408376651979E-2</v>
      </c>
      <c r="L102" s="14">
        <f t="shared" ca="1" si="26"/>
        <v>1.1402840545855116E-4</v>
      </c>
      <c r="M102" s="14">
        <f t="shared" ca="1" si="18"/>
        <v>7189001.0289930636</v>
      </c>
      <c r="N102" s="14">
        <f t="shared" ca="1" si="19"/>
        <v>20728058.157308526</v>
      </c>
      <c r="O102" s="14">
        <f t="shared" ca="1" si="20"/>
        <v>2908469.0777604687</v>
      </c>
      <c r="P102">
        <f t="shared" ca="1" si="27"/>
        <v>-1.0678408376651979E-2</v>
      </c>
    </row>
    <row r="103" spans="1:16" x14ac:dyDescent="0.2">
      <c r="A103" s="90"/>
      <c r="B103" s="90"/>
      <c r="D103" s="91">
        <f t="shared" si="16"/>
        <v>0</v>
      </c>
      <c r="E103" s="91">
        <f t="shared" si="16"/>
        <v>0</v>
      </c>
      <c r="F103" s="14">
        <f t="shared" si="21"/>
        <v>0</v>
      </c>
      <c r="G103" s="14">
        <f t="shared" si="22"/>
        <v>0</v>
      </c>
      <c r="H103" s="14">
        <f t="shared" si="23"/>
        <v>0</v>
      </c>
      <c r="I103" s="14">
        <f t="shared" si="24"/>
        <v>0</v>
      </c>
      <c r="J103" s="14">
        <f t="shared" si="25"/>
        <v>0</v>
      </c>
      <c r="K103" s="14">
        <f t="shared" ca="1" si="17"/>
        <v>1.0678408376651979E-2</v>
      </c>
      <c r="L103" s="14">
        <f t="shared" ca="1" si="26"/>
        <v>1.1402840545855116E-4</v>
      </c>
      <c r="M103" s="14">
        <f t="shared" ca="1" si="18"/>
        <v>7189001.0289930636</v>
      </c>
      <c r="N103" s="14">
        <f t="shared" ca="1" si="19"/>
        <v>20728058.157308526</v>
      </c>
      <c r="O103" s="14">
        <f t="shared" ca="1" si="20"/>
        <v>2908469.0777604687</v>
      </c>
      <c r="P103">
        <f t="shared" ca="1" si="27"/>
        <v>-1.0678408376651979E-2</v>
      </c>
    </row>
    <row r="104" spans="1:16" x14ac:dyDescent="0.2">
      <c r="A104" s="90"/>
      <c r="B104" s="90"/>
      <c r="D104" s="91">
        <f t="shared" si="16"/>
        <v>0</v>
      </c>
      <c r="E104" s="91">
        <f t="shared" si="16"/>
        <v>0</v>
      </c>
      <c r="F104" s="14">
        <f t="shared" si="21"/>
        <v>0</v>
      </c>
      <c r="G104" s="14">
        <f t="shared" si="22"/>
        <v>0</v>
      </c>
      <c r="H104" s="14">
        <f t="shared" si="23"/>
        <v>0</v>
      </c>
      <c r="I104" s="14">
        <f t="shared" si="24"/>
        <v>0</v>
      </c>
      <c r="J104" s="14">
        <f t="shared" si="25"/>
        <v>0</v>
      </c>
      <c r="K104" s="14">
        <f t="shared" ca="1" si="17"/>
        <v>1.0678408376651979E-2</v>
      </c>
      <c r="L104" s="14">
        <f t="shared" ca="1" si="26"/>
        <v>1.1402840545855116E-4</v>
      </c>
      <c r="M104" s="14">
        <f t="shared" ca="1" si="18"/>
        <v>7189001.0289930636</v>
      </c>
      <c r="N104" s="14">
        <f t="shared" ca="1" si="19"/>
        <v>20728058.157308526</v>
      </c>
      <c r="O104" s="14">
        <f t="shared" ca="1" si="20"/>
        <v>2908469.0777604687</v>
      </c>
      <c r="P104">
        <f t="shared" ca="1" si="27"/>
        <v>-1.0678408376651979E-2</v>
      </c>
    </row>
    <row r="105" spans="1:16" x14ac:dyDescent="0.2">
      <c r="A105" s="90"/>
      <c r="B105" s="90"/>
      <c r="D105" s="91">
        <f t="shared" ref="D105:E120" si="28">A105/A$18</f>
        <v>0</v>
      </c>
      <c r="E105" s="91">
        <f t="shared" si="28"/>
        <v>0</v>
      </c>
      <c r="F105" s="14">
        <f t="shared" si="21"/>
        <v>0</v>
      </c>
      <c r="G105" s="14">
        <f t="shared" si="22"/>
        <v>0</v>
      </c>
      <c r="H105" s="14">
        <f t="shared" si="23"/>
        <v>0</v>
      </c>
      <c r="I105" s="14">
        <f t="shared" si="24"/>
        <v>0</v>
      </c>
      <c r="J105" s="14">
        <f t="shared" si="25"/>
        <v>0</v>
      </c>
      <c r="K105" s="14">
        <f t="shared" ca="1" si="17"/>
        <v>1.0678408376651979E-2</v>
      </c>
      <c r="L105" s="14">
        <f t="shared" ca="1" si="26"/>
        <v>1.1402840545855116E-4</v>
      </c>
      <c r="M105" s="14">
        <f t="shared" ca="1" si="18"/>
        <v>7189001.0289930636</v>
      </c>
      <c r="N105" s="14">
        <f t="shared" ca="1" si="19"/>
        <v>20728058.157308526</v>
      </c>
      <c r="O105" s="14">
        <f t="shared" ca="1" si="20"/>
        <v>2908469.0777604687</v>
      </c>
      <c r="P105">
        <f t="shared" ca="1" si="27"/>
        <v>-1.0678408376651979E-2</v>
      </c>
    </row>
    <row r="106" spans="1:16" x14ac:dyDescent="0.2">
      <c r="A106" s="90"/>
      <c r="B106" s="90"/>
      <c r="D106" s="91">
        <f t="shared" si="28"/>
        <v>0</v>
      </c>
      <c r="E106" s="91">
        <f t="shared" si="28"/>
        <v>0</v>
      </c>
      <c r="F106" s="14">
        <f t="shared" si="21"/>
        <v>0</v>
      </c>
      <c r="G106" s="14">
        <f t="shared" si="22"/>
        <v>0</v>
      </c>
      <c r="H106" s="14">
        <f t="shared" si="23"/>
        <v>0</v>
      </c>
      <c r="I106" s="14">
        <f t="shared" si="24"/>
        <v>0</v>
      </c>
      <c r="J106" s="14">
        <f t="shared" si="25"/>
        <v>0</v>
      </c>
      <c r="K106" s="14">
        <f t="shared" ca="1" si="17"/>
        <v>1.0678408376651979E-2</v>
      </c>
      <c r="L106" s="14">
        <f t="shared" ca="1" si="26"/>
        <v>1.1402840545855116E-4</v>
      </c>
      <c r="M106" s="14">
        <f t="shared" ca="1" si="18"/>
        <v>7189001.0289930636</v>
      </c>
      <c r="N106" s="14">
        <f t="shared" ca="1" si="19"/>
        <v>20728058.157308526</v>
      </c>
      <c r="O106" s="14">
        <f t="shared" ca="1" si="20"/>
        <v>2908469.0777604687</v>
      </c>
      <c r="P106">
        <f t="shared" ca="1" si="27"/>
        <v>-1.0678408376651979E-2</v>
      </c>
    </row>
    <row r="107" spans="1:16" x14ac:dyDescent="0.2">
      <c r="A107" s="90"/>
      <c r="B107" s="90"/>
      <c r="D107" s="91">
        <f t="shared" si="28"/>
        <v>0</v>
      </c>
      <c r="E107" s="91">
        <f t="shared" si="28"/>
        <v>0</v>
      </c>
      <c r="F107" s="14">
        <f t="shared" si="21"/>
        <v>0</v>
      </c>
      <c r="G107" s="14">
        <f t="shared" si="22"/>
        <v>0</v>
      </c>
      <c r="H107" s="14">
        <f t="shared" si="23"/>
        <v>0</v>
      </c>
      <c r="I107" s="14">
        <f t="shared" si="24"/>
        <v>0</v>
      </c>
      <c r="J107" s="14">
        <f t="shared" si="25"/>
        <v>0</v>
      </c>
      <c r="K107" s="14">
        <f t="shared" ca="1" si="17"/>
        <v>1.0678408376651979E-2</v>
      </c>
      <c r="L107" s="14">
        <f t="shared" ca="1" si="26"/>
        <v>1.1402840545855116E-4</v>
      </c>
      <c r="M107" s="14">
        <f t="shared" ca="1" si="18"/>
        <v>7189001.0289930636</v>
      </c>
      <c r="N107" s="14">
        <f t="shared" ca="1" si="19"/>
        <v>20728058.157308526</v>
      </c>
      <c r="O107" s="14">
        <f t="shared" ca="1" si="20"/>
        <v>2908469.0777604687</v>
      </c>
      <c r="P107">
        <f t="shared" ca="1" si="27"/>
        <v>-1.0678408376651979E-2</v>
      </c>
    </row>
    <row r="108" spans="1:16" x14ac:dyDescent="0.2">
      <c r="A108" s="92"/>
      <c r="B108" s="92"/>
      <c r="D108" s="91">
        <f t="shared" si="28"/>
        <v>0</v>
      </c>
      <c r="E108" s="91">
        <f t="shared" si="28"/>
        <v>0</v>
      </c>
      <c r="F108" s="14">
        <f t="shared" si="21"/>
        <v>0</v>
      </c>
      <c r="G108" s="14">
        <f t="shared" si="22"/>
        <v>0</v>
      </c>
      <c r="H108" s="14">
        <f t="shared" si="23"/>
        <v>0</v>
      </c>
      <c r="I108" s="14">
        <f t="shared" si="24"/>
        <v>0</v>
      </c>
      <c r="J108" s="14">
        <f t="shared" si="25"/>
        <v>0</v>
      </c>
      <c r="K108" s="14">
        <f t="shared" ca="1" si="17"/>
        <v>1.0678408376651979E-2</v>
      </c>
      <c r="L108" s="14">
        <f t="shared" ca="1" si="26"/>
        <v>1.1402840545855116E-4</v>
      </c>
      <c r="M108" s="14">
        <f t="shared" ca="1" si="18"/>
        <v>7189001.0289930636</v>
      </c>
      <c r="N108" s="14">
        <f t="shared" ca="1" si="19"/>
        <v>20728058.157308526</v>
      </c>
      <c r="O108" s="14">
        <f t="shared" ca="1" si="20"/>
        <v>2908469.0777604687</v>
      </c>
      <c r="P108">
        <f t="shared" ca="1" si="27"/>
        <v>-1.0678408376651979E-2</v>
      </c>
    </row>
    <row r="109" spans="1:16" x14ac:dyDescent="0.2">
      <c r="A109" s="92"/>
      <c r="B109" s="92"/>
      <c r="D109" s="91">
        <f t="shared" si="28"/>
        <v>0</v>
      </c>
      <c r="E109" s="91">
        <f t="shared" si="28"/>
        <v>0</v>
      </c>
      <c r="F109" s="14">
        <f t="shared" si="21"/>
        <v>0</v>
      </c>
      <c r="G109" s="14">
        <f t="shared" si="22"/>
        <v>0</v>
      </c>
      <c r="H109" s="14">
        <f t="shared" si="23"/>
        <v>0</v>
      </c>
      <c r="I109" s="14">
        <f t="shared" si="24"/>
        <v>0</v>
      </c>
      <c r="J109" s="14">
        <f t="shared" si="25"/>
        <v>0</v>
      </c>
      <c r="K109" s="14">
        <f t="shared" ca="1" si="17"/>
        <v>1.0678408376651979E-2</v>
      </c>
      <c r="L109" s="14">
        <f t="shared" ca="1" si="26"/>
        <v>1.1402840545855116E-4</v>
      </c>
      <c r="M109" s="14">
        <f t="shared" ca="1" si="18"/>
        <v>7189001.0289930636</v>
      </c>
      <c r="N109" s="14">
        <f t="shared" ca="1" si="19"/>
        <v>20728058.157308526</v>
      </c>
      <c r="O109" s="14">
        <f t="shared" ca="1" si="20"/>
        <v>2908469.0777604687</v>
      </c>
      <c r="P109">
        <f t="shared" ca="1" si="27"/>
        <v>-1.0678408376651979E-2</v>
      </c>
    </row>
    <row r="110" spans="1:16" x14ac:dyDescent="0.2">
      <c r="A110" s="92"/>
      <c r="B110" s="92"/>
      <c r="D110" s="91">
        <f t="shared" si="28"/>
        <v>0</v>
      </c>
      <c r="E110" s="91">
        <f t="shared" si="28"/>
        <v>0</v>
      </c>
      <c r="F110" s="14">
        <f t="shared" si="21"/>
        <v>0</v>
      </c>
      <c r="G110" s="14">
        <f t="shared" si="22"/>
        <v>0</v>
      </c>
      <c r="H110" s="14">
        <f t="shared" si="23"/>
        <v>0</v>
      </c>
      <c r="I110" s="14">
        <f t="shared" si="24"/>
        <v>0</v>
      </c>
      <c r="J110" s="14">
        <f t="shared" si="25"/>
        <v>0</v>
      </c>
      <c r="K110" s="14">
        <f t="shared" ca="1" si="17"/>
        <v>1.0678408376651979E-2</v>
      </c>
      <c r="L110" s="14">
        <f t="shared" ca="1" si="26"/>
        <v>1.1402840545855116E-4</v>
      </c>
      <c r="M110" s="14">
        <f t="shared" ca="1" si="18"/>
        <v>7189001.0289930636</v>
      </c>
      <c r="N110" s="14">
        <f t="shared" ca="1" si="19"/>
        <v>20728058.157308526</v>
      </c>
      <c r="O110" s="14">
        <f t="shared" ca="1" si="20"/>
        <v>2908469.0777604687</v>
      </c>
      <c r="P110">
        <f t="shared" ca="1" si="27"/>
        <v>-1.0678408376651979E-2</v>
      </c>
    </row>
    <row r="111" spans="1:16" x14ac:dyDescent="0.2">
      <c r="A111" s="92"/>
      <c r="B111" s="92"/>
      <c r="D111" s="91">
        <f t="shared" si="28"/>
        <v>0</v>
      </c>
      <c r="E111" s="91">
        <f t="shared" si="28"/>
        <v>0</v>
      </c>
      <c r="F111" s="14">
        <f t="shared" si="21"/>
        <v>0</v>
      </c>
      <c r="G111" s="14">
        <f t="shared" si="22"/>
        <v>0</v>
      </c>
      <c r="H111" s="14">
        <f t="shared" si="23"/>
        <v>0</v>
      </c>
      <c r="I111" s="14">
        <f t="shared" si="24"/>
        <v>0</v>
      </c>
      <c r="J111" s="14">
        <f t="shared" si="25"/>
        <v>0</v>
      </c>
      <c r="K111" s="14">
        <f t="shared" ca="1" si="17"/>
        <v>1.0678408376651979E-2</v>
      </c>
      <c r="L111" s="14">
        <f t="shared" ca="1" si="26"/>
        <v>1.1402840545855116E-4</v>
      </c>
      <c r="M111" s="14">
        <f t="shared" ca="1" si="18"/>
        <v>7189001.0289930636</v>
      </c>
      <c r="N111" s="14">
        <f t="shared" ca="1" si="19"/>
        <v>20728058.157308526</v>
      </c>
      <c r="O111" s="14">
        <f t="shared" ca="1" si="20"/>
        <v>2908469.0777604687</v>
      </c>
      <c r="P111">
        <f t="shared" ca="1" si="27"/>
        <v>-1.0678408376651979E-2</v>
      </c>
    </row>
    <row r="112" spans="1:16" x14ac:dyDescent="0.2">
      <c r="A112" s="92"/>
      <c r="B112" s="92"/>
      <c r="D112" s="91">
        <f t="shared" si="28"/>
        <v>0</v>
      </c>
      <c r="E112" s="91">
        <f t="shared" si="28"/>
        <v>0</v>
      </c>
      <c r="F112" s="14">
        <f t="shared" si="21"/>
        <v>0</v>
      </c>
      <c r="G112" s="14">
        <f t="shared" si="22"/>
        <v>0</v>
      </c>
      <c r="H112" s="14">
        <f t="shared" si="23"/>
        <v>0</v>
      </c>
      <c r="I112" s="14">
        <f t="shared" si="24"/>
        <v>0</v>
      </c>
      <c r="J112" s="14">
        <f t="shared" si="25"/>
        <v>0</v>
      </c>
      <c r="K112" s="14">
        <f t="shared" ca="1" si="17"/>
        <v>1.0678408376651979E-2</v>
      </c>
      <c r="L112" s="14">
        <f t="shared" ca="1" si="26"/>
        <v>1.1402840545855116E-4</v>
      </c>
      <c r="M112" s="14">
        <f t="shared" ca="1" si="18"/>
        <v>7189001.0289930636</v>
      </c>
      <c r="N112" s="14">
        <f t="shared" ca="1" si="19"/>
        <v>20728058.157308526</v>
      </c>
      <c r="O112" s="14">
        <f t="shared" ca="1" si="20"/>
        <v>2908469.0777604687</v>
      </c>
      <c r="P112">
        <f t="shared" ca="1" si="27"/>
        <v>-1.0678408376651979E-2</v>
      </c>
    </row>
    <row r="113" spans="1:16" x14ac:dyDescent="0.2">
      <c r="A113" s="92"/>
      <c r="B113" s="92"/>
      <c r="D113" s="91">
        <f t="shared" si="28"/>
        <v>0</v>
      </c>
      <c r="E113" s="91">
        <f t="shared" si="28"/>
        <v>0</v>
      </c>
      <c r="F113" s="14">
        <f t="shared" si="21"/>
        <v>0</v>
      </c>
      <c r="G113" s="14">
        <f t="shared" si="22"/>
        <v>0</v>
      </c>
      <c r="H113" s="14">
        <f t="shared" si="23"/>
        <v>0</v>
      </c>
      <c r="I113" s="14">
        <f t="shared" si="24"/>
        <v>0</v>
      </c>
      <c r="J113" s="14">
        <f t="shared" si="25"/>
        <v>0</v>
      </c>
      <c r="K113" s="14">
        <f t="shared" ca="1" si="17"/>
        <v>1.0678408376651979E-2</v>
      </c>
      <c r="L113" s="14">
        <f t="shared" ca="1" si="26"/>
        <v>1.1402840545855116E-4</v>
      </c>
      <c r="M113" s="14">
        <f t="shared" ca="1" si="18"/>
        <v>7189001.0289930636</v>
      </c>
      <c r="N113" s="14">
        <f t="shared" ca="1" si="19"/>
        <v>20728058.157308526</v>
      </c>
      <c r="O113" s="14">
        <f t="shared" ca="1" si="20"/>
        <v>2908469.0777604687</v>
      </c>
      <c r="P113">
        <f t="shared" ca="1" si="27"/>
        <v>-1.0678408376651979E-2</v>
      </c>
    </row>
    <row r="114" spans="1:16" x14ac:dyDescent="0.2">
      <c r="A114" s="92"/>
      <c r="B114" s="92"/>
      <c r="D114" s="91">
        <f t="shared" si="28"/>
        <v>0</v>
      </c>
      <c r="E114" s="91">
        <f t="shared" si="28"/>
        <v>0</v>
      </c>
      <c r="F114" s="14">
        <f t="shared" si="21"/>
        <v>0</v>
      </c>
      <c r="G114" s="14">
        <f t="shared" si="22"/>
        <v>0</v>
      </c>
      <c r="H114" s="14">
        <f t="shared" si="23"/>
        <v>0</v>
      </c>
      <c r="I114" s="14">
        <f t="shared" si="24"/>
        <v>0</v>
      </c>
      <c r="J114" s="14">
        <f t="shared" si="25"/>
        <v>0</v>
      </c>
      <c r="K114" s="14">
        <f t="shared" ca="1" si="17"/>
        <v>1.0678408376651979E-2</v>
      </c>
      <c r="L114" s="14">
        <f t="shared" ca="1" si="26"/>
        <v>1.1402840545855116E-4</v>
      </c>
      <c r="M114" s="14">
        <f t="shared" ca="1" si="18"/>
        <v>7189001.0289930636</v>
      </c>
      <c r="N114" s="14">
        <f t="shared" ca="1" si="19"/>
        <v>20728058.157308526</v>
      </c>
      <c r="O114" s="14">
        <f t="shared" ca="1" si="20"/>
        <v>2908469.0777604687</v>
      </c>
      <c r="P114">
        <f t="shared" ca="1" si="27"/>
        <v>-1.0678408376651979E-2</v>
      </c>
    </row>
    <row r="115" spans="1:16" x14ac:dyDescent="0.2">
      <c r="A115" s="92"/>
      <c r="B115" s="92"/>
      <c r="D115" s="91">
        <f t="shared" si="28"/>
        <v>0</v>
      </c>
      <c r="E115" s="91">
        <f t="shared" si="28"/>
        <v>0</v>
      </c>
      <c r="F115" s="14">
        <f t="shared" si="21"/>
        <v>0</v>
      </c>
      <c r="G115" s="14">
        <f t="shared" si="22"/>
        <v>0</v>
      </c>
      <c r="H115" s="14">
        <f t="shared" si="23"/>
        <v>0</v>
      </c>
      <c r="I115" s="14">
        <f t="shared" si="24"/>
        <v>0</v>
      </c>
      <c r="J115" s="14">
        <f t="shared" si="25"/>
        <v>0</v>
      </c>
      <c r="K115" s="14">
        <f t="shared" ca="1" si="17"/>
        <v>1.0678408376651979E-2</v>
      </c>
      <c r="L115" s="14">
        <f t="shared" ca="1" si="26"/>
        <v>1.1402840545855116E-4</v>
      </c>
      <c r="M115" s="14">
        <f t="shared" ca="1" si="18"/>
        <v>7189001.0289930636</v>
      </c>
      <c r="N115" s="14">
        <f t="shared" ca="1" si="19"/>
        <v>20728058.157308526</v>
      </c>
      <c r="O115" s="14">
        <f t="shared" ca="1" si="20"/>
        <v>2908469.0777604687</v>
      </c>
      <c r="P115">
        <f t="shared" ca="1" si="27"/>
        <v>-1.0678408376651979E-2</v>
      </c>
    </row>
    <row r="116" spans="1:16" x14ac:dyDescent="0.2">
      <c r="A116" s="92"/>
      <c r="B116" s="92"/>
      <c r="D116" s="91">
        <f t="shared" si="28"/>
        <v>0</v>
      </c>
      <c r="E116" s="91">
        <f t="shared" si="28"/>
        <v>0</v>
      </c>
      <c r="F116" s="14">
        <f t="shared" si="21"/>
        <v>0</v>
      </c>
      <c r="G116" s="14">
        <f t="shared" si="22"/>
        <v>0</v>
      </c>
      <c r="H116" s="14">
        <f t="shared" si="23"/>
        <v>0</v>
      </c>
      <c r="I116" s="14">
        <f t="shared" si="24"/>
        <v>0</v>
      </c>
      <c r="J116" s="14">
        <f t="shared" si="25"/>
        <v>0</v>
      </c>
      <c r="K116" s="14">
        <f t="shared" ca="1" si="17"/>
        <v>1.0678408376651979E-2</v>
      </c>
      <c r="L116" s="14">
        <f t="shared" ca="1" si="26"/>
        <v>1.1402840545855116E-4</v>
      </c>
      <c r="M116" s="14">
        <f t="shared" ca="1" si="18"/>
        <v>7189001.0289930636</v>
      </c>
      <c r="N116" s="14">
        <f t="shared" ca="1" si="19"/>
        <v>20728058.157308526</v>
      </c>
      <c r="O116" s="14">
        <f t="shared" ca="1" si="20"/>
        <v>2908469.0777604687</v>
      </c>
      <c r="P116">
        <f t="shared" ca="1" si="27"/>
        <v>-1.0678408376651979E-2</v>
      </c>
    </row>
    <row r="117" spans="1:16" x14ac:dyDescent="0.2">
      <c r="A117" s="92"/>
      <c r="B117" s="92"/>
      <c r="D117" s="91">
        <f t="shared" si="28"/>
        <v>0</v>
      </c>
      <c r="E117" s="91">
        <f t="shared" si="28"/>
        <v>0</v>
      </c>
      <c r="F117" s="14">
        <f t="shared" si="21"/>
        <v>0</v>
      </c>
      <c r="G117" s="14">
        <f t="shared" si="22"/>
        <v>0</v>
      </c>
      <c r="H117" s="14">
        <f t="shared" si="23"/>
        <v>0</v>
      </c>
      <c r="I117" s="14">
        <f t="shared" si="24"/>
        <v>0</v>
      </c>
      <c r="J117" s="14">
        <f t="shared" si="25"/>
        <v>0</v>
      </c>
      <c r="K117" s="14">
        <f t="shared" ca="1" si="17"/>
        <v>1.0678408376651979E-2</v>
      </c>
      <c r="L117" s="14">
        <f t="shared" ca="1" si="26"/>
        <v>1.1402840545855116E-4</v>
      </c>
      <c r="M117" s="14">
        <f t="shared" ca="1" si="18"/>
        <v>7189001.0289930636</v>
      </c>
      <c r="N117" s="14">
        <f t="shared" ca="1" si="19"/>
        <v>20728058.157308526</v>
      </c>
      <c r="O117" s="14">
        <f t="shared" ca="1" si="20"/>
        <v>2908469.0777604687</v>
      </c>
      <c r="P117">
        <f t="shared" ca="1" si="27"/>
        <v>-1.0678408376651979E-2</v>
      </c>
    </row>
    <row r="118" spans="1:16" x14ac:dyDescent="0.2">
      <c r="A118" s="92"/>
      <c r="B118" s="92"/>
      <c r="D118" s="91">
        <f t="shared" si="28"/>
        <v>0</v>
      </c>
      <c r="E118" s="91">
        <f t="shared" si="28"/>
        <v>0</v>
      </c>
      <c r="F118" s="14">
        <f t="shared" si="21"/>
        <v>0</v>
      </c>
      <c r="G118" s="14">
        <f t="shared" si="22"/>
        <v>0</v>
      </c>
      <c r="H118" s="14">
        <f t="shared" si="23"/>
        <v>0</v>
      </c>
      <c r="I118" s="14">
        <f t="shared" si="24"/>
        <v>0</v>
      </c>
      <c r="J118" s="14">
        <f t="shared" si="25"/>
        <v>0</v>
      </c>
      <c r="K118" s="14">
        <f t="shared" ca="1" si="17"/>
        <v>1.0678408376651979E-2</v>
      </c>
      <c r="L118" s="14">
        <f t="shared" ca="1" si="26"/>
        <v>1.1402840545855116E-4</v>
      </c>
      <c r="M118" s="14">
        <f t="shared" ca="1" si="18"/>
        <v>7189001.0289930636</v>
      </c>
      <c r="N118" s="14">
        <f t="shared" ca="1" si="19"/>
        <v>20728058.157308526</v>
      </c>
      <c r="O118" s="14">
        <f t="shared" ca="1" si="20"/>
        <v>2908469.0777604687</v>
      </c>
      <c r="P118">
        <f t="shared" ca="1" si="27"/>
        <v>-1.0678408376651979E-2</v>
      </c>
    </row>
    <row r="119" spans="1:16" x14ac:dyDescent="0.2">
      <c r="A119" s="92"/>
      <c r="B119" s="92"/>
      <c r="D119" s="91">
        <f t="shared" si="28"/>
        <v>0</v>
      </c>
      <c r="E119" s="91">
        <f t="shared" si="28"/>
        <v>0</v>
      </c>
      <c r="F119" s="14">
        <f t="shared" si="21"/>
        <v>0</v>
      </c>
      <c r="G119" s="14">
        <f t="shared" si="22"/>
        <v>0</v>
      </c>
      <c r="H119" s="14">
        <f t="shared" si="23"/>
        <v>0</v>
      </c>
      <c r="I119" s="14">
        <f t="shared" si="24"/>
        <v>0</v>
      </c>
      <c r="J119" s="14">
        <f t="shared" si="25"/>
        <v>0</v>
      </c>
      <c r="K119" s="14">
        <f t="shared" ca="1" si="17"/>
        <v>1.0678408376651979E-2</v>
      </c>
      <c r="L119" s="14">
        <f t="shared" ca="1" si="26"/>
        <v>1.1402840545855116E-4</v>
      </c>
      <c r="M119" s="14">
        <f t="shared" ca="1" si="18"/>
        <v>7189001.0289930636</v>
      </c>
      <c r="N119" s="14">
        <f t="shared" ca="1" si="19"/>
        <v>20728058.157308526</v>
      </c>
      <c r="O119" s="14">
        <f t="shared" ca="1" si="20"/>
        <v>2908469.0777604687</v>
      </c>
      <c r="P119">
        <f t="shared" ca="1" si="27"/>
        <v>-1.0678408376651979E-2</v>
      </c>
    </row>
    <row r="120" spans="1:16" x14ac:dyDescent="0.2">
      <c r="A120" s="92"/>
      <c r="B120" s="92"/>
      <c r="D120" s="91">
        <f t="shared" si="28"/>
        <v>0</v>
      </c>
      <c r="E120" s="91">
        <f t="shared" si="28"/>
        <v>0</v>
      </c>
      <c r="F120" s="14">
        <f t="shared" si="21"/>
        <v>0</v>
      </c>
      <c r="G120" s="14">
        <f t="shared" si="22"/>
        <v>0</v>
      </c>
      <c r="H120" s="14">
        <f t="shared" si="23"/>
        <v>0</v>
      </c>
      <c r="I120" s="14">
        <f t="shared" si="24"/>
        <v>0</v>
      </c>
      <c r="J120" s="14">
        <f t="shared" si="25"/>
        <v>0</v>
      </c>
      <c r="K120" s="14">
        <f t="shared" ca="1" si="17"/>
        <v>1.0678408376651979E-2</v>
      </c>
      <c r="L120" s="14">
        <f t="shared" ca="1" si="26"/>
        <v>1.1402840545855116E-4</v>
      </c>
      <c r="M120" s="14">
        <f t="shared" ca="1" si="18"/>
        <v>7189001.0289930636</v>
      </c>
      <c r="N120" s="14">
        <f t="shared" ca="1" si="19"/>
        <v>20728058.157308526</v>
      </c>
      <c r="O120" s="14">
        <f t="shared" ca="1" si="20"/>
        <v>2908469.0777604687</v>
      </c>
      <c r="P120">
        <f t="shared" ca="1" si="27"/>
        <v>-1.0678408376651979E-2</v>
      </c>
    </row>
    <row r="121" spans="1:16" x14ac:dyDescent="0.2">
      <c r="A121" s="92"/>
      <c r="B121" s="92"/>
      <c r="D121" s="91">
        <f t="shared" ref="D121:E184" si="29">A121/A$18</f>
        <v>0</v>
      </c>
      <c r="E121" s="91">
        <f t="shared" si="29"/>
        <v>0</v>
      </c>
      <c r="F121" s="14">
        <f t="shared" si="21"/>
        <v>0</v>
      </c>
      <c r="G121" s="14">
        <f t="shared" si="22"/>
        <v>0</v>
      </c>
      <c r="H121" s="14">
        <f t="shared" si="23"/>
        <v>0</v>
      </c>
      <c r="I121" s="14">
        <f t="shared" si="24"/>
        <v>0</v>
      </c>
      <c r="J121" s="14">
        <f t="shared" si="25"/>
        <v>0</v>
      </c>
      <c r="K121" s="14">
        <f t="shared" ca="1" si="17"/>
        <v>1.0678408376651979E-2</v>
      </c>
      <c r="L121" s="14">
        <f t="shared" ca="1" si="26"/>
        <v>1.1402840545855116E-4</v>
      </c>
      <c r="M121" s="14">
        <f t="shared" ca="1" si="18"/>
        <v>7189001.0289930636</v>
      </c>
      <c r="N121" s="14">
        <f t="shared" ca="1" si="19"/>
        <v>20728058.157308526</v>
      </c>
      <c r="O121" s="14">
        <f t="shared" ca="1" si="20"/>
        <v>2908469.0777604687</v>
      </c>
      <c r="P121">
        <f t="shared" ca="1" si="27"/>
        <v>-1.0678408376651979E-2</v>
      </c>
    </row>
    <row r="122" spans="1:16" x14ac:dyDescent="0.2">
      <c r="A122" s="92"/>
      <c r="B122" s="92"/>
      <c r="D122" s="91">
        <f t="shared" si="29"/>
        <v>0</v>
      </c>
      <c r="E122" s="91">
        <f t="shared" si="29"/>
        <v>0</v>
      </c>
      <c r="F122" s="14">
        <f t="shared" si="21"/>
        <v>0</v>
      </c>
      <c r="G122" s="14">
        <f t="shared" si="22"/>
        <v>0</v>
      </c>
      <c r="H122" s="14">
        <f t="shared" si="23"/>
        <v>0</v>
      </c>
      <c r="I122" s="14">
        <f t="shared" si="24"/>
        <v>0</v>
      </c>
      <c r="J122" s="14">
        <f t="shared" si="25"/>
        <v>0</v>
      </c>
      <c r="K122" s="14">
        <f t="shared" ca="1" si="17"/>
        <v>1.0678408376651979E-2</v>
      </c>
      <c r="L122" s="14">
        <f t="shared" ca="1" si="26"/>
        <v>1.1402840545855116E-4</v>
      </c>
      <c r="M122" s="14">
        <f t="shared" ca="1" si="18"/>
        <v>7189001.0289930636</v>
      </c>
      <c r="N122" s="14">
        <f t="shared" ca="1" si="19"/>
        <v>20728058.157308526</v>
      </c>
      <c r="O122" s="14">
        <f t="shared" ca="1" si="20"/>
        <v>2908469.0777604687</v>
      </c>
      <c r="P122">
        <f t="shared" ca="1" si="27"/>
        <v>-1.0678408376651979E-2</v>
      </c>
    </row>
    <row r="123" spans="1:16" x14ac:dyDescent="0.2">
      <c r="A123" s="92"/>
      <c r="B123" s="92"/>
      <c r="D123" s="91">
        <f t="shared" si="29"/>
        <v>0</v>
      </c>
      <c r="E123" s="91">
        <f t="shared" si="29"/>
        <v>0</v>
      </c>
      <c r="F123" s="14">
        <f t="shared" si="21"/>
        <v>0</v>
      </c>
      <c r="G123" s="14">
        <f t="shared" si="22"/>
        <v>0</v>
      </c>
      <c r="H123" s="14">
        <f t="shared" si="23"/>
        <v>0</v>
      </c>
      <c r="I123" s="14">
        <f t="shared" si="24"/>
        <v>0</v>
      </c>
      <c r="J123" s="14">
        <f t="shared" si="25"/>
        <v>0</v>
      </c>
      <c r="K123" s="14">
        <f t="shared" ca="1" si="17"/>
        <v>1.0678408376651979E-2</v>
      </c>
      <c r="L123" s="14">
        <f t="shared" ca="1" si="26"/>
        <v>1.1402840545855116E-4</v>
      </c>
      <c r="M123" s="14">
        <f t="shared" ca="1" si="18"/>
        <v>7189001.0289930636</v>
      </c>
      <c r="N123" s="14">
        <f t="shared" ca="1" si="19"/>
        <v>20728058.157308526</v>
      </c>
      <c r="O123" s="14">
        <f t="shared" ca="1" si="20"/>
        <v>2908469.0777604687</v>
      </c>
      <c r="P123">
        <f t="shared" ca="1" si="27"/>
        <v>-1.0678408376651979E-2</v>
      </c>
    </row>
    <row r="124" spans="1:16" x14ac:dyDescent="0.2">
      <c r="A124" s="92"/>
      <c r="B124" s="92"/>
      <c r="D124" s="91">
        <f t="shared" si="29"/>
        <v>0</v>
      </c>
      <c r="E124" s="91">
        <f t="shared" si="29"/>
        <v>0</v>
      </c>
      <c r="F124" s="14">
        <f t="shared" si="21"/>
        <v>0</v>
      </c>
      <c r="G124" s="14">
        <f t="shared" si="22"/>
        <v>0</v>
      </c>
      <c r="H124" s="14">
        <f t="shared" si="23"/>
        <v>0</v>
      </c>
      <c r="I124" s="14">
        <f t="shared" si="24"/>
        <v>0</v>
      </c>
      <c r="J124" s="14">
        <f t="shared" si="25"/>
        <v>0</v>
      </c>
      <c r="K124" s="14">
        <f t="shared" ca="1" si="17"/>
        <v>1.0678408376651979E-2</v>
      </c>
      <c r="L124" s="14">
        <f t="shared" ca="1" si="26"/>
        <v>1.1402840545855116E-4</v>
      </c>
      <c r="M124" s="14">
        <f t="shared" ca="1" si="18"/>
        <v>7189001.0289930636</v>
      </c>
      <c r="N124" s="14">
        <f t="shared" ca="1" si="19"/>
        <v>20728058.157308526</v>
      </c>
      <c r="O124" s="14">
        <f t="shared" ca="1" si="20"/>
        <v>2908469.0777604687</v>
      </c>
      <c r="P124">
        <f t="shared" ca="1" si="27"/>
        <v>-1.0678408376651979E-2</v>
      </c>
    </row>
    <row r="125" spans="1:16" x14ac:dyDescent="0.2">
      <c r="A125" s="92"/>
      <c r="B125" s="92"/>
      <c r="D125" s="91">
        <f t="shared" si="29"/>
        <v>0</v>
      </c>
      <c r="E125" s="91">
        <f t="shared" si="29"/>
        <v>0</v>
      </c>
      <c r="F125" s="14">
        <f t="shared" si="21"/>
        <v>0</v>
      </c>
      <c r="G125" s="14">
        <f t="shared" si="22"/>
        <v>0</v>
      </c>
      <c r="H125" s="14">
        <f t="shared" si="23"/>
        <v>0</v>
      </c>
      <c r="I125" s="14">
        <f t="shared" si="24"/>
        <v>0</v>
      </c>
      <c r="J125" s="14">
        <f t="shared" si="25"/>
        <v>0</v>
      </c>
      <c r="K125" s="14">
        <f t="shared" ca="1" si="17"/>
        <v>1.0678408376651979E-2</v>
      </c>
      <c r="L125" s="14">
        <f t="shared" ca="1" si="26"/>
        <v>1.1402840545855116E-4</v>
      </c>
      <c r="M125" s="14">
        <f t="shared" ca="1" si="18"/>
        <v>7189001.0289930636</v>
      </c>
      <c r="N125" s="14">
        <f t="shared" ca="1" si="19"/>
        <v>20728058.157308526</v>
      </c>
      <c r="O125" s="14">
        <f t="shared" ca="1" si="20"/>
        <v>2908469.0777604687</v>
      </c>
      <c r="P125">
        <f t="shared" ca="1" si="27"/>
        <v>-1.0678408376651979E-2</v>
      </c>
    </row>
    <row r="126" spans="1:16" x14ac:dyDescent="0.2">
      <c r="A126" s="92"/>
      <c r="B126" s="92"/>
      <c r="D126" s="91">
        <f t="shared" si="29"/>
        <v>0</v>
      </c>
      <c r="E126" s="91">
        <f t="shared" si="29"/>
        <v>0</v>
      </c>
      <c r="F126" s="14">
        <f t="shared" si="21"/>
        <v>0</v>
      </c>
      <c r="G126" s="14">
        <f t="shared" si="22"/>
        <v>0</v>
      </c>
      <c r="H126" s="14">
        <f t="shared" si="23"/>
        <v>0</v>
      </c>
      <c r="I126" s="14">
        <f t="shared" si="24"/>
        <v>0</v>
      </c>
      <c r="J126" s="14">
        <f t="shared" si="25"/>
        <v>0</v>
      </c>
      <c r="K126" s="14">
        <f t="shared" ca="1" si="17"/>
        <v>1.0678408376651979E-2</v>
      </c>
      <c r="L126" s="14">
        <f t="shared" ca="1" si="26"/>
        <v>1.1402840545855116E-4</v>
      </c>
      <c r="M126" s="14">
        <f t="shared" ca="1" si="18"/>
        <v>7189001.0289930636</v>
      </c>
      <c r="N126" s="14">
        <f t="shared" ca="1" si="19"/>
        <v>20728058.157308526</v>
      </c>
      <c r="O126" s="14">
        <f t="shared" ca="1" si="20"/>
        <v>2908469.0777604687</v>
      </c>
      <c r="P126">
        <f t="shared" ca="1" si="27"/>
        <v>-1.0678408376651979E-2</v>
      </c>
    </row>
    <row r="127" spans="1:16" x14ac:dyDescent="0.2">
      <c r="A127" s="92"/>
      <c r="B127" s="92"/>
      <c r="D127" s="91">
        <f t="shared" si="29"/>
        <v>0</v>
      </c>
      <c r="E127" s="91">
        <f t="shared" si="29"/>
        <v>0</v>
      </c>
      <c r="F127" s="14">
        <f t="shared" si="21"/>
        <v>0</v>
      </c>
      <c r="G127" s="14">
        <f t="shared" si="22"/>
        <v>0</v>
      </c>
      <c r="H127" s="14">
        <f t="shared" si="23"/>
        <v>0</v>
      </c>
      <c r="I127" s="14">
        <f t="shared" si="24"/>
        <v>0</v>
      </c>
      <c r="J127" s="14">
        <f t="shared" si="25"/>
        <v>0</v>
      </c>
      <c r="K127" s="14">
        <f t="shared" ca="1" si="17"/>
        <v>1.0678408376651979E-2</v>
      </c>
      <c r="L127" s="14">
        <f t="shared" ca="1" si="26"/>
        <v>1.1402840545855116E-4</v>
      </c>
      <c r="M127" s="14">
        <f t="shared" ca="1" si="18"/>
        <v>7189001.0289930636</v>
      </c>
      <c r="N127" s="14">
        <f t="shared" ca="1" si="19"/>
        <v>20728058.157308526</v>
      </c>
      <c r="O127" s="14">
        <f t="shared" ca="1" si="20"/>
        <v>2908469.0777604687</v>
      </c>
      <c r="P127">
        <f t="shared" ca="1" si="27"/>
        <v>-1.0678408376651979E-2</v>
      </c>
    </row>
    <row r="128" spans="1:16" x14ac:dyDescent="0.2">
      <c r="A128" s="92"/>
      <c r="B128" s="92"/>
      <c r="D128" s="91">
        <f t="shared" si="29"/>
        <v>0</v>
      </c>
      <c r="E128" s="91">
        <f t="shared" si="29"/>
        <v>0</v>
      </c>
      <c r="F128" s="14">
        <f t="shared" si="21"/>
        <v>0</v>
      </c>
      <c r="G128" s="14">
        <f t="shared" si="22"/>
        <v>0</v>
      </c>
      <c r="H128" s="14">
        <f t="shared" si="23"/>
        <v>0</v>
      </c>
      <c r="I128" s="14">
        <f t="shared" si="24"/>
        <v>0</v>
      </c>
      <c r="J128" s="14">
        <f t="shared" si="25"/>
        <v>0</v>
      </c>
      <c r="K128" s="14">
        <f t="shared" ca="1" si="17"/>
        <v>1.0678408376651979E-2</v>
      </c>
      <c r="L128" s="14">
        <f t="shared" ca="1" si="26"/>
        <v>1.1402840545855116E-4</v>
      </c>
      <c r="M128" s="14">
        <f t="shared" ca="1" si="18"/>
        <v>7189001.0289930636</v>
      </c>
      <c r="N128" s="14">
        <f t="shared" ca="1" si="19"/>
        <v>20728058.157308526</v>
      </c>
      <c r="O128" s="14">
        <f t="shared" ca="1" si="20"/>
        <v>2908469.0777604687</v>
      </c>
      <c r="P128">
        <f t="shared" ca="1" si="27"/>
        <v>-1.0678408376651979E-2</v>
      </c>
    </row>
    <row r="129" spans="1:16" x14ac:dyDescent="0.2">
      <c r="A129" s="92"/>
      <c r="B129" s="92"/>
      <c r="D129" s="91">
        <f t="shared" si="29"/>
        <v>0</v>
      </c>
      <c r="E129" s="91">
        <f t="shared" si="29"/>
        <v>0</v>
      </c>
      <c r="F129" s="14">
        <f t="shared" si="21"/>
        <v>0</v>
      </c>
      <c r="G129" s="14">
        <f t="shared" si="22"/>
        <v>0</v>
      </c>
      <c r="H129" s="14">
        <f t="shared" si="23"/>
        <v>0</v>
      </c>
      <c r="I129" s="14">
        <f t="shared" si="24"/>
        <v>0</v>
      </c>
      <c r="J129" s="14">
        <f t="shared" si="25"/>
        <v>0</v>
      </c>
      <c r="K129" s="14">
        <f t="shared" ca="1" si="17"/>
        <v>1.0678408376651979E-2</v>
      </c>
      <c r="L129" s="14">
        <f t="shared" ca="1" si="26"/>
        <v>1.1402840545855116E-4</v>
      </c>
      <c r="M129" s="14">
        <f t="shared" ca="1" si="18"/>
        <v>7189001.0289930636</v>
      </c>
      <c r="N129" s="14">
        <f t="shared" ca="1" si="19"/>
        <v>20728058.157308526</v>
      </c>
      <c r="O129" s="14">
        <f t="shared" ca="1" si="20"/>
        <v>2908469.0777604687</v>
      </c>
      <c r="P129">
        <f t="shared" ca="1" si="27"/>
        <v>-1.0678408376651979E-2</v>
      </c>
    </row>
    <row r="130" spans="1:16" x14ac:dyDescent="0.2">
      <c r="A130" s="92"/>
      <c r="B130" s="92"/>
      <c r="D130" s="91">
        <f t="shared" si="29"/>
        <v>0</v>
      </c>
      <c r="E130" s="91">
        <f t="shared" si="29"/>
        <v>0</v>
      </c>
      <c r="F130" s="14">
        <f t="shared" si="21"/>
        <v>0</v>
      </c>
      <c r="G130" s="14">
        <f t="shared" si="22"/>
        <v>0</v>
      </c>
      <c r="H130" s="14">
        <f t="shared" si="23"/>
        <v>0</v>
      </c>
      <c r="I130" s="14">
        <f t="shared" si="24"/>
        <v>0</v>
      </c>
      <c r="J130" s="14">
        <f t="shared" si="25"/>
        <v>0</v>
      </c>
      <c r="K130" s="14">
        <f t="shared" ca="1" si="17"/>
        <v>1.0678408376651979E-2</v>
      </c>
      <c r="L130" s="14">
        <f t="shared" ca="1" si="26"/>
        <v>1.1402840545855116E-4</v>
      </c>
      <c r="M130" s="14">
        <f t="shared" ca="1" si="18"/>
        <v>7189001.0289930636</v>
      </c>
      <c r="N130" s="14">
        <f t="shared" ca="1" si="19"/>
        <v>20728058.157308526</v>
      </c>
      <c r="O130" s="14">
        <f t="shared" ca="1" si="20"/>
        <v>2908469.0777604687</v>
      </c>
      <c r="P130">
        <f t="shared" ca="1" si="27"/>
        <v>-1.0678408376651979E-2</v>
      </c>
    </row>
    <row r="131" spans="1:16" x14ac:dyDescent="0.2">
      <c r="A131" s="92"/>
      <c r="B131" s="92"/>
      <c r="D131" s="91">
        <f t="shared" si="29"/>
        <v>0</v>
      </c>
      <c r="E131" s="91">
        <f t="shared" si="29"/>
        <v>0</v>
      </c>
      <c r="F131" s="14">
        <f t="shared" si="21"/>
        <v>0</v>
      </c>
      <c r="G131" s="14">
        <f t="shared" si="22"/>
        <v>0</v>
      </c>
      <c r="H131" s="14">
        <f t="shared" si="23"/>
        <v>0</v>
      </c>
      <c r="I131" s="14">
        <f t="shared" si="24"/>
        <v>0</v>
      </c>
      <c r="J131" s="14">
        <f t="shared" si="25"/>
        <v>0</v>
      </c>
      <c r="K131" s="14">
        <f t="shared" ca="1" si="17"/>
        <v>1.0678408376651979E-2</v>
      </c>
      <c r="L131" s="14">
        <f t="shared" ca="1" si="26"/>
        <v>1.1402840545855116E-4</v>
      </c>
      <c r="M131" s="14">
        <f t="shared" ca="1" si="18"/>
        <v>7189001.0289930636</v>
      </c>
      <c r="N131" s="14">
        <f t="shared" ca="1" si="19"/>
        <v>20728058.157308526</v>
      </c>
      <c r="O131" s="14">
        <f t="shared" ca="1" si="20"/>
        <v>2908469.0777604687</v>
      </c>
      <c r="P131">
        <f t="shared" ca="1" si="27"/>
        <v>-1.0678408376651979E-2</v>
      </c>
    </row>
    <row r="132" spans="1:16" x14ac:dyDescent="0.2">
      <c r="A132" s="92"/>
      <c r="B132" s="92"/>
      <c r="D132" s="91">
        <f t="shared" si="29"/>
        <v>0</v>
      </c>
      <c r="E132" s="91">
        <f t="shared" si="29"/>
        <v>0</v>
      </c>
      <c r="F132" s="14">
        <f t="shared" si="21"/>
        <v>0</v>
      </c>
      <c r="G132" s="14">
        <f t="shared" si="22"/>
        <v>0</v>
      </c>
      <c r="H132" s="14">
        <f t="shared" si="23"/>
        <v>0</v>
      </c>
      <c r="I132" s="14">
        <f t="shared" si="24"/>
        <v>0</v>
      </c>
      <c r="J132" s="14">
        <f t="shared" si="25"/>
        <v>0</v>
      </c>
      <c r="K132" s="14">
        <f t="shared" ca="1" si="17"/>
        <v>1.0678408376651979E-2</v>
      </c>
      <c r="L132" s="14">
        <f t="shared" ca="1" si="26"/>
        <v>1.1402840545855116E-4</v>
      </c>
      <c r="M132" s="14">
        <f t="shared" ca="1" si="18"/>
        <v>7189001.0289930636</v>
      </c>
      <c r="N132" s="14">
        <f t="shared" ca="1" si="19"/>
        <v>20728058.157308526</v>
      </c>
      <c r="O132" s="14">
        <f t="shared" ca="1" si="20"/>
        <v>2908469.0777604687</v>
      </c>
      <c r="P132">
        <f t="shared" ca="1" si="27"/>
        <v>-1.0678408376651979E-2</v>
      </c>
    </row>
    <row r="133" spans="1:16" x14ac:dyDescent="0.2">
      <c r="A133" s="92"/>
      <c r="B133" s="92"/>
      <c r="D133" s="91">
        <f t="shared" si="29"/>
        <v>0</v>
      </c>
      <c r="E133" s="91">
        <f t="shared" si="29"/>
        <v>0</v>
      </c>
      <c r="F133" s="14">
        <f t="shared" si="21"/>
        <v>0</v>
      </c>
      <c r="G133" s="14">
        <f t="shared" si="22"/>
        <v>0</v>
      </c>
      <c r="H133" s="14">
        <f t="shared" si="23"/>
        <v>0</v>
      </c>
      <c r="I133" s="14">
        <f t="shared" si="24"/>
        <v>0</v>
      </c>
      <c r="J133" s="14">
        <f t="shared" si="25"/>
        <v>0</v>
      </c>
      <c r="K133" s="14">
        <f t="shared" ca="1" si="17"/>
        <v>1.0678408376651979E-2</v>
      </c>
      <c r="L133" s="14">
        <f t="shared" ca="1" si="26"/>
        <v>1.1402840545855116E-4</v>
      </c>
      <c r="M133" s="14">
        <f t="shared" ca="1" si="18"/>
        <v>7189001.0289930636</v>
      </c>
      <c r="N133" s="14">
        <f t="shared" ca="1" si="19"/>
        <v>20728058.157308526</v>
      </c>
      <c r="O133" s="14">
        <f t="shared" ca="1" si="20"/>
        <v>2908469.0777604687</v>
      </c>
      <c r="P133">
        <f t="shared" ca="1" si="27"/>
        <v>-1.0678408376651979E-2</v>
      </c>
    </row>
    <row r="134" spans="1:16" x14ac:dyDescent="0.2">
      <c r="A134" s="92"/>
      <c r="B134" s="92"/>
      <c r="D134" s="91">
        <f t="shared" si="29"/>
        <v>0</v>
      </c>
      <c r="E134" s="91">
        <f t="shared" si="29"/>
        <v>0</v>
      </c>
      <c r="F134" s="14">
        <f t="shared" si="21"/>
        <v>0</v>
      </c>
      <c r="G134" s="14">
        <f t="shared" si="22"/>
        <v>0</v>
      </c>
      <c r="H134" s="14">
        <f t="shared" si="23"/>
        <v>0</v>
      </c>
      <c r="I134" s="14">
        <f t="shared" si="24"/>
        <v>0</v>
      </c>
      <c r="J134" s="14">
        <f t="shared" si="25"/>
        <v>0</v>
      </c>
      <c r="K134" s="14">
        <f t="shared" ca="1" si="17"/>
        <v>1.0678408376651979E-2</v>
      </c>
      <c r="L134" s="14">
        <f t="shared" ca="1" si="26"/>
        <v>1.1402840545855116E-4</v>
      </c>
      <c r="M134" s="14">
        <f t="shared" ca="1" si="18"/>
        <v>7189001.0289930636</v>
      </c>
      <c r="N134" s="14">
        <f t="shared" ca="1" si="19"/>
        <v>20728058.157308526</v>
      </c>
      <c r="O134" s="14">
        <f t="shared" ca="1" si="20"/>
        <v>2908469.0777604687</v>
      </c>
      <c r="P134">
        <f t="shared" ca="1" si="27"/>
        <v>-1.0678408376651979E-2</v>
      </c>
    </row>
    <row r="135" spans="1:16" x14ac:dyDescent="0.2">
      <c r="A135" s="92"/>
      <c r="B135" s="92"/>
      <c r="D135" s="91">
        <f t="shared" si="29"/>
        <v>0</v>
      </c>
      <c r="E135" s="91">
        <f t="shared" si="29"/>
        <v>0</v>
      </c>
      <c r="F135" s="14">
        <f t="shared" si="21"/>
        <v>0</v>
      </c>
      <c r="G135" s="14">
        <f t="shared" si="22"/>
        <v>0</v>
      </c>
      <c r="H135" s="14">
        <f t="shared" si="23"/>
        <v>0</v>
      </c>
      <c r="I135" s="14">
        <f t="shared" si="24"/>
        <v>0</v>
      </c>
      <c r="J135" s="14">
        <f t="shared" si="25"/>
        <v>0</v>
      </c>
      <c r="K135" s="14">
        <f t="shared" ca="1" si="17"/>
        <v>1.0678408376651979E-2</v>
      </c>
      <c r="L135" s="14">
        <f t="shared" ca="1" si="26"/>
        <v>1.1402840545855116E-4</v>
      </c>
      <c r="M135" s="14">
        <f t="shared" ca="1" si="18"/>
        <v>7189001.0289930636</v>
      </c>
      <c r="N135" s="14">
        <f t="shared" ca="1" si="19"/>
        <v>20728058.157308526</v>
      </c>
      <c r="O135" s="14">
        <f t="shared" ca="1" si="20"/>
        <v>2908469.0777604687</v>
      </c>
      <c r="P135">
        <f t="shared" ca="1" si="27"/>
        <v>-1.0678408376651979E-2</v>
      </c>
    </row>
    <row r="136" spans="1:16" x14ac:dyDescent="0.2">
      <c r="A136" s="92"/>
      <c r="B136" s="92"/>
      <c r="D136" s="91">
        <f t="shared" si="29"/>
        <v>0</v>
      </c>
      <c r="E136" s="91">
        <f t="shared" si="29"/>
        <v>0</v>
      </c>
      <c r="F136" s="14">
        <f t="shared" si="21"/>
        <v>0</v>
      </c>
      <c r="G136" s="14">
        <f t="shared" si="22"/>
        <v>0</v>
      </c>
      <c r="H136" s="14">
        <f t="shared" si="23"/>
        <v>0</v>
      </c>
      <c r="I136" s="14">
        <f t="shared" si="24"/>
        <v>0</v>
      </c>
      <c r="J136" s="14">
        <f t="shared" si="25"/>
        <v>0</v>
      </c>
      <c r="K136" s="14">
        <f t="shared" ca="1" si="17"/>
        <v>1.0678408376651979E-2</v>
      </c>
      <c r="L136" s="14">
        <f t="shared" ca="1" si="26"/>
        <v>1.1402840545855116E-4</v>
      </c>
      <c r="M136" s="14">
        <f t="shared" ca="1" si="18"/>
        <v>7189001.0289930636</v>
      </c>
      <c r="N136" s="14">
        <f t="shared" ca="1" si="19"/>
        <v>20728058.157308526</v>
      </c>
      <c r="O136" s="14">
        <f t="shared" ca="1" si="20"/>
        <v>2908469.0777604687</v>
      </c>
      <c r="P136">
        <f t="shared" ca="1" si="27"/>
        <v>-1.0678408376651979E-2</v>
      </c>
    </row>
    <row r="137" spans="1:16" x14ac:dyDescent="0.2">
      <c r="A137" s="92"/>
      <c r="B137" s="92"/>
      <c r="D137" s="91">
        <f t="shared" si="29"/>
        <v>0</v>
      </c>
      <c r="E137" s="91">
        <f t="shared" si="29"/>
        <v>0</v>
      </c>
      <c r="F137" s="14">
        <f t="shared" si="21"/>
        <v>0</v>
      </c>
      <c r="G137" s="14">
        <f t="shared" si="22"/>
        <v>0</v>
      </c>
      <c r="H137" s="14">
        <f t="shared" si="23"/>
        <v>0</v>
      </c>
      <c r="I137" s="14">
        <f t="shared" si="24"/>
        <v>0</v>
      </c>
      <c r="J137" s="14">
        <f t="shared" si="25"/>
        <v>0</v>
      </c>
      <c r="K137" s="14">
        <f t="shared" ref="K137:K200" ca="1" si="30">+E$4+E$5*D137+E$6*D137^2</f>
        <v>1.0678408376651979E-2</v>
      </c>
      <c r="L137" s="14">
        <f t="shared" ca="1" si="26"/>
        <v>1.1402840545855116E-4</v>
      </c>
      <c r="M137" s="14">
        <f t="shared" ref="M137:M200" ca="1" si="31">(M$1-M$2*D137+M$3*F137)^2</f>
        <v>7189001.0289930636</v>
      </c>
      <c r="N137" s="14">
        <f t="shared" ref="N137:N200" ca="1" si="32">(-M$2+M$4*D137-M$5*F137)^2</f>
        <v>20728058.157308526</v>
      </c>
      <c r="O137" s="14">
        <f t="shared" ref="O137:O200" ca="1" si="33">+(M$3-D137*M$5+F137*M$6)^2</f>
        <v>2908469.0777604687</v>
      </c>
      <c r="P137">
        <f t="shared" ca="1" si="27"/>
        <v>-1.0678408376651979E-2</v>
      </c>
    </row>
    <row r="138" spans="1:16" x14ac:dyDescent="0.2">
      <c r="A138" s="92"/>
      <c r="B138" s="92"/>
      <c r="D138" s="91">
        <f t="shared" si="29"/>
        <v>0</v>
      </c>
      <c r="E138" s="91">
        <f t="shared" si="29"/>
        <v>0</v>
      </c>
      <c r="F138" s="14">
        <f t="shared" ref="F138:F201" si="34">D138*D138</f>
        <v>0</v>
      </c>
      <c r="G138" s="14">
        <f t="shared" ref="G138:G201" si="35">D138*F138</f>
        <v>0</v>
      </c>
      <c r="H138" s="14">
        <f t="shared" ref="H138:H201" si="36">F138*F138</f>
        <v>0</v>
      </c>
      <c r="I138" s="14">
        <f t="shared" ref="I138:I201" si="37">E138*D138</f>
        <v>0</v>
      </c>
      <c r="J138" s="14">
        <f t="shared" ref="J138:J201" si="38">I138*D138</f>
        <v>0</v>
      </c>
      <c r="K138" s="14">
        <f t="shared" ca="1" si="30"/>
        <v>1.0678408376651979E-2</v>
      </c>
      <c r="L138" s="14">
        <f t="shared" ref="L138:L201" ca="1" si="39">+(K138-E138)^2</f>
        <v>1.1402840545855116E-4</v>
      </c>
      <c r="M138" s="14">
        <f t="shared" ca="1" si="31"/>
        <v>7189001.0289930636</v>
      </c>
      <c r="N138" s="14">
        <f t="shared" ca="1" si="32"/>
        <v>20728058.157308526</v>
      </c>
      <c r="O138" s="14">
        <f t="shared" ca="1" si="33"/>
        <v>2908469.0777604687</v>
      </c>
      <c r="P138">
        <f t="shared" ref="P138:P201" ca="1" si="40">+E138-K138</f>
        <v>-1.0678408376651979E-2</v>
      </c>
    </row>
    <row r="139" spans="1:16" x14ac:dyDescent="0.2">
      <c r="A139" s="92"/>
      <c r="B139" s="92"/>
      <c r="D139" s="91">
        <f t="shared" si="29"/>
        <v>0</v>
      </c>
      <c r="E139" s="91">
        <f t="shared" si="29"/>
        <v>0</v>
      </c>
      <c r="F139" s="14">
        <f t="shared" si="34"/>
        <v>0</v>
      </c>
      <c r="G139" s="14">
        <f t="shared" si="35"/>
        <v>0</v>
      </c>
      <c r="H139" s="14">
        <f t="shared" si="36"/>
        <v>0</v>
      </c>
      <c r="I139" s="14">
        <f t="shared" si="37"/>
        <v>0</v>
      </c>
      <c r="J139" s="14">
        <f t="shared" si="38"/>
        <v>0</v>
      </c>
      <c r="K139" s="14">
        <f t="shared" ca="1" si="30"/>
        <v>1.0678408376651979E-2</v>
      </c>
      <c r="L139" s="14">
        <f t="shared" ca="1" si="39"/>
        <v>1.1402840545855116E-4</v>
      </c>
      <c r="M139" s="14">
        <f t="shared" ca="1" si="31"/>
        <v>7189001.0289930636</v>
      </c>
      <c r="N139" s="14">
        <f t="shared" ca="1" si="32"/>
        <v>20728058.157308526</v>
      </c>
      <c r="O139" s="14">
        <f t="shared" ca="1" si="33"/>
        <v>2908469.0777604687</v>
      </c>
      <c r="P139">
        <f t="shared" ca="1" si="40"/>
        <v>-1.0678408376651979E-2</v>
      </c>
    </row>
    <row r="140" spans="1:16" x14ac:dyDescent="0.2">
      <c r="A140" s="92"/>
      <c r="B140" s="92"/>
      <c r="D140" s="91">
        <f t="shared" si="29"/>
        <v>0</v>
      </c>
      <c r="E140" s="91">
        <f t="shared" si="29"/>
        <v>0</v>
      </c>
      <c r="F140" s="14">
        <f t="shared" si="34"/>
        <v>0</v>
      </c>
      <c r="G140" s="14">
        <f t="shared" si="35"/>
        <v>0</v>
      </c>
      <c r="H140" s="14">
        <f t="shared" si="36"/>
        <v>0</v>
      </c>
      <c r="I140" s="14">
        <f t="shared" si="37"/>
        <v>0</v>
      </c>
      <c r="J140" s="14">
        <f t="shared" si="38"/>
        <v>0</v>
      </c>
      <c r="K140" s="14">
        <f t="shared" ca="1" si="30"/>
        <v>1.0678408376651979E-2</v>
      </c>
      <c r="L140" s="14">
        <f t="shared" ca="1" si="39"/>
        <v>1.1402840545855116E-4</v>
      </c>
      <c r="M140" s="14">
        <f t="shared" ca="1" si="31"/>
        <v>7189001.0289930636</v>
      </c>
      <c r="N140" s="14">
        <f t="shared" ca="1" si="32"/>
        <v>20728058.157308526</v>
      </c>
      <c r="O140" s="14">
        <f t="shared" ca="1" si="33"/>
        <v>2908469.0777604687</v>
      </c>
      <c r="P140">
        <f t="shared" ca="1" si="40"/>
        <v>-1.0678408376651979E-2</v>
      </c>
    </row>
    <row r="141" spans="1:16" x14ac:dyDescent="0.2">
      <c r="A141" s="92"/>
      <c r="B141" s="92"/>
      <c r="D141" s="91">
        <f t="shared" si="29"/>
        <v>0</v>
      </c>
      <c r="E141" s="91">
        <f t="shared" si="29"/>
        <v>0</v>
      </c>
      <c r="F141" s="14">
        <f t="shared" si="34"/>
        <v>0</v>
      </c>
      <c r="G141" s="14">
        <f t="shared" si="35"/>
        <v>0</v>
      </c>
      <c r="H141" s="14">
        <f t="shared" si="36"/>
        <v>0</v>
      </c>
      <c r="I141" s="14">
        <f t="shared" si="37"/>
        <v>0</v>
      </c>
      <c r="J141" s="14">
        <f t="shared" si="38"/>
        <v>0</v>
      </c>
      <c r="K141" s="14">
        <f t="shared" ca="1" si="30"/>
        <v>1.0678408376651979E-2</v>
      </c>
      <c r="L141" s="14">
        <f t="shared" ca="1" si="39"/>
        <v>1.1402840545855116E-4</v>
      </c>
      <c r="M141" s="14">
        <f t="shared" ca="1" si="31"/>
        <v>7189001.0289930636</v>
      </c>
      <c r="N141" s="14">
        <f t="shared" ca="1" si="32"/>
        <v>20728058.157308526</v>
      </c>
      <c r="O141" s="14">
        <f t="shared" ca="1" si="33"/>
        <v>2908469.0777604687</v>
      </c>
      <c r="P141">
        <f t="shared" ca="1" si="40"/>
        <v>-1.0678408376651979E-2</v>
      </c>
    </row>
    <row r="142" spans="1:16" x14ac:dyDescent="0.2">
      <c r="A142" s="92"/>
      <c r="B142" s="92"/>
      <c r="D142" s="91">
        <f t="shared" si="29"/>
        <v>0</v>
      </c>
      <c r="E142" s="91">
        <f t="shared" si="29"/>
        <v>0</v>
      </c>
      <c r="F142" s="14">
        <f t="shared" si="34"/>
        <v>0</v>
      </c>
      <c r="G142" s="14">
        <f t="shared" si="35"/>
        <v>0</v>
      </c>
      <c r="H142" s="14">
        <f t="shared" si="36"/>
        <v>0</v>
      </c>
      <c r="I142" s="14">
        <f t="shared" si="37"/>
        <v>0</v>
      </c>
      <c r="J142" s="14">
        <f t="shared" si="38"/>
        <v>0</v>
      </c>
      <c r="K142" s="14">
        <f t="shared" ca="1" si="30"/>
        <v>1.0678408376651979E-2</v>
      </c>
      <c r="L142" s="14">
        <f t="shared" ca="1" si="39"/>
        <v>1.1402840545855116E-4</v>
      </c>
      <c r="M142" s="14">
        <f t="shared" ca="1" si="31"/>
        <v>7189001.0289930636</v>
      </c>
      <c r="N142" s="14">
        <f t="shared" ca="1" si="32"/>
        <v>20728058.157308526</v>
      </c>
      <c r="O142" s="14">
        <f t="shared" ca="1" si="33"/>
        <v>2908469.0777604687</v>
      </c>
      <c r="P142">
        <f t="shared" ca="1" si="40"/>
        <v>-1.0678408376651979E-2</v>
      </c>
    </row>
    <row r="143" spans="1:16" x14ac:dyDescent="0.2">
      <c r="A143" s="92"/>
      <c r="B143" s="92"/>
      <c r="D143" s="91">
        <f t="shared" si="29"/>
        <v>0</v>
      </c>
      <c r="E143" s="91">
        <f t="shared" si="29"/>
        <v>0</v>
      </c>
      <c r="F143" s="14">
        <f t="shared" si="34"/>
        <v>0</v>
      </c>
      <c r="G143" s="14">
        <f t="shared" si="35"/>
        <v>0</v>
      </c>
      <c r="H143" s="14">
        <f t="shared" si="36"/>
        <v>0</v>
      </c>
      <c r="I143" s="14">
        <f t="shared" si="37"/>
        <v>0</v>
      </c>
      <c r="J143" s="14">
        <f t="shared" si="38"/>
        <v>0</v>
      </c>
      <c r="K143" s="14">
        <f t="shared" ca="1" si="30"/>
        <v>1.0678408376651979E-2</v>
      </c>
      <c r="L143" s="14">
        <f t="shared" ca="1" si="39"/>
        <v>1.1402840545855116E-4</v>
      </c>
      <c r="M143" s="14">
        <f t="shared" ca="1" si="31"/>
        <v>7189001.0289930636</v>
      </c>
      <c r="N143" s="14">
        <f t="shared" ca="1" si="32"/>
        <v>20728058.157308526</v>
      </c>
      <c r="O143" s="14">
        <f t="shared" ca="1" si="33"/>
        <v>2908469.0777604687</v>
      </c>
      <c r="P143">
        <f t="shared" ca="1" si="40"/>
        <v>-1.0678408376651979E-2</v>
      </c>
    </row>
    <row r="144" spans="1:16" x14ac:dyDescent="0.2">
      <c r="A144" s="92"/>
      <c r="B144" s="92"/>
      <c r="D144" s="91">
        <f t="shared" si="29"/>
        <v>0</v>
      </c>
      <c r="E144" s="91">
        <f t="shared" si="29"/>
        <v>0</v>
      </c>
      <c r="F144" s="14">
        <f t="shared" si="34"/>
        <v>0</v>
      </c>
      <c r="G144" s="14">
        <f t="shared" si="35"/>
        <v>0</v>
      </c>
      <c r="H144" s="14">
        <f t="shared" si="36"/>
        <v>0</v>
      </c>
      <c r="I144" s="14">
        <f t="shared" si="37"/>
        <v>0</v>
      </c>
      <c r="J144" s="14">
        <f t="shared" si="38"/>
        <v>0</v>
      </c>
      <c r="K144" s="14">
        <f t="shared" ca="1" si="30"/>
        <v>1.0678408376651979E-2</v>
      </c>
      <c r="L144" s="14">
        <f t="shared" ca="1" si="39"/>
        <v>1.1402840545855116E-4</v>
      </c>
      <c r="M144" s="14">
        <f t="shared" ca="1" si="31"/>
        <v>7189001.0289930636</v>
      </c>
      <c r="N144" s="14">
        <f t="shared" ca="1" si="32"/>
        <v>20728058.157308526</v>
      </c>
      <c r="O144" s="14">
        <f t="shared" ca="1" si="33"/>
        <v>2908469.0777604687</v>
      </c>
      <c r="P144">
        <f t="shared" ca="1" si="40"/>
        <v>-1.0678408376651979E-2</v>
      </c>
    </row>
    <row r="145" spans="1:16" x14ac:dyDescent="0.2">
      <c r="A145" s="92"/>
      <c r="B145" s="92"/>
      <c r="D145" s="91">
        <f t="shared" si="29"/>
        <v>0</v>
      </c>
      <c r="E145" s="91">
        <f t="shared" si="29"/>
        <v>0</v>
      </c>
      <c r="F145" s="14">
        <f t="shared" si="34"/>
        <v>0</v>
      </c>
      <c r="G145" s="14">
        <f t="shared" si="35"/>
        <v>0</v>
      </c>
      <c r="H145" s="14">
        <f t="shared" si="36"/>
        <v>0</v>
      </c>
      <c r="I145" s="14">
        <f t="shared" si="37"/>
        <v>0</v>
      </c>
      <c r="J145" s="14">
        <f t="shared" si="38"/>
        <v>0</v>
      </c>
      <c r="K145" s="14">
        <f t="shared" ca="1" si="30"/>
        <v>1.0678408376651979E-2</v>
      </c>
      <c r="L145" s="14">
        <f t="shared" ca="1" si="39"/>
        <v>1.1402840545855116E-4</v>
      </c>
      <c r="M145" s="14">
        <f t="shared" ca="1" si="31"/>
        <v>7189001.0289930636</v>
      </c>
      <c r="N145" s="14">
        <f t="shared" ca="1" si="32"/>
        <v>20728058.157308526</v>
      </c>
      <c r="O145" s="14">
        <f t="shared" ca="1" si="33"/>
        <v>2908469.0777604687</v>
      </c>
      <c r="P145">
        <f t="shared" ca="1" si="40"/>
        <v>-1.0678408376651979E-2</v>
      </c>
    </row>
    <row r="146" spans="1:16" x14ac:dyDescent="0.2">
      <c r="A146" s="92"/>
      <c r="B146" s="92"/>
      <c r="D146" s="91">
        <f t="shared" si="29"/>
        <v>0</v>
      </c>
      <c r="E146" s="91">
        <f t="shared" si="29"/>
        <v>0</v>
      </c>
      <c r="F146" s="14">
        <f t="shared" si="34"/>
        <v>0</v>
      </c>
      <c r="G146" s="14">
        <f t="shared" si="35"/>
        <v>0</v>
      </c>
      <c r="H146" s="14">
        <f t="shared" si="36"/>
        <v>0</v>
      </c>
      <c r="I146" s="14">
        <f t="shared" si="37"/>
        <v>0</v>
      </c>
      <c r="J146" s="14">
        <f t="shared" si="38"/>
        <v>0</v>
      </c>
      <c r="K146" s="14">
        <f t="shared" ca="1" si="30"/>
        <v>1.0678408376651979E-2</v>
      </c>
      <c r="L146" s="14">
        <f t="shared" ca="1" si="39"/>
        <v>1.1402840545855116E-4</v>
      </c>
      <c r="M146" s="14">
        <f t="shared" ca="1" si="31"/>
        <v>7189001.0289930636</v>
      </c>
      <c r="N146" s="14">
        <f t="shared" ca="1" si="32"/>
        <v>20728058.157308526</v>
      </c>
      <c r="O146" s="14">
        <f t="shared" ca="1" si="33"/>
        <v>2908469.0777604687</v>
      </c>
      <c r="P146">
        <f t="shared" ca="1" si="40"/>
        <v>-1.0678408376651979E-2</v>
      </c>
    </row>
    <row r="147" spans="1:16" x14ac:dyDescent="0.2">
      <c r="A147" s="92"/>
      <c r="B147" s="92"/>
      <c r="D147" s="91">
        <f t="shared" si="29"/>
        <v>0</v>
      </c>
      <c r="E147" s="91">
        <f t="shared" si="29"/>
        <v>0</v>
      </c>
      <c r="F147" s="14">
        <f t="shared" si="34"/>
        <v>0</v>
      </c>
      <c r="G147" s="14">
        <f t="shared" si="35"/>
        <v>0</v>
      </c>
      <c r="H147" s="14">
        <f t="shared" si="36"/>
        <v>0</v>
      </c>
      <c r="I147" s="14">
        <f t="shared" si="37"/>
        <v>0</v>
      </c>
      <c r="J147" s="14">
        <f t="shared" si="38"/>
        <v>0</v>
      </c>
      <c r="K147" s="14">
        <f t="shared" ca="1" si="30"/>
        <v>1.0678408376651979E-2</v>
      </c>
      <c r="L147" s="14">
        <f t="shared" ca="1" si="39"/>
        <v>1.1402840545855116E-4</v>
      </c>
      <c r="M147" s="14">
        <f t="shared" ca="1" si="31"/>
        <v>7189001.0289930636</v>
      </c>
      <c r="N147" s="14">
        <f t="shared" ca="1" si="32"/>
        <v>20728058.157308526</v>
      </c>
      <c r="O147" s="14">
        <f t="shared" ca="1" si="33"/>
        <v>2908469.0777604687</v>
      </c>
      <c r="P147">
        <f t="shared" ca="1" si="40"/>
        <v>-1.0678408376651979E-2</v>
      </c>
    </row>
    <row r="148" spans="1:16" x14ac:dyDescent="0.2">
      <c r="A148" s="92"/>
      <c r="B148" s="92"/>
      <c r="D148" s="91">
        <f t="shared" si="29"/>
        <v>0</v>
      </c>
      <c r="E148" s="91">
        <f t="shared" si="29"/>
        <v>0</v>
      </c>
      <c r="F148" s="14">
        <f t="shared" si="34"/>
        <v>0</v>
      </c>
      <c r="G148" s="14">
        <f t="shared" si="35"/>
        <v>0</v>
      </c>
      <c r="H148" s="14">
        <f t="shared" si="36"/>
        <v>0</v>
      </c>
      <c r="I148" s="14">
        <f t="shared" si="37"/>
        <v>0</v>
      </c>
      <c r="J148" s="14">
        <f t="shared" si="38"/>
        <v>0</v>
      </c>
      <c r="K148" s="14">
        <f t="shared" ca="1" si="30"/>
        <v>1.0678408376651979E-2</v>
      </c>
      <c r="L148" s="14">
        <f t="shared" ca="1" si="39"/>
        <v>1.1402840545855116E-4</v>
      </c>
      <c r="M148" s="14">
        <f t="shared" ca="1" si="31"/>
        <v>7189001.0289930636</v>
      </c>
      <c r="N148" s="14">
        <f t="shared" ca="1" si="32"/>
        <v>20728058.157308526</v>
      </c>
      <c r="O148" s="14">
        <f t="shared" ca="1" si="33"/>
        <v>2908469.0777604687</v>
      </c>
      <c r="P148">
        <f t="shared" ca="1" si="40"/>
        <v>-1.0678408376651979E-2</v>
      </c>
    </row>
    <row r="149" spans="1:16" x14ac:dyDescent="0.2">
      <c r="D149" s="91">
        <f t="shared" si="29"/>
        <v>0</v>
      </c>
      <c r="E149" s="91">
        <f t="shared" si="29"/>
        <v>0</v>
      </c>
      <c r="F149" s="14">
        <f t="shared" si="34"/>
        <v>0</v>
      </c>
      <c r="G149" s="14">
        <f t="shared" si="35"/>
        <v>0</v>
      </c>
      <c r="H149" s="14">
        <f t="shared" si="36"/>
        <v>0</v>
      </c>
      <c r="I149" s="14">
        <f t="shared" si="37"/>
        <v>0</v>
      </c>
      <c r="J149" s="14">
        <f t="shared" si="38"/>
        <v>0</v>
      </c>
      <c r="K149" s="14">
        <f t="shared" ca="1" si="30"/>
        <v>1.0678408376651979E-2</v>
      </c>
      <c r="L149" s="14">
        <f t="shared" ca="1" si="39"/>
        <v>1.1402840545855116E-4</v>
      </c>
      <c r="M149" s="14">
        <f t="shared" ca="1" si="31"/>
        <v>7189001.0289930636</v>
      </c>
      <c r="N149" s="14">
        <f t="shared" ca="1" si="32"/>
        <v>20728058.157308526</v>
      </c>
      <c r="O149" s="14">
        <f t="shared" ca="1" si="33"/>
        <v>2908469.0777604687</v>
      </c>
      <c r="P149">
        <f t="shared" ca="1" si="40"/>
        <v>-1.0678408376651979E-2</v>
      </c>
    </row>
    <row r="150" spans="1:16" x14ac:dyDescent="0.2">
      <c r="D150" s="91">
        <f t="shared" si="29"/>
        <v>0</v>
      </c>
      <c r="E150" s="91">
        <f t="shared" si="29"/>
        <v>0</v>
      </c>
      <c r="F150" s="14">
        <f t="shared" si="34"/>
        <v>0</v>
      </c>
      <c r="G150" s="14">
        <f t="shared" si="35"/>
        <v>0</v>
      </c>
      <c r="H150" s="14">
        <f t="shared" si="36"/>
        <v>0</v>
      </c>
      <c r="I150" s="14">
        <f t="shared" si="37"/>
        <v>0</v>
      </c>
      <c r="J150" s="14">
        <f t="shared" si="38"/>
        <v>0</v>
      </c>
      <c r="K150" s="14">
        <f t="shared" ca="1" si="30"/>
        <v>1.0678408376651979E-2</v>
      </c>
      <c r="L150" s="14">
        <f t="shared" ca="1" si="39"/>
        <v>1.1402840545855116E-4</v>
      </c>
      <c r="M150" s="14">
        <f t="shared" ca="1" si="31"/>
        <v>7189001.0289930636</v>
      </c>
      <c r="N150" s="14">
        <f t="shared" ca="1" si="32"/>
        <v>20728058.157308526</v>
      </c>
      <c r="O150" s="14">
        <f t="shared" ca="1" si="33"/>
        <v>2908469.0777604687</v>
      </c>
      <c r="P150">
        <f t="shared" ca="1" si="40"/>
        <v>-1.0678408376651979E-2</v>
      </c>
    </row>
    <row r="151" spans="1:16" x14ac:dyDescent="0.2">
      <c r="D151" s="91">
        <f t="shared" si="29"/>
        <v>0</v>
      </c>
      <c r="E151" s="91">
        <f t="shared" si="29"/>
        <v>0</v>
      </c>
      <c r="F151" s="14">
        <f t="shared" si="34"/>
        <v>0</v>
      </c>
      <c r="G151" s="14">
        <f t="shared" si="35"/>
        <v>0</v>
      </c>
      <c r="H151" s="14">
        <f t="shared" si="36"/>
        <v>0</v>
      </c>
      <c r="I151" s="14">
        <f t="shared" si="37"/>
        <v>0</v>
      </c>
      <c r="J151" s="14">
        <f t="shared" si="38"/>
        <v>0</v>
      </c>
      <c r="K151" s="14">
        <f t="shared" ca="1" si="30"/>
        <v>1.0678408376651979E-2</v>
      </c>
      <c r="L151" s="14">
        <f t="shared" ca="1" si="39"/>
        <v>1.1402840545855116E-4</v>
      </c>
      <c r="M151" s="14">
        <f t="shared" ca="1" si="31"/>
        <v>7189001.0289930636</v>
      </c>
      <c r="N151" s="14">
        <f t="shared" ca="1" si="32"/>
        <v>20728058.157308526</v>
      </c>
      <c r="O151" s="14">
        <f t="shared" ca="1" si="33"/>
        <v>2908469.0777604687</v>
      </c>
      <c r="P151">
        <f t="shared" ca="1" si="40"/>
        <v>-1.0678408376651979E-2</v>
      </c>
    </row>
    <row r="152" spans="1:16" x14ac:dyDescent="0.2">
      <c r="D152" s="91">
        <f t="shared" si="29"/>
        <v>0</v>
      </c>
      <c r="E152" s="91">
        <f t="shared" si="29"/>
        <v>0</v>
      </c>
      <c r="F152" s="14">
        <f t="shared" si="34"/>
        <v>0</v>
      </c>
      <c r="G152" s="14">
        <f t="shared" si="35"/>
        <v>0</v>
      </c>
      <c r="H152" s="14">
        <f t="shared" si="36"/>
        <v>0</v>
      </c>
      <c r="I152" s="14">
        <f t="shared" si="37"/>
        <v>0</v>
      </c>
      <c r="J152" s="14">
        <f t="shared" si="38"/>
        <v>0</v>
      </c>
      <c r="K152" s="14">
        <f t="shared" ca="1" si="30"/>
        <v>1.0678408376651979E-2</v>
      </c>
      <c r="L152" s="14">
        <f t="shared" ca="1" si="39"/>
        <v>1.1402840545855116E-4</v>
      </c>
      <c r="M152" s="14">
        <f t="shared" ca="1" si="31"/>
        <v>7189001.0289930636</v>
      </c>
      <c r="N152" s="14">
        <f t="shared" ca="1" si="32"/>
        <v>20728058.157308526</v>
      </c>
      <c r="O152" s="14">
        <f t="shared" ca="1" si="33"/>
        <v>2908469.0777604687</v>
      </c>
      <c r="P152">
        <f t="shared" ca="1" si="40"/>
        <v>-1.0678408376651979E-2</v>
      </c>
    </row>
    <row r="153" spans="1:16" x14ac:dyDescent="0.2">
      <c r="D153" s="91">
        <f t="shared" si="29"/>
        <v>0</v>
      </c>
      <c r="E153" s="91">
        <f t="shared" si="29"/>
        <v>0</v>
      </c>
      <c r="F153" s="14">
        <f t="shared" si="34"/>
        <v>0</v>
      </c>
      <c r="G153" s="14">
        <f t="shared" si="35"/>
        <v>0</v>
      </c>
      <c r="H153" s="14">
        <f t="shared" si="36"/>
        <v>0</v>
      </c>
      <c r="I153" s="14">
        <f t="shared" si="37"/>
        <v>0</v>
      </c>
      <c r="J153" s="14">
        <f t="shared" si="38"/>
        <v>0</v>
      </c>
      <c r="K153" s="14">
        <f t="shared" ca="1" si="30"/>
        <v>1.0678408376651979E-2</v>
      </c>
      <c r="L153" s="14">
        <f t="shared" ca="1" si="39"/>
        <v>1.1402840545855116E-4</v>
      </c>
      <c r="M153" s="14">
        <f t="shared" ca="1" si="31"/>
        <v>7189001.0289930636</v>
      </c>
      <c r="N153" s="14">
        <f t="shared" ca="1" si="32"/>
        <v>20728058.157308526</v>
      </c>
      <c r="O153" s="14">
        <f t="shared" ca="1" si="33"/>
        <v>2908469.0777604687</v>
      </c>
      <c r="P153">
        <f t="shared" ca="1" si="40"/>
        <v>-1.0678408376651979E-2</v>
      </c>
    </row>
    <row r="154" spans="1:16" x14ac:dyDescent="0.2">
      <c r="D154" s="91">
        <f t="shared" si="29"/>
        <v>0</v>
      </c>
      <c r="E154" s="91">
        <f t="shared" si="29"/>
        <v>0</v>
      </c>
      <c r="F154" s="14">
        <f t="shared" si="34"/>
        <v>0</v>
      </c>
      <c r="G154" s="14">
        <f t="shared" si="35"/>
        <v>0</v>
      </c>
      <c r="H154" s="14">
        <f t="shared" si="36"/>
        <v>0</v>
      </c>
      <c r="I154" s="14">
        <f t="shared" si="37"/>
        <v>0</v>
      </c>
      <c r="J154" s="14">
        <f t="shared" si="38"/>
        <v>0</v>
      </c>
      <c r="K154" s="14">
        <f t="shared" ca="1" si="30"/>
        <v>1.0678408376651979E-2</v>
      </c>
      <c r="L154" s="14">
        <f t="shared" ca="1" si="39"/>
        <v>1.1402840545855116E-4</v>
      </c>
      <c r="M154" s="14">
        <f t="shared" ca="1" si="31"/>
        <v>7189001.0289930636</v>
      </c>
      <c r="N154" s="14">
        <f t="shared" ca="1" si="32"/>
        <v>20728058.157308526</v>
      </c>
      <c r="O154" s="14">
        <f t="shared" ca="1" si="33"/>
        <v>2908469.0777604687</v>
      </c>
      <c r="P154">
        <f t="shared" ca="1" si="40"/>
        <v>-1.0678408376651979E-2</v>
      </c>
    </row>
    <row r="155" spans="1:16" x14ac:dyDescent="0.2">
      <c r="D155" s="91">
        <f t="shared" si="29"/>
        <v>0</v>
      </c>
      <c r="E155" s="91">
        <f t="shared" si="29"/>
        <v>0</v>
      </c>
      <c r="F155" s="14">
        <f t="shared" si="34"/>
        <v>0</v>
      </c>
      <c r="G155" s="14">
        <f t="shared" si="35"/>
        <v>0</v>
      </c>
      <c r="H155" s="14">
        <f t="shared" si="36"/>
        <v>0</v>
      </c>
      <c r="I155" s="14">
        <f t="shared" si="37"/>
        <v>0</v>
      </c>
      <c r="J155" s="14">
        <f t="shared" si="38"/>
        <v>0</v>
      </c>
      <c r="K155" s="14">
        <f t="shared" ca="1" si="30"/>
        <v>1.0678408376651979E-2</v>
      </c>
      <c r="L155" s="14">
        <f t="shared" ca="1" si="39"/>
        <v>1.1402840545855116E-4</v>
      </c>
      <c r="M155" s="14">
        <f t="shared" ca="1" si="31"/>
        <v>7189001.0289930636</v>
      </c>
      <c r="N155" s="14">
        <f t="shared" ca="1" si="32"/>
        <v>20728058.157308526</v>
      </c>
      <c r="O155" s="14">
        <f t="shared" ca="1" si="33"/>
        <v>2908469.0777604687</v>
      </c>
      <c r="P155">
        <f t="shared" ca="1" si="40"/>
        <v>-1.0678408376651979E-2</v>
      </c>
    </row>
    <row r="156" spans="1:16" x14ac:dyDescent="0.2">
      <c r="D156" s="91">
        <f t="shared" si="29"/>
        <v>0</v>
      </c>
      <c r="E156" s="91">
        <f t="shared" si="29"/>
        <v>0</v>
      </c>
      <c r="F156" s="14">
        <f t="shared" si="34"/>
        <v>0</v>
      </c>
      <c r="G156" s="14">
        <f t="shared" si="35"/>
        <v>0</v>
      </c>
      <c r="H156" s="14">
        <f t="shared" si="36"/>
        <v>0</v>
      </c>
      <c r="I156" s="14">
        <f t="shared" si="37"/>
        <v>0</v>
      </c>
      <c r="J156" s="14">
        <f t="shared" si="38"/>
        <v>0</v>
      </c>
      <c r="K156" s="14">
        <f t="shared" ca="1" si="30"/>
        <v>1.0678408376651979E-2</v>
      </c>
      <c r="L156" s="14">
        <f t="shared" ca="1" si="39"/>
        <v>1.1402840545855116E-4</v>
      </c>
      <c r="M156" s="14">
        <f t="shared" ca="1" si="31"/>
        <v>7189001.0289930636</v>
      </c>
      <c r="N156" s="14">
        <f t="shared" ca="1" si="32"/>
        <v>20728058.157308526</v>
      </c>
      <c r="O156" s="14">
        <f t="shared" ca="1" si="33"/>
        <v>2908469.0777604687</v>
      </c>
      <c r="P156">
        <f t="shared" ca="1" si="40"/>
        <v>-1.0678408376651979E-2</v>
      </c>
    </row>
    <row r="157" spans="1:16" x14ac:dyDescent="0.2">
      <c r="D157" s="91">
        <f t="shared" si="29"/>
        <v>0</v>
      </c>
      <c r="E157" s="91">
        <f t="shared" si="29"/>
        <v>0</v>
      </c>
      <c r="F157" s="14">
        <f t="shared" si="34"/>
        <v>0</v>
      </c>
      <c r="G157" s="14">
        <f t="shared" si="35"/>
        <v>0</v>
      </c>
      <c r="H157" s="14">
        <f t="shared" si="36"/>
        <v>0</v>
      </c>
      <c r="I157" s="14">
        <f t="shared" si="37"/>
        <v>0</v>
      </c>
      <c r="J157" s="14">
        <f t="shared" si="38"/>
        <v>0</v>
      </c>
      <c r="K157" s="14">
        <f t="shared" ca="1" si="30"/>
        <v>1.0678408376651979E-2</v>
      </c>
      <c r="L157" s="14">
        <f t="shared" ca="1" si="39"/>
        <v>1.1402840545855116E-4</v>
      </c>
      <c r="M157" s="14">
        <f t="shared" ca="1" si="31"/>
        <v>7189001.0289930636</v>
      </c>
      <c r="N157" s="14">
        <f t="shared" ca="1" si="32"/>
        <v>20728058.157308526</v>
      </c>
      <c r="O157" s="14">
        <f t="shared" ca="1" si="33"/>
        <v>2908469.0777604687</v>
      </c>
      <c r="P157">
        <f t="shared" ca="1" si="40"/>
        <v>-1.0678408376651979E-2</v>
      </c>
    </row>
    <row r="158" spans="1:16" x14ac:dyDescent="0.2">
      <c r="D158" s="91">
        <f t="shared" si="29"/>
        <v>0</v>
      </c>
      <c r="E158" s="91">
        <f t="shared" si="29"/>
        <v>0</v>
      </c>
      <c r="F158" s="14">
        <f t="shared" si="34"/>
        <v>0</v>
      </c>
      <c r="G158" s="14">
        <f t="shared" si="35"/>
        <v>0</v>
      </c>
      <c r="H158" s="14">
        <f t="shared" si="36"/>
        <v>0</v>
      </c>
      <c r="I158" s="14">
        <f t="shared" si="37"/>
        <v>0</v>
      </c>
      <c r="J158" s="14">
        <f t="shared" si="38"/>
        <v>0</v>
      </c>
      <c r="K158" s="14">
        <f t="shared" ca="1" si="30"/>
        <v>1.0678408376651979E-2</v>
      </c>
      <c r="L158" s="14">
        <f t="shared" ca="1" si="39"/>
        <v>1.1402840545855116E-4</v>
      </c>
      <c r="M158" s="14">
        <f t="shared" ca="1" si="31"/>
        <v>7189001.0289930636</v>
      </c>
      <c r="N158" s="14">
        <f t="shared" ca="1" si="32"/>
        <v>20728058.157308526</v>
      </c>
      <c r="O158" s="14">
        <f t="shared" ca="1" si="33"/>
        <v>2908469.0777604687</v>
      </c>
      <c r="P158">
        <f t="shared" ca="1" si="40"/>
        <v>-1.0678408376651979E-2</v>
      </c>
    </row>
    <row r="159" spans="1:16" x14ac:dyDescent="0.2">
      <c r="D159" s="91">
        <f t="shared" si="29"/>
        <v>0</v>
      </c>
      <c r="E159" s="91">
        <f t="shared" si="29"/>
        <v>0</v>
      </c>
      <c r="F159" s="14">
        <f t="shared" si="34"/>
        <v>0</v>
      </c>
      <c r="G159" s="14">
        <f t="shared" si="35"/>
        <v>0</v>
      </c>
      <c r="H159" s="14">
        <f t="shared" si="36"/>
        <v>0</v>
      </c>
      <c r="I159" s="14">
        <f t="shared" si="37"/>
        <v>0</v>
      </c>
      <c r="J159" s="14">
        <f t="shared" si="38"/>
        <v>0</v>
      </c>
      <c r="K159" s="14">
        <f t="shared" ca="1" si="30"/>
        <v>1.0678408376651979E-2</v>
      </c>
      <c r="L159" s="14">
        <f t="shared" ca="1" si="39"/>
        <v>1.1402840545855116E-4</v>
      </c>
      <c r="M159" s="14">
        <f t="shared" ca="1" si="31"/>
        <v>7189001.0289930636</v>
      </c>
      <c r="N159" s="14">
        <f t="shared" ca="1" si="32"/>
        <v>20728058.157308526</v>
      </c>
      <c r="O159" s="14">
        <f t="shared" ca="1" si="33"/>
        <v>2908469.0777604687</v>
      </c>
      <c r="P159">
        <f t="shared" ca="1" si="40"/>
        <v>-1.0678408376651979E-2</v>
      </c>
    </row>
    <row r="160" spans="1:16" x14ac:dyDescent="0.2">
      <c r="D160" s="91">
        <f t="shared" si="29"/>
        <v>0</v>
      </c>
      <c r="E160" s="91">
        <f t="shared" si="29"/>
        <v>0</v>
      </c>
      <c r="F160" s="14">
        <f t="shared" si="34"/>
        <v>0</v>
      </c>
      <c r="G160" s="14">
        <f t="shared" si="35"/>
        <v>0</v>
      </c>
      <c r="H160" s="14">
        <f t="shared" si="36"/>
        <v>0</v>
      </c>
      <c r="I160" s="14">
        <f t="shared" si="37"/>
        <v>0</v>
      </c>
      <c r="J160" s="14">
        <f t="shared" si="38"/>
        <v>0</v>
      </c>
      <c r="K160" s="14">
        <f t="shared" ca="1" si="30"/>
        <v>1.0678408376651979E-2</v>
      </c>
      <c r="L160" s="14">
        <f t="shared" ca="1" si="39"/>
        <v>1.1402840545855116E-4</v>
      </c>
      <c r="M160" s="14">
        <f t="shared" ca="1" si="31"/>
        <v>7189001.0289930636</v>
      </c>
      <c r="N160" s="14">
        <f t="shared" ca="1" si="32"/>
        <v>20728058.157308526</v>
      </c>
      <c r="O160" s="14">
        <f t="shared" ca="1" si="33"/>
        <v>2908469.0777604687</v>
      </c>
      <c r="P160">
        <f t="shared" ca="1" si="40"/>
        <v>-1.0678408376651979E-2</v>
      </c>
    </row>
    <row r="161" spans="4:16" x14ac:dyDescent="0.2">
      <c r="D161" s="91">
        <f t="shared" si="29"/>
        <v>0</v>
      </c>
      <c r="E161" s="91">
        <f t="shared" si="29"/>
        <v>0</v>
      </c>
      <c r="F161" s="14">
        <f t="shared" si="34"/>
        <v>0</v>
      </c>
      <c r="G161" s="14">
        <f t="shared" si="35"/>
        <v>0</v>
      </c>
      <c r="H161" s="14">
        <f t="shared" si="36"/>
        <v>0</v>
      </c>
      <c r="I161" s="14">
        <f t="shared" si="37"/>
        <v>0</v>
      </c>
      <c r="J161" s="14">
        <f t="shared" si="38"/>
        <v>0</v>
      </c>
      <c r="K161" s="14">
        <f t="shared" ca="1" si="30"/>
        <v>1.0678408376651979E-2</v>
      </c>
      <c r="L161" s="14">
        <f t="shared" ca="1" si="39"/>
        <v>1.1402840545855116E-4</v>
      </c>
      <c r="M161" s="14">
        <f t="shared" ca="1" si="31"/>
        <v>7189001.0289930636</v>
      </c>
      <c r="N161" s="14">
        <f t="shared" ca="1" si="32"/>
        <v>20728058.157308526</v>
      </c>
      <c r="O161" s="14">
        <f t="shared" ca="1" si="33"/>
        <v>2908469.0777604687</v>
      </c>
      <c r="P161">
        <f t="shared" ca="1" si="40"/>
        <v>-1.0678408376651979E-2</v>
      </c>
    </row>
    <row r="162" spans="4:16" x14ac:dyDescent="0.2">
      <c r="D162" s="91">
        <f t="shared" si="29"/>
        <v>0</v>
      </c>
      <c r="E162" s="91">
        <f t="shared" si="29"/>
        <v>0</v>
      </c>
      <c r="F162" s="14">
        <f t="shared" si="34"/>
        <v>0</v>
      </c>
      <c r="G162" s="14">
        <f t="shared" si="35"/>
        <v>0</v>
      </c>
      <c r="H162" s="14">
        <f t="shared" si="36"/>
        <v>0</v>
      </c>
      <c r="I162" s="14">
        <f t="shared" si="37"/>
        <v>0</v>
      </c>
      <c r="J162" s="14">
        <f t="shared" si="38"/>
        <v>0</v>
      </c>
      <c r="K162" s="14">
        <f t="shared" ca="1" si="30"/>
        <v>1.0678408376651979E-2</v>
      </c>
      <c r="L162" s="14">
        <f t="shared" ca="1" si="39"/>
        <v>1.1402840545855116E-4</v>
      </c>
      <c r="M162" s="14">
        <f t="shared" ca="1" si="31"/>
        <v>7189001.0289930636</v>
      </c>
      <c r="N162" s="14">
        <f t="shared" ca="1" si="32"/>
        <v>20728058.157308526</v>
      </c>
      <c r="O162" s="14">
        <f t="shared" ca="1" si="33"/>
        <v>2908469.0777604687</v>
      </c>
      <c r="P162">
        <f t="shared" ca="1" si="40"/>
        <v>-1.0678408376651979E-2</v>
      </c>
    </row>
    <row r="163" spans="4:16" x14ac:dyDescent="0.2">
      <c r="D163" s="91">
        <f t="shared" si="29"/>
        <v>0</v>
      </c>
      <c r="E163" s="91">
        <f t="shared" si="29"/>
        <v>0</v>
      </c>
      <c r="F163" s="14">
        <f t="shared" si="34"/>
        <v>0</v>
      </c>
      <c r="G163" s="14">
        <f t="shared" si="35"/>
        <v>0</v>
      </c>
      <c r="H163" s="14">
        <f t="shared" si="36"/>
        <v>0</v>
      </c>
      <c r="I163" s="14">
        <f t="shared" si="37"/>
        <v>0</v>
      </c>
      <c r="J163" s="14">
        <f t="shared" si="38"/>
        <v>0</v>
      </c>
      <c r="K163" s="14">
        <f t="shared" ca="1" si="30"/>
        <v>1.0678408376651979E-2</v>
      </c>
      <c r="L163" s="14">
        <f t="shared" ca="1" si="39"/>
        <v>1.1402840545855116E-4</v>
      </c>
      <c r="M163" s="14">
        <f t="shared" ca="1" si="31"/>
        <v>7189001.0289930636</v>
      </c>
      <c r="N163" s="14">
        <f t="shared" ca="1" si="32"/>
        <v>20728058.157308526</v>
      </c>
      <c r="O163" s="14">
        <f t="shared" ca="1" si="33"/>
        <v>2908469.0777604687</v>
      </c>
      <c r="P163">
        <f t="shared" ca="1" si="40"/>
        <v>-1.0678408376651979E-2</v>
      </c>
    </row>
    <row r="164" spans="4:16" x14ac:dyDescent="0.2">
      <c r="D164" s="91">
        <f t="shared" si="29"/>
        <v>0</v>
      </c>
      <c r="E164" s="91">
        <f t="shared" si="29"/>
        <v>0</v>
      </c>
      <c r="F164" s="14">
        <f t="shared" si="34"/>
        <v>0</v>
      </c>
      <c r="G164" s="14">
        <f t="shared" si="35"/>
        <v>0</v>
      </c>
      <c r="H164" s="14">
        <f t="shared" si="36"/>
        <v>0</v>
      </c>
      <c r="I164" s="14">
        <f t="shared" si="37"/>
        <v>0</v>
      </c>
      <c r="J164" s="14">
        <f t="shared" si="38"/>
        <v>0</v>
      </c>
      <c r="K164" s="14">
        <f t="shared" ca="1" si="30"/>
        <v>1.0678408376651979E-2</v>
      </c>
      <c r="L164" s="14">
        <f t="shared" ca="1" si="39"/>
        <v>1.1402840545855116E-4</v>
      </c>
      <c r="M164" s="14">
        <f t="shared" ca="1" si="31"/>
        <v>7189001.0289930636</v>
      </c>
      <c r="N164" s="14">
        <f t="shared" ca="1" si="32"/>
        <v>20728058.157308526</v>
      </c>
      <c r="O164" s="14">
        <f t="shared" ca="1" si="33"/>
        <v>2908469.0777604687</v>
      </c>
      <c r="P164">
        <f t="shared" ca="1" si="40"/>
        <v>-1.0678408376651979E-2</v>
      </c>
    </row>
    <row r="165" spans="4:16" x14ac:dyDescent="0.2">
      <c r="D165" s="91">
        <f t="shared" si="29"/>
        <v>0</v>
      </c>
      <c r="E165" s="91">
        <f t="shared" si="29"/>
        <v>0</v>
      </c>
      <c r="F165" s="14">
        <f t="shared" si="34"/>
        <v>0</v>
      </c>
      <c r="G165" s="14">
        <f t="shared" si="35"/>
        <v>0</v>
      </c>
      <c r="H165" s="14">
        <f t="shared" si="36"/>
        <v>0</v>
      </c>
      <c r="I165" s="14">
        <f t="shared" si="37"/>
        <v>0</v>
      </c>
      <c r="J165" s="14">
        <f t="shared" si="38"/>
        <v>0</v>
      </c>
      <c r="K165" s="14">
        <f t="shared" ca="1" si="30"/>
        <v>1.0678408376651979E-2</v>
      </c>
      <c r="L165" s="14">
        <f t="shared" ca="1" si="39"/>
        <v>1.1402840545855116E-4</v>
      </c>
      <c r="M165" s="14">
        <f t="shared" ca="1" si="31"/>
        <v>7189001.0289930636</v>
      </c>
      <c r="N165" s="14">
        <f t="shared" ca="1" si="32"/>
        <v>20728058.157308526</v>
      </c>
      <c r="O165" s="14">
        <f t="shared" ca="1" si="33"/>
        <v>2908469.0777604687</v>
      </c>
      <c r="P165">
        <f t="shared" ca="1" si="40"/>
        <v>-1.0678408376651979E-2</v>
      </c>
    </row>
    <row r="166" spans="4:16" x14ac:dyDescent="0.2">
      <c r="D166" s="91">
        <f t="shared" si="29"/>
        <v>0</v>
      </c>
      <c r="E166" s="91">
        <f t="shared" si="29"/>
        <v>0</v>
      </c>
      <c r="F166" s="14">
        <f t="shared" si="34"/>
        <v>0</v>
      </c>
      <c r="G166" s="14">
        <f t="shared" si="35"/>
        <v>0</v>
      </c>
      <c r="H166" s="14">
        <f t="shared" si="36"/>
        <v>0</v>
      </c>
      <c r="I166" s="14">
        <f t="shared" si="37"/>
        <v>0</v>
      </c>
      <c r="J166" s="14">
        <f t="shared" si="38"/>
        <v>0</v>
      </c>
      <c r="K166" s="14">
        <f t="shared" ca="1" si="30"/>
        <v>1.0678408376651979E-2</v>
      </c>
      <c r="L166" s="14">
        <f t="shared" ca="1" si="39"/>
        <v>1.1402840545855116E-4</v>
      </c>
      <c r="M166" s="14">
        <f t="shared" ca="1" si="31"/>
        <v>7189001.0289930636</v>
      </c>
      <c r="N166" s="14">
        <f t="shared" ca="1" si="32"/>
        <v>20728058.157308526</v>
      </c>
      <c r="O166" s="14">
        <f t="shared" ca="1" si="33"/>
        <v>2908469.0777604687</v>
      </c>
      <c r="P166">
        <f t="shared" ca="1" si="40"/>
        <v>-1.0678408376651979E-2</v>
      </c>
    </row>
    <row r="167" spans="4:16" x14ac:dyDescent="0.2">
      <c r="D167" s="91">
        <f t="shared" si="29"/>
        <v>0</v>
      </c>
      <c r="E167" s="91">
        <f t="shared" si="29"/>
        <v>0</v>
      </c>
      <c r="F167" s="14">
        <f t="shared" si="34"/>
        <v>0</v>
      </c>
      <c r="G167" s="14">
        <f t="shared" si="35"/>
        <v>0</v>
      </c>
      <c r="H167" s="14">
        <f t="shared" si="36"/>
        <v>0</v>
      </c>
      <c r="I167" s="14">
        <f t="shared" si="37"/>
        <v>0</v>
      </c>
      <c r="J167" s="14">
        <f t="shared" si="38"/>
        <v>0</v>
      </c>
      <c r="K167" s="14">
        <f t="shared" ca="1" si="30"/>
        <v>1.0678408376651979E-2</v>
      </c>
      <c r="L167" s="14">
        <f t="shared" ca="1" si="39"/>
        <v>1.1402840545855116E-4</v>
      </c>
      <c r="M167" s="14">
        <f t="shared" ca="1" si="31"/>
        <v>7189001.0289930636</v>
      </c>
      <c r="N167" s="14">
        <f t="shared" ca="1" si="32"/>
        <v>20728058.157308526</v>
      </c>
      <c r="O167" s="14">
        <f t="shared" ca="1" si="33"/>
        <v>2908469.0777604687</v>
      </c>
      <c r="P167">
        <f t="shared" ca="1" si="40"/>
        <v>-1.0678408376651979E-2</v>
      </c>
    </row>
    <row r="168" spans="4:16" x14ac:dyDescent="0.2">
      <c r="D168" s="91">
        <f t="shared" si="29"/>
        <v>0</v>
      </c>
      <c r="E168" s="91">
        <f t="shared" si="29"/>
        <v>0</v>
      </c>
      <c r="F168" s="14">
        <f t="shared" si="34"/>
        <v>0</v>
      </c>
      <c r="G168" s="14">
        <f t="shared" si="35"/>
        <v>0</v>
      </c>
      <c r="H168" s="14">
        <f t="shared" si="36"/>
        <v>0</v>
      </c>
      <c r="I168" s="14">
        <f t="shared" si="37"/>
        <v>0</v>
      </c>
      <c r="J168" s="14">
        <f t="shared" si="38"/>
        <v>0</v>
      </c>
      <c r="K168" s="14">
        <f t="shared" ca="1" si="30"/>
        <v>1.0678408376651979E-2</v>
      </c>
      <c r="L168" s="14">
        <f t="shared" ca="1" si="39"/>
        <v>1.1402840545855116E-4</v>
      </c>
      <c r="M168" s="14">
        <f t="shared" ca="1" si="31"/>
        <v>7189001.0289930636</v>
      </c>
      <c r="N168" s="14">
        <f t="shared" ca="1" si="32"/>
        <v>20728058.157308526</v>
      </c>
      <c r="O168" s="14">
        <f t="shared" ca="1" si="33"/>
        <v>2908469.0777604687</v>
      </c>
      <c r="P168">
        <f t="shared" ca="1" si="40"/>
        <v>-1.0678408376651979E-2</v>
      </c>
    </row>
    <row r="169" spans="4:16" x14ac:dyDescent="0.2">
      <c r="D169" s="91">
        <f t="shared" si="29"/>
        <v>0</v>
      </c>
      <c r="E169" s="91">
        <f t="shared" si="29"/>
        <v>0</v>
      </c>
      <c r="F169" s="14">
        <f t="shared" si="34"/>
        <v>0</v>
      </c>
      <c r="G169" s="14">
        <f t="shared" si="35"/>
        <v>0</v>
      </c>
      <c r="H169" s="14">
        <f t="shared" si="36"/>
        <v>0</v>
      </c>
      <c r="I169" s="14">
        <f t="shared" si="37"/>
        <v>0</v>
      </c>
      <c r="J169" s="14">
        <f t="shared" si="38"/>
        <v>0</v>
      </c>
      <c r="K169" s="14">
        <f t="shared" ca="1" si="30"/>
        <v>1.0678408376651979E-2</v>
      </c>
      <c r="L169" s="14">
        <f t="shared" ca="1" si="39"/>
        <v>1.1402840545855116E-4</v>
      </c>
      <c r="M169" s="14">
        <f t="shared" ca="1" si="31"/>
        <v>7189001.0289930636</v>
      </c>
      <c r="N169" s="14">
        <f t="shared" ca="1" si="32"/>
        <v>20728058.157308526</v>
      </c>
      <c r="O169" s="14">
        <f t="shared" ca="1" si="33"/>
        <v>2908469.0777604687</v>
      </c>
      <c r="P169">
        <f t="shared" ca="1" si="40"/>
        <v>-1.0678408376651979E-2</v>
      </c>
    </row>
    <row r="170" spans="4:16" x14ac:dyDescent="0.2">
      <c r="D170" s="91">
        <f t="shared" si="29"/>
        <v>0</v>
      </c>
      <c r="E170" s="91">
        <f t="shared" si="29"/>
        <v>0</v>
      </c>
      <c r="F170" s="14">
        <f t="shared" si="34"/>
        <v>0</v>
      </c>
      <c r="G170" s="14">
        <f t="shared" si="35"/>
        <v>0</v>
      </c>
      <c r="H170" s="14">
        <f t="shared" si="36"/>
        <v>0</v>
      </c>
      <c r="I170" s="14">
        <f t="shared" si="37"/>
        <v>0</v>
      </c>
      <c r="J170" s="14">
        <f t="shared" si="38"/>
        <v>0</v>
      </c>
      <c r="K170" s="14">
        <f t="shared" ca="1" si="30"/>
        <v>1.0678408376651979E-2</v>
      </c>
      <c r="L170" s="14">
        <f t="shared" ca="1" si="39"/>
        <v>1.1402840545855116E-4</v>
      </c>
      <c r="M170" s="14">
        <f t="shared" ca="1" si="31"/>
        <v>7189001.0289930636</v>
      </c>
      <c r="N170" s="14">
        <f t="shared" ca="1" si="32"/>
        <v>20728058.157308526</v>
      </c>
      <c r="O170" s="14">
        <f t="shared" ca="1" si="33"/>
        <v>2908469.0777604687</v>
      </c>
      <c r="P170">
        <f t="shared" ca="1" si="40"/>
        <v>-1.0678408376651979E-2</v>
      </c>
    </row>
    <row r="171" spans="4:16" x14ac:dyDescent="0.2">
      <c r="D171" s="91">
        <f t="shared" si="29"/>
        <v>0</v>
      </c>
      <c r="E171" s="91">
        <f t="shared" si="29"/>
        <v>0</v>
      </c>
      <c r="F171" s="14">
        <f t="shared" si="34"/>
        <v>0</v>
      </c>
      <c r="G171" s="14">
        <f t="shared" si="35"/>
        <v>0</v>
      </c>
      <c r="H171" s="14">
        <f t="shared" si="36"/>
        <v>0</v>
      </c>
      <c r="I171" s="14">
        <f t="shared" si="37"/>
        <v>0</v>
      </c>
      <c r="J171" s="14">
        <f t="shared" si="38"/>
        <v>0</v>
      </c>
      <c r="K171" s="14">
        <f t="shared" ca="1" si="30"/>
        <v>1.0678408376651979E-2</v>
      </c>
      <c r="L171" s="14">
        <f t="shared" ca="1" si="39"/>
        <v>1.1402840545855116E-4</v>
      </c>
      <c r="M171" s="14">
        <f t="shared" ca="1" si="31"/>
        <v>7189001.0289930636</v>
      </c>
      <c r="N171" s="14">
        <f t="shared" ca="1" si="32"/>
        <v>20728058.157308526</v>
      </c>
      <c r="O171" s="14">
        <f t="shared" ca="1" si="33"/>
        <v>2908469.0777604687</v>
      </c>
      <c r="P171">
        <f t="shared" ca="1" si="40"/>
        <v>-1.0678408376651979E-2</v>
      </c>
    </row>
    <row r="172" spans="4:16" x14ac:dyDescent="0.2">
      <c r="D172" s="91">
        <f t="shared" si="29"/>
        <v>0</v>
      </c>
      <c r="E172" s="91">
        <f t="shared" si="29"/>
        <v>0</v>
      </c>
      <c r="F172" s="14">
        <f t="shared" si="34"/>
        <v>0</v>
      </c>
      <c r="G172" s="14">
        <f t="shared" si="35"/>
        <v>0</v>
      </c>
      <c r="H172" s="14">
        <f t="shared" si="36"/>
        <v>0</v>
      </c>
      <c r="I172" s="14">
        <f t="shared" si="37"/>
        <v>0</v>
      </c>
      <c r="J172" s="14">
        <f t="shared" si="38"/>
        <v>0</v>
      </c>
      <c r="K172" s="14">
        <f t="shared" ca="1" si="30"/>
        <v>1.0678408376651979E-2</v>
      </c>
      <c r="L172" s="14">
        <f t="shared" ca="1" si="39"/>
        <v>1.1402840545855116E-4</v>
      </c>
      <c r="M172" s="14">
        <f t="shared" ca="1" si="31"/>
        <v>7189001.0289930636</v>
      </c>
      <c r="N172" s="14">
        <f t="shared" ca="1" si="32"/>
        <v>20728058.157308526</v>
      </c>
      <c r="O172" s="14">
        <f t="shared" ca="1" si="33"/>
        <v>2908469.0777604687</v>
      </c>
      <c r="P172">
        <f t="shared" ca="1" si="40"/>
        <v>-1.0678408376651979E-2</v>
      </c>
    </row>
    <row r="173" spans="4:16" x14ac:dyDescent="0.2">
      <c r="D173" s="91">
        <f t="shared" si="29"/>
        <v>0</v>
      </c>
      <c r="E173" s="91">
        <f t="shared" si="29"/>
        <v>0</v>
      </c>
      <c r="F173" s="14">
        <f t="shared" si="34"/>
        <v>0</v>
      </c>
      <c r="G173" s="14">
        <f t="shared" si="35"/>
        <v>0</v>
      </c>
      <c r="H173" s="14">
        <f t="shared" si="36"/>
        <v>0</v>
      </c>
      <c r="I173" s="14">
        <f t="shared" si="37"/>
        <v>0</v>
      </c>
      <c r="J173" s="14">
        <f t="shared" si="38"/>
        <v>0</v>
      </c>
      <c r="K173" s="14">
        <f t="shared" ca="1" si="30"/>
        <v>1.0678408376651979E-2</v>
      </c>
      <c r="L173" s="14">
        <f t="shared" ca="1" si="39"/>
        <v>1.1402840545855116E-4</v>
      </c>
      <c r="M173" s="14">
        <f t="shared" ca="1" si="31"/>
        <v>7189001.0289930636</v>
      </c>
      <c r="N173" s="14">
        <f t="shared" ca="1" si="32"/>
        <v>20728058.157308526</v>
      </c>
      <c r="O173" s="14">
        <f t="shared" ca="1" si="33"/>
        <v>2908469.0777604687</v>
      </c>
      <c r="P173">
        <f t="shared" ca="1" si="40"/>
        <v>-1.0678408376651979E-2</v>
      </c>
    </row>
    <row r="174" spans="4:16" x14ac:dyDescent="0.2">
      <c r="D174" s="91">
        <f t="shared" si="29"/>
        <v>0</v>
      </c>
      <c r="E174" s="91">
        <f t="shared" si="29"/>
        <v>0</v>
      </c>
      <c r="F174" s="14">
        <f t="shared" si="34"/>
        <v>0</v>
      </c>
      <c r="G174" s="14">
        <f t="shared" si="35"/>
        <v>0</v>
      </c>
      <c r="H174" s="14">
        <f t="shared" si="36"/>
        <v>0</v>
      </c>
      <c r="I174" s="14">
        <f t="shared" si="37"/>
        <v>0</v>
      </c>
      <c r="J174" s="14">
        <f t="shared" si="38"/>
        <v>0</v>
      </c>
      <c r="K174" s="14">
        <f t="shared" ca="1" si="30"/>
        <v>1.0678408376651979E-2</v>
      </c>
      <c r="L174" s="14">
        <f t="shared" ca="1" si="39"/>
        <v>1.1402840545855116E-4</v>
      </c>
      <c r="M174" s="14">
        <f t="shared" ca="1" si="31"/>
        <v>7189001.0289930636</v>
      </c>
      <c r="N174" s="14">
        <f t="shared" ca="1" si="32"/>
        <v>20728058.157308526</v>
      </c>
      <c r="O174" s="14">
        <f t="shared" ca="1" si="33"/>
        <v>2908469.0777604687</v>
      </c>
      <c r="P174">
        <f t="shared" ca="1" si="40"/>
        <v>-1.0678408376651979E-2</v>
      </c>
    </row>
    <row r="175" spans="4:16" x14ac:dyDescent="0.2">
      <c r="D175" s="91">
        <f t="shared" si="29"/>
        <v>0</v>
      </c>
      <c r="E175" s="91">
        <f t="shared" si="29"/>
        <v>0</v>
      </c>
      <c r="F175" s="14">
        <f t="shared" si="34"/>
        <v>0</v>
      </c>
      <c r="G175" s="14">
        <f t="shared" si="35"/>
        <v>0</v>
      </c>
      <c r="H175" s="14">
        <f t="shared" si="36"/>
        <v>0</v>
      </c>
      <c r="I175" s="14">
        <f t="shared" si="37"/>
        <v>0</v>
      </c>
      <c r="J175" s="14">
        <f t="shared" si="38"/>
        <v>0</v>
      </c>
      <c r="K175" s="14">
        <f t="shared" ca="1" si="30"/>
        <v>1.0678408376651979E-2</v>
      </c>
      <c r="L175" s="14">
        <f t="shared" ca="1" si="39"/>
        <v>1.1402840545855116E-4</v>
      </c>
      <c r="M175" s="14">
        <f t="shared" ca="1" si="31"/>
        <v>7189001.0289930636</v>
      </c>
      <c r="N175" s="14">
        <f t="shared" ca="1" si="32"/>
        <v>20728058.157308526</v>
      </c>
      <c r="O175" s="14">
        <f t="shared" ca="1" si="33"/>
        <v>2908469.0777604687</v>
      </c>
      <c r="P175">
        <f t="shared" ca="1" si="40"/>
        <v>-1.0678408376651979E-2</v>
      </c>
    </row>
    <row r="176" spans="4:16" x14ac:dyDescent="0.2">
      <c r="D176" s="91">
        <f t="shared" si="29"/>
        <v>0</v>
      </c>
      <c r="E176" s="91">
        <f t="shared" si="29"/>
        <v>0</v>
      </c>
      <c r="F176" s="14">
        <f t="shared" si="34"/>
        <v>0</v>
      </c>
      <c r="G176" s="14">
        <f t="shared" si="35"/>
        <v>0</v>
      </c>
      <c r="H176" s="14">
        <f t="shared" si="36"/>
        <v>0</v>
      </c>
      <c r="I176" s="14">
        <f t="shared" si="37"/>
        <v>0</v>
      </c>
      <c r="J176" s="14">
        <f t="shared" si="38"/>
        <v>0</v>
      </c>
      <c r="K176" s="14">
        <f t="shared" ca="1" si="30"/>
        <v>1.0678408376651979E-2</v>
      </c>
      <c r="L176" s="14">
        <f t="shared" ca="1" si="39"/>
        <v>1.1402840545855116E-4</v>
      </c>
      <c r="M176" s="14">
        <f t="shared" ca="1" si="31"/>
        <v>7189001.0289930636</v>
      </c>
      <c r="N176" s="14">
        <f t="shared" ca="1" si="32"/>
        <v>20728058.157308526</v>
      </c>
      <c r="O176" s="14">
        <f t="shared" ca="1" si="33"/>
        <v>2908469.0777604687</v>
      </c>
      <c r="P176">
        <f t="shared" ca="1" si="40"/>
        <v>-1.0678408376651979E-2</v>
      </c>
    </row>
    <row r="177" spans="4:16" x14ac:dyDescent="0.2">
      <c r="D177" s="91">
        <f t="shared" si="29"/>
        <v>0</v>
      </c>
      <c r="E177" s="91">
        <f t="shared" si="29"/>
        <v>0</v>
      </c>
      <c r="F177" s="14">
        <f t="shared" si="34"/>
        <v>0</v>
      </c>
      <c r="G177" s="14">
        <f t="shared" si="35"/>
        <v>0</v>
      </c>
      <c r="H177" s="14">
        <f t="shared" si="36"/>
        <v>0</v>
      </c>
      <c r="I177" s="14">
        <f t="shared" si="37"/>
        <v>0</v>
      </c>
      <c r="J177" s="14">
        <f t="shared" si="38"/>
        <v>0</v>
      </c>
      <c r="K177" s="14">
        <f t="shared" ca="1" si="30"/>
        <v>1.0678408376651979E-2</v>
      </c>
      <c r="L177" s="14">
        <f t="shared" ca="1" si="39"/>
        <v>1.1402840545855116E-4</v>
      </c>
      <c r="M177" s="14">
        <f t="shared" ca="1" si="31"/>
        <v>7189001.0289930636</v>
      </c>
      <c r="N177" s="14">
        <f t="shared" ca="1" si="32"/>
        <v>20728058.157308526</v>
      </c>
      <c r="O177" s="14">
        <f t="shared" ca="1" si="33"/>
        <v>2908469.0777604687</v>
      </c>
      <c r="P177">
        <f t="shared" ca="1" si="40"/>
        <v>-1.0678408376651979E-2</v>
      </c>
    </row>
    <row r="178" spans="4:16" x14ac:dyDescent="0.2">
      <c r="D178" s="91">
        <f t="shared" si="29"/>
        <v>0</v>
      </c>
      <c r="E178" s="91">
        <f t="shared" si="29"/>
        <v>0</v>
      </c>
      <c r="F178" s="14">
        <f t="shared" si="34"/>
        <v>0</v>
      </c>
      <c r="G178" s="14">
        <f t="shared" si="35"/>
        <v>0</v>
      </c>
      <c r="H178" s="14">
        <f t="shared" si="36"/>
        <v>0</v>
      </c>
      <c r="I178" s="14">
        <f t="shared" si="37"/>
        <v>0</v>
      </c>
      <c r="J178" s="14">
        <f t="shared" si="38"/>
        <v>0</v>
      </c>
      <c r="K178" s="14">
        <f t="shared" ca="1" si="30"/>
        <v>1.0678408376651979E-2</v>
      </c>
      <c r="L178" s="14">
        <f t="shared" ca="1" si="39"/>
        <v>1.1402840545855116E-4</v>
      </c>
      <c r="M178" s="14">
        <f t="shared" ca="1" si="31"/>
        <v>7189001.0289930636</v>
      </c>
      <c r="N178" s="14">
        <f t="shared" ca="1" si="32"/>
        <v>20728058.157308526</v>
      </c>
      <c r="O178" s="14">
        <f t="shared" ca="1" si="33"/>
        <v>2908469.0777604687</v>
      </c>
      <c r="P178">
        <f t="shared" ca="1" si="40"/>
        <v>-1.0678408376651979E-2</v>
      </c>
    </row>
    <row r="179" spans="4:16" x14ac:dyDescent="0.2">
      <c r="D179" s="91">
        <f t="shared" si="29"/>
        <v>0</v>
      </c>
      <c r="E179" s="91">
        <f t="shared" si="29"/>
        <v>0</v>
      </c>
      <c r="F179" s="14">
        <f t="shared" si="34"/>
        <v>0</v>
      </c>
      <c r="G179" s="14">
        <f t="shared" si="35"/>
        <v>0</v>
      </c>
      <c r="H179" s="14">
        <f t="shared" si="36"/>
        <v>0</v>
      </c>
      <c r="I179" s="14">
        <f t="shared" si="37"/>
        <v>0</v>
      </c>
      <c r="J179" s="14">
        <f t="shared" si="38"/>
        <v>0</v>
      </c>
      <c r="K179" s="14">
        <f t="shared" ca="1" si="30"/>
        <v>1.0678408376651979E-2</v>
      </c>
      <c r="L179" s="14">
        <f t="shared" ca="1" si="39"/>
        <v>1.1402840545855116E-4</v>
      </c>
      <c r="M179" s="14">
        <f t="shared" ca="1" si="31"/>
        <v>7189001.0289930636</v>
      </c>
      <c r="N179" s="14">
        <f t="shared" ca="1" si="32"/>
        <v>20728058.157308526</v>
      </c>
      <c r="O179" s="14">
        <f t="shared" ca="1" si="33"/>
        <v>2908469.0777604687</v>
      </c>
      <c r="P179">
        <f t="shared" ca="1" si="40"/>
        <v>-1.0678408376651979E-2</v>
      </c>
    </row>
    <row r="180" spans="4:16" x14ac:dyDescent="0.2">
      <c r="D180" s="91">
        <f t="shared" si="29"/>
        <v>0</v>
      </c>
      <c r="E180" s="91">
        <f t="shared" si="29"/>
        <v>0</v>
      </c>
      <c r="F180" s="14">
        <f t="shared" si="34"/>
        <v>0</v>
      </c>
      <c r="G180" s="14">
        <f t="shared" si="35"/>
        <v>0</v>
      </c>
      <c r="H180" s="14">
        <f t="shared" si="36"/>
        <v>0</v>
      </c>
      <c r="I180" s="14">
        <f t="shared" si="37"/>
        <v>0</v>
      </c>
      <c r="J180" s="14">
        <f t="shared" si="38"/>
        <v>0</v>
      </c>
      <c r="K180" s="14">
        <f t="shared" ca="1" si="30"/>
        <v>1.0678408376651979E-2</v>
      </c>
      <c r="L180" s="14">
        <f t="shared" ca="1" si="39"/>
        <v>1.1402840545855116E-4</v>
      </c>
      <c r="M180" s="14">
        <f t="shared" ca="1" si="31"/>
        <v>7189001.0289930636</v>
      </c>
      <c r="N180" s="14">
        <f t="shared" ca="1" si="32"/>
        <v>20728058.157308526</v>
      </c>
      <c r="O180" s="14">
        <f t="shared" ca="1" si="33"/>
        <v>2908469.0777604687</v>
      </c>
      <c r="P180">
        <f t="shared" ca="1" si="40"/>
        <v>-1.0678408376651979E-2</v>
      </c>
    </row>
    <row r="181" spans="4:16" x14ac:dyDescent="0.2">
      <c r="D181" s="91">
        <f t="shared" si="29"/>
        <v>0</v>
      </c>
      <c r="E181" s="91">
        <f t="shared" si="29"/>
        <v>0</v>
      </c>
      <c r="F181" s="14">
        <f t="shared" si="34"/>
        <v>0</v>
      </c>
      <c r="G181" s="14">
        <f t="shared" si="35"/>
        <v>0</v>
      </c>
      <c r="H181" s="14">
        <f t="shared" si="36"/>
        <v>0</v>
      </c>
      <c r="I181" s="14">
        <f t="shared" si="37"/>
        <v>0</v>
      </c>
      <c r="J181" s="14">
        <f t="shared" si="38"/>
        <v>0</v>
      </c>
      <c r="K181" s="14">
        <f t="shared" ca="1" si="30"/>
        <v>1.0678408376651979E-2</v>
      </c>
      <c r="L181" s="14">
        <f t="shared" ca="1" si="39"/>
        <v>1.1402840545855116E-4</v>
      </c>
      <c r="M181" s="14">
        <f t="shared" ca="1" si="31"/>
        <v>7189001.0289930636</v>
      </c>
      <c r="N181" s="14">
        <f t="shared" ca="1" si="32"/>
        <v>20728058.157308526</v>
      </c>
      <c r="O181" s="14">
        <f t="shared" ca="1" si="33"/>
        <v>2908469.0777604687</v>
      </c>
      <c r="P181">
        <f t="shared" ca="1" si="40"/>
        <v>-1.0678408376651979E-2</v>
      </c>
    </row>
    <row r="182" spans="4:16" x14ac:dyDescent="0.2">
      <c r="D182" s="91">
        <f t="shared" si="29"/>
        <v>0</v>
      </c>
      <c r="E182" s="91">
        <f t="shared" si="29"/>
        <v>0</v>
      </c>
      <c r="F182" s="14">
        <f t="shared" si="34"/>
        <v>0</v>
      </c>
      <c r="G182" s="14">
        <f t="shared" si="35"/>
        <v>0</v>
      </c>
      <c r="H182" s="14">
        <f t="shared" si="36"/>
        <v>0</v>
      </c>
      <c r="I182" s="14">
        <f t="shared" si="37"/>
        <v>0</v>
      </c>
      <c r="J182" s="14">
        <f t="shared" si="38"/>
        <v>0</v>
      </c>
      <c r="K182" s="14">
        <f t="shared" ca="1" si="30"/>
        <v>1.0678408376651979E-2</v>
      </c>
      <c r="L182" s="14">
        <f t="shared" ca="1" si="39"/>
        <v>1.1402840545855116E-4</v>
      </c>
      <c r="M182" s="14">
        <f t="shared" ca="1" si="31"/>
        <v>7189001.0289930636</v>
      </c>
      <c r="N182" s="14">
        <f t="shared" ca="1" si="32"/>
        <v>20728058.157308526</v>
      </c>
      <c r="O182" s="14">
        <f t="shared" ca="1" si="33"/>
        <v>2908469.0777604687</v>
      </c>
      <c r="P182">
        <f t="shared" ca="1" si="40"/>
        <v>-1.0678408376651979E-2</v>
      </c>
    </row>
    <row r="183" spans="4:16" x14ac:dyDescent="0.2">
      <c r="D183" s="91">
        <f t="shared" si="29"/>
        <v>0</v>
      </c>
      <c r="E183" s="91">
        <f t="shared" si="29"/>
        <v>0</v>
      </c>
      <c r="F183" s="14">
        <f t="shared" si="34"/>
        <v>0</v>
      </c>
      <c r="G183" s="14">
        <f t="shared" si="35"/>
        <v>0</v>
      </c>
      <c r="H183" s="14">
        <f t="shared" si="36"/>
        <v>0</v>
      </c>
      <c r="I183" s="14">
        <f t="shared" si="37"/>
        <v>0</v>
      </c>
      <c r="J183" s="14">
        <f t="shared" si="38"/>
        <v>0</v>
      </c>
      <c r="K183" s="14">
        <f t="shared" ca="1" si="30"/>
        <v>1.0678408376651979E-2</v>
      </c>
      <c r="L183" s="14">
        <f t="shared" ca="1" si="39"/>
        <v>1.1402840545855116E-4</v>
      </c>
      <c r="M183" s="14">
        <f t="shared" ca="1" si="31"/>
        <v>7189001.0289930636</v>
      </c>
      <c r="N183" s="14">
        <f t="shared" ca="1" si="32"/>
        <v>20728058.157308526</v>
      </c>
      <c r="O183" s="14">
        <f t="shared" ca="1" si="33"/>
        <v>2908469.0777604687</v>
      </c>
      <c r="P183">
        <f t="shared" ca="1" si="40"/>
        <v>-1.0678408376651979E-2</v>
      </c>
    </row>
    <row r="184" spans="4:16" x14ac:dyDescent="0.2">
      <c r="D184" s="91">
        <f t="shared" si="29"/>
        <v>0</v>
      </c>
      <c r="E184" s="91">
        <f t="shared" si="29"/>
        <v>0</v>
      </c>
      <c r="F184" s="14">
        <f t="shared" si="34"/>
        <v>0</v>
      </c>
      <c r="G184" s="14">
        <f t="shared" si="35"/>
        <v>0</v>
      </c>
      <c r="H184" s="14">
        <f t="shared" si="36"/>
        <v>0</v>
      </c>
      <c r="I184" s="14">
        <f t="shared" si="37"/>
        <v>0</v>
      </c>
      <c r="J184" s="14">
        <f t="shared" si="38"/>
        <v>0</v>
      </c>
      <c r="K184" s="14">
        <f t="shared" ca="1" si="30"/>
        <v>1.0678408376651979E-2</v>
      </c>
      <c r="L184" s="14">
        <f t="shared" ca="1" si="39"/>
        <v>1.1402840545855116E-4</v>
      </c>
      <c r="M184" s="14">
        <f t="shared" ca="1" si="31"/>
        <v>7189001.0289930636</v>
      </c>
      <c r="N184" s="14">
        <f t="shared" ca="1" si="32"/>
        <v>20728058.157308526</v>
      </c>
      <c r="O184" s="14">
        <f t="shared" ca="1" si="33"/>
        <v>2908469.0777604687</v>
      </c>
      <c r="P184">
        <f t="shared" ca="1" si="40"/>
        <v>-1.0678408376651979E-2</v>
      </c>
    </row>
    <row r="185" spans="4:16" x14ac:dyDescent="0.2">
      <c r="D185" s="91">
        <f t="shared" ref="D185:E200" si="41">A185/A$18</f>
        <v>0</v>
      </c>
      <c r="E185" s="91">
        <f t="shared" si="41"/>
        <v>0</v>
      </c>
      <c r="F185" s="14">
        <f t="shared" si="34"/>
        <v>0</v>
      </c>
      <c r="G185" s="14">
        <f t="shared" si="35"/>
        <v>0</v>
      </c>
      <c r="H185" s="14">
        <f t="shared" si="36"/>
        <v>0</v>
      </c>
      <c r="I185" s="14">
        <f t="shared" si="37"/>
        <v>0</v>
      </c>
      <c r="J185" s="14">
        <f t="shared" si="38"/>
        <v>0</v>
      </c>
      <c r="K185" s="14">
        <f t="shared" ca="1" si="30"/>
        <v>1.0678408376651979E-2</v>
      </c>
      <c r="L185" s="14">
        <f t="shared" ca="1" si="39"/>
        <v>1.1402840545855116E-4</v>
      </c>
      <c r="M185" s="14">
        <f t="shared" ca="1" si="31"/>
        <v>7189001.0289930636</v>
      </c>
      <c r="N185" s="14">
        <f t="shared" ca="1" si="32"/>
        <v>20728058.157308526</v>
      </c>
      <c r="O185" s="14">
        <f t="shared" ca="1" si="33"/>
        <v>2908469.0777604687</v>
      </c>
      <c r="P185">
        <f t="shared" ca="1" si="40"/>
        <v>-1.0678408376651979E-2</v>
      </c>
    </row>
    <row r="186" spans="4:16" x14ac:dyDescent="0.2">
      <c r="D186" s="91">
        <f t="shared" si="41"/>
        <v>0</v>
      </c>
      <c r="E186" s="91">
        <f t="shared" si="41"/>
        <v>0</v>
      </c>
      <c r="F186" s="14">
        <f t="shared" si="34"/>
        <v>0</v>
      </c>
      <c r="G186" s="14">
        <f t="shared" si="35"/>
        <v>0</v>
      </c>
      <c r="H186" s="14">
        <f t="shared" si="36"/>
        <v>0</v>
      </c>
      <c r="I186" s="14">
        <f t="shared" si="37"/>
        <v>0</v>
      </c>
      <c r="J186" s="14">
        <f t="shared" si="38"/>
        <v>0</v>
      </c>
      <c r="K186" s="14">
        <f t="shared" ca="1" si="30"/>
        <v>1.0678408376651979E-2</v>
      </c>
      <c r="L186" s="14">
        <f t="shared" ca="1" si="39"/>
        <v>1.1402840545855116E-4</v>
      </c>
      <c r="M186" s="14">
        <f t="shared" ca="1" si="31"/>
        <v>7189001.0289930636</v>
      </c>
      <c r="N186" s="14">
        <f t="shared" ca="1" si="32"/>
        <v>20728058.157308526</v>
      </c>
      <c r="O186" s="14">
        <f t="shared" ca="1" si="33"/>
        <v>2908469.0777604687</v>
      </c>
      <c r="P186">
        <f t="shared" ca="1" si="40"/>
        <v>-1.0678408376651979E-2</v>
      </c>
    </row>
    <row r="187" spans="4:16" x14ac:dyDescent="0.2">
      <c r="D187" s="91">
        <f t="shared" si="41"/>
        <v>0</v>
      </c>
      <c r="E187" s="91">
        <f t="shared" si="41"/>
        <v>0</v>
      </c>
      <c r="F187" s="14">
        <f t="shared" si="34"/>
        <v>0</v>
      </c>
      <c r="G187" s="14">
        <f t="shared" si="35"/>
        <v>0</v>
      </c>
      <c r="H187" s="14">
        <f t="shared" si="36"/>
        <v>0</v>
      </c>
      <c r="I187" s="14">
        <f t="shared" si="37"/>
        <v>0</v>
      </c>
      <c r="J187" s="14">
        <f t="shared" si="38"/>
        <v>0</v>
      </c>
      <c r="K187" s="14">
        <f t="shared" ca="1" si="30"/>
        <v>1.0678408376651979E-2</v>
      </c>
      <c r="L187" s="14">
        <f t="shared" ca="1" si="39"/>
        <v>1.1402840545855116E-4</v>
      </c>
      <c r="M187" s="14">
        <f t="shared" ca="1" si="31"/>
        <v>7189001.0289930636</v>
      </c>
      <c r="N187" s="14">
        <f t="shared" ca="1" si="32"/>
        <v>20728058.157308526</v>
      </c>
      <c r="O187" s="14">
        <f t="shared" ca="1" si="33"/>
        <v>2908469.0777604687</v>
      </c>
      <c r="P187">
        <f t="shared" ca="1" si="40"/>
        <v>-1.0678408376651979E-2</v>
      </c>
    </row>
    <row r="188" spans="4:16" x14ac:dyDescent="0.2">
      <c r="D188" s="91">
        <f t="shared" si="41"/>
        <v>0</v>
      </c>
      <c r="E188" s="91">
        <f t="shared" si="41"/>
        <v>0</v>
      </c>
      <c r="F188" s="14">
        <f t="shared" si="34"/>
        <v>0</v>
      </c>
      <c r="G188" s="14">
        <f t="shared" si="35"/>
        <v>0</v>
      </c>
      <c r="H188" s="14">
        <f t="shared" si="36"/>
        <v>0</v>
      </c>
      <c r="I188" s="14">
        <f t="shared" si="37"/>
        <v>0</v>
      </c>
      <c r="J188" s="14">
        <f t="shared" si="38"/>
        <v>0</v>
      </c>
      <c r="K188" s="14">
        <f t="shared" ca="1" si="30"/>
        <v>1.0678408376651979E-2</v>
      </c>
      <c r="L188" s="14">
        <f t="shared" ca="1" si="39"/>
        <v>1.1402840545855116E-4</v>
      </c>
      <c r="M188" s="14">
        <f t="shared" ca="1" si="31"/>
        <v>7189001.0289930636</v>
      </c>
      <c r="N188" s="14">
        <f t="shared" ca="1" si="32"/>
        <v>20728058.157308526</v>
      </c>
      <c r="O188" s="14">
        <f t="shared" ca="1" si="33"/>
        <v>2908469.0777604687</v>
      </c>
      <c r="P188">
        <f t="shared" ca="1" si="40"/>
        <v>-1.0678408376651979E-2</v>
      </c>
    </row>
    <row r="189" spans="4:16" x14ac:dyDescent="0.2">
      <c r="D189" s="91">
        <f t="shared" si="41"/>
        <v>0</v>
      </c>
      <c r="E189" s="91">
        <f t="shared" si="41"/>
        <v>0</v>
      </c>
      <c r="F189" s="14">
        <f t="shared" si="34"/>
        <v>0</v>
      </c>
      <c r="G189" s="14">
        <f t="shared" si="35"/>
        <v>0</v>
      </c>
      <c r="H189" s="14">
        <f t="shared" si="36"/>
        <v>0</v>
      </c>
      <c r="I189" s="14">
        <f t="shared" si="37"/>
        <v>0</v>
      </c>
      <c r="J189" s="14">
        <f t="shared" si="38"/>
        <v>0</v>
      </c>
      <c r="K189" s="14">
        <f t="shared" ca="1" si="30"/>
        <v>1.0678408376651979E-2</v>
      </c>
      <c r="L189" s="14">
        <f t="shared" ca="1" si="39"/>
        <v>1.1402840545855116E-4</v>
      </c>
      <c r="M189" s="14">
        <f t="shared" ca="1" si="31"/>
        <v>7189001.0289930636</v>
      </c>
      <c r="N189" s="14">
        <f t="shared" ca="1" si="32"/>
        <v>20728058.157308526</v>
      </c>
      <c r="O189" s="14">
        <f t="shared" ca="1" si="33"/>
        <v>2908469.0777604687</v>
      </c>
      <c r="P189">
        <f t="shared" ca="1" si="40"/>
        <v>-1.0678408376651979E-2</v>
      </c>
    </row>
    <row r="190" spans="4:16" x14ac:dyDescent="0.2">
      <c r="D190" s="91">
        <f t="shared" si="41"/>
        <v>0</v>
      </c>
      <c r="E190" s="91">
        <f t="shared" si="41"/>
        <v>0</v>
      </c>
      <c r="F190" s="14">
        <f t="shared" si="34"/>
        <v>0</v>
      </c>
      <c r="G190" s="14">
        <f t="shared" si="35"/>
        <v>0</v>
      </c>
      <c r="H190" s="14">
        <f t="shared" si="36"/>
        <v>0</v>
      </c>
      <c r="I190" s="14">
        <f t="shared" si="37"/>
        <v>0</v>
      </c>
      <c r="J190" s="14">
        <f t="shared" si="38"/>
        <v>0</v>
      </c>
      <c r="K190" s="14">
        <f t="shared" ca="1" si="30"/>
        <v>1.0678408376651979E-2</v>
      </c>
      <c r="L190" s="14">
        <f t="shared" ca="1" si="39"/>
        <v>1.1402840545855116E-4</v>
      </c>
      <c r="M190" s="14">
        <f t="shared" ca="1" si="31"/>
        <v>7189001.0289930636</v>
      </c>
      <c r="N190" s="14">
        <f t="shared" ca="1" si="32"/>
        <v>20728058.157308526</v>
      </c>
      <c r="O190" s="14">
        <f t="shared" ca="1" si="33"/>
        <v>2908469.0777604687</v>
      </c>
      <c r="P190">
        <f t="shared" ca="1" si="40"/>
        <v>-1.0678408376651979E-2</v>
      </c>
    </row>
    <row r="191" spans="4:16" x14ac:dyDescent="0.2">
      <c r="D191" s="91">
        <f t="shared" si="41"/>
        <v>0</v>
      </c>
      <c r="E191" s="91">
        <f t="shared" si="41"/>
        <v>0</v>
      </c>
      <c r="F191" s="14">
        <f t="shared" si="34"/>
        <v>0</v>
      </c>
      <c r="G191" s="14">
        <f t="shared" si="35"/>
        <v>0</v>
      </c>
      <c r="H191" s="14">
        <f t="shared" si="36"/>
        <v>0</v>
      </c>
      <c r="I191" s="14">
        <f t="shared" si="37"/>
        <v>0</v>
      </c>
      <c r="J191" s="14">
        <f t="shared" si="38"/>
        <v>0</v>
      </c>
      <c r="K191" s="14">
        <f t="shared" ca="1" si="30"/>
        <v>1.0678408376651979E-2</v>
      </c>
      <c r="L191" s="14">
        <f t="shared" ca="1" si="39"/>
        <v>1.1402840545855116E-4</v>
      </c>
      <c r="M191" s="14">
        <f t="shared" ca="1" si="31"/>
        <v>7189001.0289930636</v>
      </c>
      <c r="N191" s="14">
        <f t="shared" ca="1" si="32"/>
        <v>20728058.157308526</v>
      </c>
      <c r="O191" s="14">
        <f t="shared" ca="1" si="33"/>
        <v>2908469.0777604687</v>
      </c>
      <c r="P191">
        <f t="shared" ca="1" si="40"/>
        <v>-1.0678408376651979E-2</v>
      </c>
    </row>
    <row r="192" spans="4:16" x14ac:dyDescent="0.2">
      <c r="D192" s="91">
        <f t="shared" si="41"/>
        <v>0</v>
      </c>
      <c r="E192" s="91">
        <f t="shared" si="41"/>
        <v>0</v>
      </c>
      <c r="F192" s="14">
        <f t="shared" si="34"/>
        <v>0</v>
      </c>
      <c r="G192" s="14">
        <f t="shared" si="35"/>
        <v>0</v>
      </c>
      <c r="H192" s="14">
        <f t="shared" si="36"/>
        <v>0</v>
      </c>
      <c r="I192" s="14">
        <f t="shared" si="37"/>
        <v>0</v>
      </c>
      <c r="J192" s="14">
        <f t="shared" si="38"/>
        <v>0</v>
      </c>
      <c r="K192" s="14">
        <f t="shared" ca="1" si="30"/>
        <v>1.0678408376651979E-2</v>
      </c>
      <c r="L192" s="14">
        <f t="shared" ca="1" si="39"/>
        <v>1.1402840545855116E-4</v>
      </c>
      <c r="M192" s="14">
        <f t="shared" ca="1" si="31"/>
        <v>7189001.0289930636</v>
      </c>
      <c r="N192" s="14">
        <f t="shared" ca="1" si="32"/>
        <v>20728058.157308526</v>
      </c>
      <c r="O192" s="14">
        <f t="shared" ca="1" si="33"/>
        <v>2908469.0777604687</v>
      </c>
      <c r="P192">
        <f t="shared" ca="1" si="40"/>
        <v>-1.0678408376651979E-2</v>
      </c>
    </row>
    <row r="193" spans="4:16" x14ac:dyDescent="0.2">
      <c r="D193" s="91">
        <f t="shared" si="41"/>
        <v>0</v>
      </c>
      <c r="E193" s="91">
        <f t="shared" si="41"/>
        <v>0</v>
      </c>
      <c r="F193" s="14">
        <f t="shared" si="34"/>
        <v>0</v>
      </c>
      <c r="G193" s="14">
        <f t="shared" si="35"/>
        <v>0</v>
      </c>
      <c r="H193" s="14">
        <f t="shared" si="36"/>
        <v>0</v>
      </c>
      <c r="I193" s="14">
        <f t="shared" si="37"/>
        <v>0</v>
      </c>
      <c r="J193" s="14">
        <f t="shared" si="38"/>
        <v>0</v>
      </c>
      <c r="K193" s="14">
        <f t="shared" ca="1" si="30"/>
        <v>1.0678408376651979E-2</v>
      </c>
      <c r="L193" s="14">
        <f t="shared" ca="1" si="39"/>
        <v>1.1402840545855116E-4</v>
      </c>
      <c r="M193" s="14">
        <f t="shared" ca="1" si="31"/>
        <v>7189001.0289930636</v>
      </c>
      <c r="N193" s="14">
        <f t="shared" ca="1" si="32"/>
        <v>20728058.157308526</v>
      </c>
      <c r="O193" s="14">
        <f t="shared" ca="1" si="33"/>
        <v>2908469.0777604687</v>
      </c>
      <c r="P193">
        <f t="shared" ca="1" si="40"/>
        <v>-1.0678408376651979E-2</v>
      </c>
    </row>
    <row r="194" spans="4:16" x14ac:dyDescent="0.2">
      <c r="D194" s="91">
        <f t="shared" si="41"/>
        <v>0</v>
      </c>
      <c r="E194" s="91">
        <f t="shared" si="41"/>
        <v>0</v>
      </c>
      <c r="F194" s="14">
        <f t="shared" si="34"/>
        <v>0</v>
      </c>
      <c r="G194" s="14">
        <f t="shared" si="35"/>
        <v>0</v>
      </c>
      <c r="H194" s="14">
        <f t="shared" si="36"/>
        <v>0</v>
      </c>
      <c r="I194" s="14">
        <f t="shared" si="37"/>
        <v>0</v>
      </c>
      <c r="J194" s="14">
        <f t="shared" si="38"/>
        <v>0</v>
      </c>
      <c r="K194" s="14">
        <f t="shared" ca="1" si="30"/>
        <v>1.0678408376651979E-2</v>
      </c>
      <c r="L194" s="14">
        <f t="shared" ca="1" si="39"/>
        <v>1.1402840545855116E-4</v>
      </c>
      <c r="M194" s="14">
        <f t="shared" ca="1" si="31"/>
        <v>7189001.0289930636</v>
      </c>
      <c r="N194" s="14">
        <f t="shared" ca="1" si="32"/>
        <v>20728058.157308526</v>
      </c>
      <c r="O194" s="14">
        <f t="shared" ca="1" si="33"/>
        <v>2908469.0777604687</v>
      </c>
      <c r="P194">
        <f t="shared" ca="1" si="40"/>
        <v>-1.0678408376651979E-2</v>
      </c>
    </row>
    <row r="195" spans="4:16" x14ac:dyDescent="0.2">
      <c r="D195" s="91">
        <f t="shared" si="41"/>
        <v>0</v>
      </c>
      <c r="E195" s="91">
        <f t="shared" si="41"/>
        <v>0</v>
      </c>
      <c r="F195" s="14">
        <f t="shared" si="34"/>
        <v>0</v>
      </c>
      <c r="G195" s="14">
        <f t="shared" si="35"/>
        <v>0</v>
      </c>
      <c r="H195" s="14">
        <f t="shared" si="36"/>
        <v>0</v>
      </c>
      <c r="I195" s="14">
        <f t="shared" si="37"/>
        <v>0</v>
      </c>
      <c r="J195" s="14">
        <f t="shared" si="38"/>
        <v>0</v>
      </c>
      <c r="K195" s="14">
        <f t="shared" ca="1" si="30"/>
        <v>1.0678408376651979E-2</v>
      </c>
      <c r="L195" s="14">
        <f t="shared" ca="1" si="39"/>
        <v>1.1402840545855116E-4</v>
      </c>
      <c r="M195" s="14">
        <f t="shared" ca="1" si="31"/>
        <v>7189001.0289930636</v>
      </c>
      <c r="N195" s="14">
        <f t="shared" ca="1" si="32"/>
        <v>20728058.157308526</v>
      </c>
      <c r="O195" s="14">
        <f t="shared" ca="1" si="33"/>
        <v>2908469.0777604687</v>
      </c>
      <c r="P195">
        <f t="shared" ca="1" si="40"/>
        <v>-1.0678408376651979E-2</v>
      </c>
    </row>
    <row r="196" spans="4:16" x14ac:dyDescent="0.2">
      <c r="D196" s="91">
        <f t="shared" si="41"/>
        <v>0</v>
      </c>
      <c r="E196" s="91">
        <f t="shared" si="41"/>
        <v>0</v>
      </c>
      <c r="F196" s="14">
        <f t="shared" si="34"/>
        <v>0</v>
      </c>
      <c r="G196" s="14">
        <f t="shared" si="35"/>
        <v>0</v>
      </c>
      <c r="H196" s="14">
        <f t="shared" si="36"/>
        <v>0</v>
      </c>
      <c r="I196" s="14">
        <f t="shared" si="37"/>
        <v>0</v>
      </c>
      <c r="J196" s="14">
        <f t="shared" si="38"/>
        <v>0</v>
      </c>
      <c r="K196" s="14">
        <f t="shared" ca="1" si="30"/>
        <v>1.0678408376651979E-2</v>
      </c>
      <c r="L196" s="14">
        <f t="shared" ca="1" si="39"/>
        <v>1.1402840545855116E-4</v>
      </c>
      <c r="M196" s="14">
        <f t="shared" ca="1" si="31"/>
        <v>7189001.0289930636</v>
      </c>
      <c r="N196" s="14">
        <f t="shared" ca="1" si="32"/>
        <v>20728058.157308526</v>
      </c>
      <c r="O196" s="14">
        <f t="shared" ca="1" si="33"/>
        <v>2908469.0777604687</v>
      </c>
      <c r="P196">
        <f t="shared" ca="1" si="40"/>
        <v>-1.0678408376651979E-2</v>
      </c>
    </row>
    <row r="197" spans="4:16" x14ac:dyDescent="0.2">
      <c r="D197" s="91">
        <f t="shared" si="41"/>
        <v>0</v>
      </c>
      <c r="E197" s="91">
        <f t="shared" si="41"/>
        <v>0</v>
      </c>
      <c r="F197" s="14">
        <f t="shared" si="34"/>
        <v>0</v>
      </c>
      <c r="G197" s="14">
        <f t="shared" si="35"/>
        <v>0</v>
      </c>
      <c r="H197" s="14">
        <f t="shared" si="36"/>
        <v>0</v>
      </c>
      <c r="I197" s="14">
        <f t="shared" si="37"/>
        <v>0</v>
      </c>
      <c r="J197" s="14">
        <f t="shared" si="38"/>
        <v>0</v>
      </c>
      <c r="K197" s="14">
        <f t="shared" ca="1" si="30"/>
        <v>1.0678408376651979E-2</v>
      </c>
      <c r="L197" s="14">
        <f t="shared" ca="1" si="39"/>
        <v>1.1402840545855116E-4</v>
      </c>
      <c r="M197" s="14">
        <f t="shared" ca="1" si="31"/>
        <v>7189001.0289930636</v>
      </c>
      <c r="N197" s="14">
        <f t="shared" ca="1" si="32"/>
        <v>20728058.157308526</v>
      </c>
      <c r="O197" s="14">
        <f t="shared" ca="1" si="33"/>
        <v>2908469.0777604687</v>
      </c>
      <c r="P197">
        <f t="shared" ca="1" si="40"/>
        <v>-1.0678408376651979E-2</v>
      </c>
    </row>
    <row r="198" spans="4:16" x14ac:dyDescent="0.2">
      <c r="D198" s="91">
        <f t="shared" si="41"/>
        <v>0</v>
      </c>
      <c r="E198" s="91">
        <f t="shared" si="41"/>
        <v>0</v>
      </c>
      <c r="F198" s="14">
        <f t="shared" si="34"/>
        <v>0</v>
      </c>
      <c r="G198" s="14">
        <f t="shared" si="35"/>
        <v>0</v>
      </c>
      <c r="H198" s="14">
        <f t="shared" si="36"/>
        <v>0</v>
      </c>
      <c r="I198" s="14">
        <f t="shared" si="37"/>
        <v>0</v>
      </c>
      <c r="J198" s="14">
        <f t="shared" si="38"/>
        <v>0</v>
      </c>
      <c r="K198" s="14">
        <f t="shared" ca="1" si="30"/>
        <v>1.0678408376651979E-2</v>
      </c>
      <c r="L198" s="14">
        <f t="shared" ca="1" si="39"/>
        <v>1.1402840545855116E-4</v>
      </c>
      <c r="M198" s="14">
        <f t="shared" ca="1" si="31"/>
        <v>7189001.0289930636</v>
      </c>
      <c r="N198" s="14">
        <f t="shared" ca="1" si="32"/>
        <v>20728058.157308526</v>
      </c>
      <c r="O198" s="14">
        <f t="shared" ca="1" si="33"/>
        <v>2908469.0777604687</v>
      </c>
      <c r="P198">
        <f t="shared" ca="1" si="40"/>
        <v>-1.0678408376651979E-2</v>
      </c>
    </row>
    <row r="199" spans="4:16" x14ac:dyDescent="0.2">
      <c r="D199" s="91">
        <f t="shared" si="41"/>
        <v>0</v>
      </c>
      <c r="E199" s="91">
        <f t="shared" si="41"/>
        <v>0</v>
      </c>
      <c r="F199" s="14">
        <f t="shared" si="34"/>
        <v>0</v>
      </c>
      <c r="G199" s="14">
        <f t="shared" si="35"/>
        <v>0</v>
      </c>
      <c r="H199" s="14">
        <f t="shared" si="36"/>
        <v>0</v>
      </c>
      <c r="I199" s="14">
        <f t="shared" si="37"/>
        <v>0</v>
      </c>
      <c r="J199" s="14">
        <f t="shared" si="38"/>
        <v>0</v>
      </c>
      <c r="K199" s="14">
        <f t="shared" ca="1" si="30"/>
        <v>1.0678408376651979E-2</v>
      </c>
      <c r="L199" s="14">
        <f t="shared" ca="1" si="39"/>
        <v>1.1402840545855116E-4</v>
      </c>
      <c r="M199" s="14">
        <f t="shared" ca="1" si="31"/>
        <v>7189001.0289930636</v>
      </c>
      <c r="N199" s="14">
        <f t="shared" ca="1" si="32"/>
        <v>20728058.157308526</v>
      </c>
      <c r="O199" s="14">
        <f t="shared" ca="1" si="33"/>
        <v>2908469.0777604687</v>
      </c>
      <c r="P199">
        <f t="shared" ca="1" si="40"/>
        <v>-1.0678408376651979E-2</v>
      </c>
    </row>
    <row r="200" spans="4:16" x14ac:dyDescent="0.2">
      <c r="D200" s="91">
        <f t="shared" si="41"/>
        <v>0</v>
      </c>
      <c r="E200" s="91">
        <f t="shared" si="41"/>
        <v>0</v>
      </c>
      <c r="F200" s="14">
        <f t="shared" si="34"/>
        <v>0</v>
      </c>
      <c r="G200" s="14">
        <f t="shared" si="35"/>
        <v>0</v>
      </c>
      <c r="H200" s="14">
        <f t="shared" si="36"/>
        <v>0</v>
      </c>
      <c r="I200" s="14">
        <f t="shared" si="37"/>
        <v>0</v>
      </c>
      <c r="J200" s="14">
        <f t="shared" si="38"/>
        <v>0</v>
      </c>
      <c r="K200" s="14">
        <f t="shared" ca="1" si="30"/>
        <v>1.0678408376651979E-2</v>
      </c>
      <c r="L200" s="14">
        <f t="shared" ca="1" si="39"/>
        <v>1.1402840545855116E-4</v>
      </c>
      <c r="M200" s="14">
        <f t="shared" ca="1" si="31"/>
        <v>7189001.0289930636</v>
      </c>
      <c r="N200" s="14">
        <f t="shared" ca="1" si="32"/>
        <v>20728058.157308526</v>
      </c>
      <c r="O200" s="14">
        <f t="shared" ca="1" si="33"/>
        <v>2908469.0777604687</v>
      </c>
      <c r="P200">
        <f t="shared" ca="1" si="40"/>
        <v>-1.0678408376651979E-2</v>
      </c>
    </row>
    <row r="201" spans="4:16" x14ac:dyDescent="0.2">
      <c r="D201" s="91">
        <f t="shared" ref="D201:E241" si="42">A201/A$18</f>
        <v>0</v>
      </c>
      <c r="E201" s="91">
        <f t="shared" si="42"/>
        <v>0</v>
      </c>
      <c r="F201" s="14">
        <f t="shared" si="34"/>
        <v>0</v>
      </c>
      <c r="G201" s="14">
        <f t="shared" si="35"/>
        <v>0</v>
      </c>
      <c r="H201" s="14">
        <f t="shared" si="36"/>
        <v>0</v>
      </c>
      <c r="I201" s="14">
        <f t="shared" si="37"/>
        <v>0</v>
      </c>
      <c r="J201" s="14">
        <f t="shared" si="38"/>
        <v>0</v>
      </c>
      <c r="K201" s="14">
        <f t="shared" ref="K201:K241" ca="1" si="43">+E$4+E$5*D201+E$6*D201^2</f>
        <v>1.0678408376651979E-2</v>
      </c>
      <c r="L201" s="14">
        <f t="shared" ca="1" si="39"/>
        <v>1.1402840545855116E-4</v>
      </c>
      <c r="M201" s="14">
        <f t="shared" ref="M201:M241" ca="1" si="44">(M$1-M$2*D201+M$3*F201)^2</f>
        <v>7189001.0289930636</v>
      </c>
      <c r="N201" s="14">
        <f t="shared" ref="N201:N241" ca="1" si="45">(-M$2+M$4*D201-M$5*F201)^2</f>
        <v>20728058.157308526</v>
      </c>
      <c r="O201" s="14">
        <f t="shared" ref="O201:O241" ca="1" si="46">+(M$3-D201*M$5+F201*M$6)^2</f>
        <v>2908469.0777604687</v>
      </c>
      <c r="P201">
        <f t="shared" ca="1" si="40"/>
        <v>-1.0678408376651979E-2</v>
      </c>
    </row>
    <row r="202" spans="4:16" x14ac:dyDescent="0.2">
      <c r="D202" s="91">
        <f t="shared" si="42"/>
        <v>0</v>
      </c>
      <c r="E202" s="91">
        <f t="shared" si="42"/>
        <v>0</v>
      </c>
      <c r="F202" s="14">
        <f t="shared" ref="F202:F241" si="47">D202*D202</f>
        <v>0</v>
      </c>
      <c r="G202" s="14">
        <f t="shared" ref="G202:G241" si="48">D202*F202</f>
        <v>0</v>
      </c>
      <c r="H202" s="14">
        <f t="shared" ref="H202:H241" si="49">F202*F202</f>
        <v>0</v>
      </c>
      <c r="I202" s="14">
        <f t="shared" ref="I202:I241" si="50">E202*D202</f>
        <v>0</v>
      </c>
      <c r="J202" s="14">
        <f t="shared" ref="J202:J241" si="51">I202*D202</f>
        <v>0</v>
      </c>
      <c r="K202" s="14">
        <f t="shared" ca="1" si="43"/>
        <v>1.0678408376651979E-2</v>
      </c>
      <c r="L202" s="14">
        <f t="shared" ref="L202:L241" ca="1" si="52">+(K202-E202)^2</f>
        <v>1.1402840545855116E-4</v>
      </c>
      <c r="M202" s="14">
        <f t="shared" ca="1" si="44"/>
        <v>7189001.0289930636</v>
      </c>
      <c r="N202" s="14">
        <f t="shared" ca="1" si="45"/>
        <v>20728058.157308526</v>
      </c>
      <c r="O202" s="14">
        <f t="shared" ca="1" si="46"/>
        <v>2908469.0777604687</v>
      </c>
      <c r="P202">
        <f t="shared" ref="P202:P241" ca="1" si="53">+E202-K202</f>
        <v>-1.0678408376651979E-2</v>
      </c>
    </row>
    <row r="203" spans="4:16" x14ac:dyDescent="0.2">
      <c r="D203" s="91">
        <f t="shared" si="42"/>
        <v>0</v>
      </c>
      <c r="E203" s="91">
        <f t="shared" si="42"/>
        <v>0</v>
      </c>
      <c r="F203" s="14">
        <f t="shared" si="47"/>
        <v>0</v>
      </c>
      <c r="G203" s="14">
        <f t="shared" si="48"/>
        <v>0</v>
      </c>
      <c r="H203" s="14">
        <f t="shared" si="49"/>
        <v>0</v>
      </c>
      <c r="I203" s="14">
        <f t="shared" si="50"/>
        <v>0</v>
      </c>
      <c r="J203" s="14">
        <f t="shared" si="51"/>
        <v>0</v>
      </c>
      <c r="K203" s="14">
        <f t="shared" ca="1" si="43"/>
        <v>1.0678408376651979E-2</v>
      </c>
      <c r="L203" s="14">
        <f t="shared" ca="1" si="52"/>
        <v>1.1402840545855116E-4</v>
      </c>
      <c r="M203" s="14">
        <f t="shared" ca="1" si="44"/>
        <v>7189001.0289930636</v>
      </c>
      <c r="N203" s="14">
        <f t="shared" ca="1" si="45"/>
        <v>20728058.157308526</v>
      </c>
      <c r="O203" s="14">
        <f t="shared" ca="1" si="46"/>
        <v>2908469.0777604687</v>
      </c>
      <c r="P203">
        <f t="shared" ca="1" si="53"/>
        <v>-1.0678408376651979E-2</v>
      </c>
    </row>
    <row r="204" spans="4:16" x14ac:dyDescent="0.2">
      <c r="D204" s="91">
        <f t="shared" si="42"/>
        <v>0</v>
      </c>
      <c r="E204" s="91">
        <f t="shared" si="42"/>
        <v>0</v>
      </c>
      <c r="F204" s="14">
        <f t="shared" si="47"/>
        <v>0</v>
      </c>
      <c r="G204" s="14">
        <f t="shared" si="48"/>
        <v>0</v>
      </c>
      <c r="H204" s="14">
        <f t="shared" si="49"/>
        <v>0</v>
      </c>
      <c r="I204" s="14">
        <f t="shared" si="50"/>
        <v>0</v>
      </c>
      <c r="J204" s="14">
        <f t="shared" si="51"/>
        <v>0</v>
      </c>
      <c r="K204" s="14">
        <f t="shared" ca="1" si="43"/>
        <v>1.0678408376651979E-2</v>
      </c>
      <c r="L204" s="14">
        <f t="shared" ca="1" si="52"/>
        <v>1.1402840545855116E-4</v>
      </c>
      <c r="M204" s="14">
        <f t="shared" ca="1" si="44"/>
        <v>7189001.0289930636</v>
      </c>
      <c r="N204" s="14">
        <f t="shared" ca="1" si="45"/>
        <v>20728058.157308526</v>
      </c>
      <c r="O204" s="14">
        <f t="shared" ca="1" si="46"/>
        <v>2908469.0777604687</v>
      </c>
      <c r="P204">
        <f t="shared" ca="1" si="53"/>
        <v>-1.0678408376651979E-2</v>
      </c>
    </row>
    <row r="205" spans="4:16" x14ac:dyDescent="0.2">
      <c r="D205" s="91">
        <f t="shared" si="42"/>
        <v>0</v>
      </c>
      <c r="E205" s="91">
        <f t="shared" si="42"/>
        <v>0</v>
      </c>
      <c r="F205" s="14">
        <f t="shared" si="47"/>
        <v>0</v>
      </c>
      <c r="G205" s="14">
        <f t="shared" si="48"/>
        <v>0</v>
      </c>
      <c r="H205" s="14">
        <f t="shared" si="49"/>
        <v>0</v>
      </c>
      <c r="I205" s="14">
        <f t="shared" si="50"/>
        <v>0</v>
      </c>
      <c r="J205" s="14">
        <f t="shared" si="51"/>
        <v>0</v>
      </c>
      <c r="K205" s="14">
        <f t="shared" ca="1" si="43"/>
        <v>1.0678408376651979E-2</v>
      </c>
      <c r="L205" s="14">
        <f t="shared" ca="1" si="52"/>
        <v>1.1402840545855116E-4</v>
      </c>
      <c r="M205" s="14">
        <f t="shared" ca="1" si="44"/>
        <v>7189001.0289930636</v>
      </c>
      <c r="N205" s="14">
        <f t="shared" ca="1" si="45"/>
        <v>20728058.157308526</v>
      </c>
      <c r="O205" s="14">
        <f t="shared" ca="1" si="46"/>
        <v>2908469.0777604687</v>
      </c>
      <c r="P205">
        <f t="shared" ca="1" si="53"/>
        <v>-1.0678408376651979E-2</v>
      </c>
    </row>
    <row r="206" spans="4:16" x14ac:dyDescent="0.2">
      <c r="D206" s="91">
        <f t="shared" si="42"/>
        <v>0</v>
      </c>
      <c r="E206" s="91">
        <f t="shared" si="42"/>
        <v>0</v>
      </c>
      <c r="F206" s="14">
        <f t="shared" si="47"/>
        <v>0</v>
      </c>
      <c r="G206" s="14">
        <f t="shared" si="48"/>
        <v>0</v>
      </c>
      <c r="H206" s="14">
        <f t="shared" si="49"/>
        <v>0</v>
      </c>
      <c r="I206" s="14">
        <f t="shared" si="50"/>
        <v>0</v>
      </c>
      <c r="J206" s="14">
        <f t="shared" si="51"/>
        <v>0</v>
      </c>
      <c r="K206" s="14">
        <f t="shared" ca="1" si="43"/>
        <v>1.0678408376651979E-2</v>
      </c>
      <c r="L206" s="14">
        <f t="shared" ca="1" si="52"/>
        <v>1.1402840545855116E-4</v>
      </c>
      <c r="M206" s="14">
        <f t="shared" ca="1" si="44"/>
        <v>7189001.0289930636</v>
      </c>
      <c r="N206" s="14">
        <f t="shared" ca="1" si="45"/>
        <v>20728058.157308526</v>
      </c>
      <c r="O206" s="14">
        <f t="shared" ca="1" si="46"/>
        <v>2908469.0777604687</v>
      </c>
      <c r="P206">
        <f t="shared" ca="1" si="53"/>
        <v>-1.0678408376651979E-2</v>
      </c>
    </row>
    <row r="207" spans="4:16" x14ac:dyDescent="0.2">
      <c r="D207" s="91">
        <f t="shared" si="42"/>
        <v>0</v>
      </c>
      <c r="E207" s="91">
        <f t="shared" si="42"/>
        <v>0</v>
      </c>
      <c r="F207" s="14">
        <f t="shared" si="47"/>
        <v>0</v>
      </c>
      <c r="G207" s="14">
        <f t="shared" si="48"/>
        <v>0</v>
      </c>
      <c r="H207" s="14">
        <f t="shared" si="49"/>
        <v>0</v>
      </c>
      <c r="I207" s="14">
        <f t="shared" si="50"/>
        <v>0</v>
      </c>
      <c r="J207" s="14">
        <f t="shared" si="51"/>
        <v>0</v>
      </c>
      <c r="K207" s="14">
        <f t="shared" ca="1" si="43"/>
        <v>1.0678408376651979E-2</v>
      </c>
      <c r="L207" s="14">
        <f t="shared" ca="1" si="52"/>
        <v>1.1402840545855116E-4</v>
      </c>
      <c r="M207" s="14">
        <f t="shared" ca="1" si="44"/>
        <v>7189001.0289930636</v>
      </c>
      <c r="N207" s="14">
        <f t="shared" ca="1" si="45"/>
        <v>20728058.157308526</v>
      </c>
      <c r="O207" s="14">
        <f t="shared" ca="1" si="46"/>
        <v>2908469.0777604687</v>
      </c>
      <c r="P207">
        <f t="shared" ca="1" si="53"/>
        <v>-1.0678408376651979E-2</v>
      </c>
    </row>
    <row r="208" spans="4:16" x14ac:dyDescent="0.2">
      <c r="D208" s="91">
        <f t="shared" si="42"/>
        <v>0</v>
      </c>
      <c r="E208" s="91">
        <f t="shared" si="42"/>
        <v>0</v>
      </c>
      <c r="F208" s="14">
        <f t="shared" si="47"/>
        <v>0</v>
      </c>
      <c r="G208" s="14">
        <f t="shared" si="48"/>
        <v>0</v>
      </c>
      <c r="H208" s="14">
        <f t="shared" si="49"/>
        <v>0</v>
      </c>
      <c r="I208" s="14">
        <f t="shared" si="50"/>
        <v>0</v>
      </c>
      <c r="J208" s="14">
        <f t="shared" si="51"/>
        <v>0</v>
      </c>
      <c r="K208" s="14">
        <f t="shared" ca="1" si="43"/>
        <v>1.0678408376651979E-2</v>
      </c>
      <c r="L208" s="14">
        <f t="shared" ca="1" si="52"/>
        <v>1.1402840545855116E-4</v>
      </c>
      <c r="M208" s="14">
        <f t="shared" ca="1" si="44"/>
        <v>7189001.0289930636</v>
      </c>
      <c r="N208" s="14">
        <f t="shared" ca="1" si="45"/>
        <v>20728058.157308526</v>
      </c>
      <c r="O208" s="14">
        <f t="shared" ca="1" si="46"/>
        <v>2908469.0777604687</v>
      </c>
      <c r="P208">
        <f t="shared" ca="1" si="53"/>
        <v>-1.0678408376651979E-2</v>
      </c>
    </row>
    <row r="209" spans="4:16" x14ac:dyDescent="0.2">
      <c r="D209" s="91">
        <f t="shared" si="42"/>
        <v>0</v>
      </c>
      <c r="E209" s="91">
        <f t="shared" si="42"/>
        <v>0</v>
      </c>
      <c r="F209" s="14">
        <f t="shared" si="47"/>
        <v>0</v>
      </c>
      <c r="G209" s="14">
        <f t="shared" si="48"/>
        <v>0</v>
      </c>
      <c r="H209" s="14">
        <f t="shared" si="49"/>
        <v>0</v>
      </c>
      <c r="I209" s="14">
        <f t="shared" si="50"/>
        <v>0</v>
      </c>
      <c r="J209" s="14">
        <f t="shared" si="51"/>
        <v>0</v>
      </c>
      <c r="K209" s="14">
        <f t="shared" ca="1" si="43"/>
        <v>1.0678408376651979E-2</v>
      </c>
      <c r="L209" s="14">
        <f t="shared" ca="1" si="52"/>
        <v>1.1402840545855116E-4</v>
      </c>
      <c r="M209" s="14">
        <f t="shared" ca="1" si="44"/>
        <v>7189001.0289930636</v>
      </c>
      <c r="N209" s="14">
        <f t="shared" ca="1" si="45"/>
        <v>20728058.157308526</v>
      </c>
      <c r="O209" s="14">
        <f t="shared" ca="1" si="46"/>
        <v>2908469.0777604687</v>
      </c>
      <c r="P209">
        <f t="shared" ca="1" si="53"/>
        <v>-1.0678408376651979E-2</v>
      </c>
    </row>
    <row r="210" spans="4:16" x14ac:dyDescent="0.2">
      <c r="D210" s="91">
        <f t="shared" si="42"/>
        <v>0</v>
      </c>
      <c r="E210" s="91">
        <f t="shared" si="42"/>
        <v>0</v>
      </c>
      <c r="F210" s="14">
        <f t="shared" si="47"/>
        <v>0</v>
      </c>
      <c r="G210" s="14">
        <f t="shared" si="48"/>
        <v>0</v>
      </c>
      <c r="H210" s="14">
        <f t="shared" si="49"/>
        <v>0</v>
      </c>
      <c r="I210" s="14">
        <f t="shared" si="50"/>
        <v>0</v>
      </c>
      <c r="J210" s="14">
        <f t="shared" si="51"/>
        <v>0</v>
      </c>
      <c r="K210" s="14">
        <f t="shared" ca="1" si="43"/>
        <v>1.0678408376651979E-2</v>
      </c>
      <c r="L210" s="14">
        <f t="shared" ca="1" si="52"/>
        <v>1.1402840545855116E-4</v>
      </c>
      <c r="M210" s="14">
        <f t="shared" ca="1" si="44"/>
        <v>7189001.0289930636</v>
      </c>
      <c r="N210" s="14">
        <f t="shared" ca="1" si="45"/>
        <v>20728058.157308526</v>
      </c>
      <c r="O210" s="14">
        <f t="shared" ca="1" si="46"/>
        <v>2908469.0777604687</v>
      </c>
      <c r="P210">
        <f t="shared" ca="1" si="53"/>
        <v>-1.0678408376651979E-2</v>
      </c>
    </row>
    <row r="211" spans="4:16" x14ac:dyDescent="0.2">
      <c r="D211" s="91">
        <f t="shared" si="42"/>
        <v>0</v>
      </c>
      <c r="E211" s="91">
        <f t="shared" si="42"/>
        <v>0</v>
      </c>
      <c r="F211" s="14">
        <f t="shared" si="47"/>
        <v>0</v>
      </c>
      <c r="G211" s="14">
        <f t="shared" si="48"/>
        <v>0</v>
      </c>
      <c r="H211" s="14">
        <f t="shared" si="49"/>
        <v>0</v>
      </c>
      <c r="I211" s="14">
        <f t="shared" si="50"/>
        <v>0</v>
      </c>
      <c r="J211" s="14">
        <f t="shared" si="51"/>
        <v>0</v>
      </c>
      <c r="K211" s="14">
        <f t="shared" ca="1" si="43"/>
        <v>1.0678408376651979E-2</v>
      </c>
      <c r="L211" s="14">
        <f t="shared" ca="1" si="52"/>
        <v>1.1402840545855116E-4</v>
      </c>
      <c r="M211" s="14">
        <f t="shared" ca="1" si="44"/>
        <v>7189001.0289930636</v>
      </c>
      <c r="N211" s="14">
        <f t="shared" ca="1" si="45"/>
        <v>20728058.157308526</v>
      </c>
      <c r="O211" s="14">
        <f t="shared" ca="1" si="46"/>
        <v>2908469.0777604687</v>
      </c>
      <c r="P211">
        <f t="shared" ca="1" si="53"/>
        <v>-1.0678408376651979E-2</v>
      </c>
    </row>
    <row r="212" spans="4:16" x14ac:dyDescent="0.2">
      <c r="D212" s="91">
        <f t="shared" si="42"/>
        <v>0</v>
      </c>
      <c r="E212" s="91">
        <f t="shared" si="42"/>
        <v>0</v>
      </c>
      <c r="F212" s="14">
        <f t="shared" si="47"/>
        <v>0</v>
      </c>
      <c r="G212" s="14">
        <f t="shared" si="48"/>
        <v>0</v>
      </c>
      <c r="H212" s="14">
        <f t="shared" si="49"/>
        <v>0</v>
      </c>
      <c r="I212" s="14">
        <f t="shared" si="50"/>
        <v>0</v>
      </c>
      <c r="J212" s="14">
        <f t="shared" si="51"/>
        <v>0</v>
      </c>
      <c r="K212" s="14">
        <f t="shared" ca="1" si="43"/>
        <v>1.0678408376651979E-2</v>
      </c>
      <c r="L212" s="14">
        <f t="shared" ca="1" si="52"/>
        <v>1.1402840545855116E-4</v>
      </c>
      <c r="M212" s="14">
        <f t="shared" ca="1" si="44"/>
        <v>7189001.0289930636</v>
      </c>
      <c r="N212" s="14">
        <f t="shared" ca="1" si="45"/>
        <v>20728058.157308526</v>
      </c>
      <c r="O212" s="14">
        <f t="shared" ca="1" si="46"/>
        <v>2908469.0777604687</v>
      </c>
      <c r="P212">
        <f t="shared" ca="1" si="53"/>
        <v>-1.0678408376651979E-2</v>
      </c>
    </row>
    <row r="213" spans="4:16" x14ac:dyDescent="0.2">
      <c r="D213" s="91">
        <f t="shared" si="42"/>
        <v>0</v>
      </c>
      <c r="E213" s="91">
        <f t="shared" si="42"/>
        <v>0</v>
      </c>
      <c r="F213" s="14">
        <f t="shared" si="47"/>
        <v>0</v>
      </c>
      <c r="G213" s="14">
        <f t="shared" si="48"/>
        <v>0</v>
      </c>
      <c r="H213" s="14">
        <f t="shared" si="49"/>
        <v>0</v>
      </c>
      <c r="I213" s="14">
        <f t="shared" si="50"/>
        <v>0</v>
      </c>
      <c r="J213" s="14">
        <f t="shared" si="51"/>
        <v>0</v>
      </c>
      <c r="K213" s="14">
        <f t="shared" ca="1" si="43"/>
        <v>1.0678408376651979E-2</v>
      </c>
      <c r="L213" s="14">
        <f t="shared" ca="1" si="52"/>
        <v>1.1402840545855116E-4</v>
      </c>
      <c r="M213" s="14">
        <f t="shared" ca="1" si="44"/>
        <v>7189001.0289930636</v>
      </c>
      <c r="N213" s="14">
        <f t="shared" ca="1" si="45"/>
        <v>20728058.157308526</v>
      </c>
      <c r="O213" s="14">
        <f t="shared" ca="1" si="46"/>
        <v>2908469.0777604687</v>
      </c>
      <c r="P213">
        <f t="shared" ca="1" si="53"/>
        <v>-1.0678408376651979E-2</v>
      </c>
    </row>
    <row r="214" spans="4:16" x14ac:dyDescent="0.2">
      <c r="D214" s="91">
        <f t="shared" si="42"/>
        <v>0</v>
      </c>
      <c r="E214" s="91">
        <f t="shared" si="42"/>
        <v>0</v>
      </c>
      <c r="F214" s="14">
        <f t="shared" si="47"/>
        <v>0</v>
      </c>
      <c r="G214" s="14">
        <f t="shared" si="48"/>
        <v>0</v>
      </c>
      <c r="H214" s="14">
        <f t="shared" si="49"/>
        <v>0</v>
      </c>
      <c r="I214" s="14">
        <f t="shared" si="50"/>
        <v>0</v>
      </c>
      <c r="J214" s="14">
        <f t="shared" si="51"/>
        <v>0</v>
      </c>
      <c r="K214" s="14">
        <f t="shared" ca="1" si="43"/>
        <v>1.0678408376651979E-2</v>
      </c>
      <c r="L214" s="14">
        <f t="shared" ca="1" si="52"/>
        <v>1.1402840545855116E-4</v>
      </c>
      <c r="M214" s="14">
        <f t="shared" ca="1" si="44"/>
        <v>7189001.0289930636</v>
      </c>
      <c r="N214" s="14">
        <f t="shared" ca="1" si="45"/>
        <v>20728058.157308526</v>
      </c>
      <c r="O214" s="14">
        <f t="shared" ca="1" si="46"/>
        <v>2908469.0777604687</v>
      </c>
      <c r="P214">
        <f t="shared" ca="1" si="53"/>
        <v>-1.0678408376651979E-2</v>
      </c>
    </row>
    <row r="215" spans="4:16" x14ac:dyDescent="0.2">
      <c r="D215" s="91">
        <f t="shared" si="42"/>
        <v>0</v>
      </c>
      <c r="E215" s="91">
        <f t="shared" si="42"/>
        <v>0</v>
      </c>
      <c r="F215" s="14">
        <f t="shared" si="47"/>
        <v>0</v>
      </c>
      <c r="G215" s="14">
        <f t="shared" si="48"/>
        <v>0</v>
      </c>
      <c r="H215" s="14">
        <f t="shared" si="49"/>
        <v>0</v>
      </c>
      <c r="I215" s="14">
        <f t="shared" si="50"/>
        <v>0</v>
      </c>
      <c r="J215" s="14">
        <f t="shared" si="51"/>
        <v>0</v>
      </c>
      <c r="K215" s="14">
        <f t="shared" ca="1" si="43"/>
        <v>1.0678408376651979E-2</v>
      </c>
      <c r="L215" s="14">
        <f t="shared" ca="1" si="52"/>
        <v>1.1402840545855116E-4</v>
      </c>
      <c r="M215" s="14">
        <f t="shared" ca="1" si="44"/>
        <v>7189001.0289930636</v>
      </c>
      <c r="N215" s="14">
        <f t="shared" ca="1" si="45"/>
        <v>20728058.157308526</v>
      </c>
      <c r="O215" s="14">
        <f t="shared" ca="1" si="46"/>
        <v>2908469.0777604687</v>
      </c>
      <c r="P215">
        <f t="shared" ca="1" si="53"/>
        <v>-1.0678408376651979E-2</v>
      </c>
    </row>
    <row r="216" spans="4:16" x14ac:dyDescent="0.2">
      <c r="D216" s="91">
        <f t="shared" si="42"/>
        <v>0</v>
      </c>
      <c r="E216" s="91">
        <f t="shared" si="42"/>
        <v>0</v>
      </c>
      <c r="F216" s="14">
        <f t="shared" si="47"/>
        <v>0</v>
      </c>
      <c r="G216" s="14">
        <f t="shared" si="48"/>
        <v>0</v>
      </c>
      <c r="H216" s="14">
        <f t="shared" si="49"/>
        <v>0</v>
      </c>
      <c r="I216" s="14">
        <f t="shared" si="50"/>
        <v>0</v>
      </c>
      <c r="J216" s="14">
        <f t="shared" si="51"/>
        <v>0</v>
      </c>
      <c r="K216" s="14">
        <f t="shared" ca="1" si="43"/>
        <v>1.0678408376651979E-2</v>
      </c>
      <c r="L216" s="14">
        <f t="shared" ca="1" si="52"/>
        <v>1.1402840545855116E-4</v>
      </c>
      <c r="M216" s="14">
        <f t="shared" ca="1" si="44"/>
        <v>7189001.0289930636</v>
      </c>
      <c r="N216" s="14">
        <f t="shared" ca="1" si="45"/>
        <v>20728058.157308526</v>
      </c>
      <c r="O216" s="14">
        <f t="shared" ca="1" si="46"/>
        <v>2908469.0777604687</v>
      </c>
      <c r="P216">
        <f t="shared" ca="1" si="53"/>
        <v>-1.0678408376651979E-2</v>
      </c>
    </row>
    <row r="217" spans="4:16" x14ac:dyDescent="0.2">
      <c r="D217" s="91">
        <f t="shared" si="42"/>
        <v>0</v>
      </c>
      <c r="E217" s="91">
        <f t="shared" si="42"/>
        <v>0</v>
      </c>
      <c r="F217" s="14">
        <f t="shared" si="47"/>
        <v>0</v>
      </c>
      <c r="G217" s="14">
        <f t="shared" si="48"/>
        <v>0</v>
      </c>
      <c r="H217" s="14">
        <f t="shared" si="49"/>
        <v>0</v>
      </c>
      <c r="I217" s="14">
        <f t="shared" si="50"/>
        <v>0</v>
      </c>
      <c r="J217" s="14">
        <f t="shared" si="51"/>
        <v>0</v>
      </c>
      <c r="K217" s="14">
        <f t="shared" ca="1" si="43"/>
        <v>1.0678408376651979E-2</v>
      </c>
      <c r="L217" s="14">
        <f t="shared" ca="1" si="52"/>
        <v>1.1402840545855116E-4</v>
      </c>
      <c r="M217" s="14">
        <f t="shared" ca="1" si="44"/>
        <v>7189001.0289930636</v>
      </c>
      <c r="N217" s="14">
        <f t="shared" ca="1" si="45"/>
        <v>20728058.157308526</v>
      </c>
      <c r="O217" s="14">
        <f t="shared" ca="1" si="46"/>
        <v>2908469.0777604687</v>
      </c>
      <c r="P217">
        <f t="shared" ca="1" si="53"/>
        <v>-1.0678408376651979E-2</v>
      </c>
    </row>
    <row r="218" spans="4:16" x14ac:dyDescent="0.2">
      <c r="D218" s="91">
        <f t="shared" si="42"/>
        <v>0</v>
      </c>
      <c r="E218" s="91">
        <f t="shared" si="42"/>
        <v>0</v>
      </c>
      <c r="F218" s="14">
        <f t="shared" si="47"/>
        <v>0</v>
      </c>
      <c r="G218" s="14">
        <f t="shared" si="48"/>
        <v>0</v>
      </c>
      <c r="H218" s="14">
        <f t="shared" si="49"/>
        <v>0</v>
      </c>
      <c r="I218" s="14">
        <f t="shared" si="50"/>
        <v>0</v>
      </c>
      <c r="J218" s="14">
        <f t="shared" si="51"/>
        <v>0</v>
      </c>
      <c r="K218" s="14">
        <f t="shared" ca="1" si="43"/>
        <v>1.0678408376651979E-2</v>
      </c>
      <c r="L218" s="14">
        <f t="shared" ca="1" si="52"/>
        <v>1.1402840545855116E-4</v>
      </c>
      <c r="M218" s="14">
        <f t="shared" ca="1" si="44"/>
        <v>7189001.0289930636</v>
      </c>
      <c r="N218" s="14">
        <f t="shared" ca="1" si="45"/>
        <v>20728058.157308526</v>
      </c>
      <c r="O218" s="14">
        <f t="shared" ca="1" si="46"/>
        <v>2908469.0777604687</v>
      </c>
      <c r="P218">
        <f t="shared" ca="1" si="53"/>
        <v>-1.0678408376651979E-2</v>
      </c>
    </row>
    <row r="219" spans="4:16" x14ac:dyDescent="0.2">
      <c r="D219" s="91">
        <f t="shared" si="42"/>
        <v>0</v>
      </c>
      <c r="E219" s="91">
        <f t="shared" si="42"/>
        <v>0</v>
      </c>
      <c r="F219" s="14">
        <f t="shared" si="47"/>
        <v>0</v>
      </c>
      <c r="G219" s="14">
        <f t="shared" si="48"/>
        <v>0</v>
      </c>
      <c r="H219" s="14">
        <f t="shared" si="49"/>
        <v>0</v>
      </c>
      <c r="I219" s="14">
        <f t="shared" si="50"/>
        <v>0</v>
      </c>
      <c r="J219" s="14">
        <f t="shared" si="51"/>
        <v>0</v>
      </c>
      <c r="K219" s="14">
        <f t="shared" ca="1" si="43"/>
        <v>1.0678408376651979E-2</v>
      </c>
      <c r="L219" s="14">
        <f t="shared" ca="1" si="52"/>
        <v>1.1402840545855116E-4</v>
      </c>
      <c r="M219" s="14">
        <f t="shared" ca="1" si="44"/>
        <v>7189001.0289930636</v>
      </c>
      <c r="N219" s="14">
        <f t="shared" ca="1" si="45"/>
        <v>20728058.157308526</v>
      </c>
      <c r="O219" s="14">
        <f t="shared" ca="1" si="46"/>
        <v>2908469.0777604687</v>
      </c>
      <c r="P219">
        <f t="shared" ca="1" si="53"/>
        <v>-1.0678408376651979E-2</v>
      </c>
    </row>
    <row r="220" spans="4:16" x14ac:dyDescent="0.2">
      <c r="D220" s="91">
        <f t="shared" si="42"/>
        <v>0</v>
      </c>
      <c r="E220" s="91">
        <f t="shared" si="42"/>
        <v>0</v>
      </c>
      <c r="F220" s="14">
        <f t="shared" si="47"/>
        <v>0</v>
      </c>
      <c r="G220" s="14">
        <f t="shared" si="48"/>
        <v>0</v>
      </c>
      <c r="H220" s="14">
        <f t="shared" si="49"/>
        <v>0</v>
      </c>
      <c r="I220" s="14">
        <f t="shared" si="50"/>
        <v>0</v>
      </c>
      <c r="J220" s="14">
        <f t="shared" si="51"/>
        <v>0</v>
      </c>
      <c r="K220" s="14">
        <f t="shared" ca="1" si="43"/>
        <v>1.0678408376651979E-2</v>
      </c>
      <c r="L220" s="14">
        <f t="shared" ca="1" si="52"/>
        <v>1.1402840545855116E-4</v>
      </c>
      <c r="M220" s="14">
        <f t="shared" ca="1" si="44"/>
        <v>7189001.0289930636</v>
      </c>
      <c r="N220" s="14">
        <f t="shared" ca="1" si="45"/>
        <v>20728058.157308526</v>
      </c>
      <c r="O220" s="14">
        <f t="shared" ca="1" si="46"/>
        <v>2908469.0777604687</v>
      </c>
      <c r="P220">
        <f t="shared" ca="1" si="53"/>
        <v>-1.0678408376651979E-2</v>
      </c>
    </row>
    <row r="221" spans="4:16" x14ac:dyDescent="0.2">
      <c r="D221" s="91">
        <f t="shared" si="42"/>
        <v>0</v>
      </c>
      <c r="E221" s="91">
        <f t="shared" si="42"/>
        <v>0</v>
      </c>
      <c r="F221" s="14">
        <f t="shared" si="47"/>
        <v>0</v>
      </c>
      <c r="G221" s="14">
        <f t="shared" si="48"/>
        <v>0</v>
      </c>
      <c r="H221" s="14">
        <f t="shared" si="49"/>
        <v>0</v>
      </c>
      <c r="I221" s="14">
        <f t="shared" si="50"/>
        <v>0</v>
      </c>
      <c r="J221" s="14">
        <f t="shared" si="51"/>
        <v>0</v>
      </c>
      <c r="K221" s="14">
        <f t="shared" ca="1" si="43"/>
        <v>1.0678408376651979E-2</v>
      </c>
      <c r="L221" s="14">
        <f t="shared" ca="1" si="52"/>
        <v>1.1402840545855116E-4</v>
      </c>
      <c r="M221" s="14">
        <f t="shared" ca="1" si="44"/>
        <v>7189001.0289930636</v>
      </c>
      <c r="N221" s="14">
        <f t="shared" ca="1" si="45"/>
        <v>20728058.157308526</v>
      </c>
      <c r="O221" s="14">
        <f t="shared" ca="1" si="46"/>
        <v>2908469.0777604687</v>
      </c>
      <c r="P221">
        <f t="shared" ca="1" si="53"/>
        <v>-1.0678408376651979E-2</v>
      </c>
    </row>
    <row r="222" spans="4:16" x14ac:dyDescent="0.2">
      <c r="D222" s="91">
        <f t="shared" si="42"/>
        <v>0</v>
      </c>
      <c r="E222" s="91">
        <f t="shared" si="42"/>
        <v>0</v>
      </c>
      <c r="F222" s="14">
        <f t="shared" si="47"/>
        <v>0</v>
      </c>
      <c r="G222" s="14">
        <f t="shared" si="48"/>
        <v>0</v>
      </c>
      <c r="H222" s="14">
        <f t="shared" si="49"/>
        <v>0</v>
      </c>
      <c r="I222" s="14">
        <f t="shared" si="50"/>
        <v>0</v>
      </c>
      <c r="J222" s="14">
        <f t="shared" si="51"/>
        <v>0</v>
      </c>
      <c r="K222" s="14">
        <f t="shared" ca="1" si="43"/>
        <v>1.0678408376651979E-2</v>
      </c>
      <c r="L222" s="14">
        <f t="shared" ca="1" si="52"/>
        <v>1.1402840545855116E-4</v>
      </c>
      <c r="M222" s="14">
        <f t="shared" ca="1" si="44"/>
        <v>7189001.0289930636</v>
      </c>
      <c r="N222" s="14">
        <f t="shared" ca="1" si="45"/>
        <v>20728058.157308526</v>
      </c>
      <c r="O222" s="14">
        <f t="shared" ca="1" si="46"/>
        <v>2908469.0777604687</v>
      </c>
      <c r="P222">
        <f t="shared" ca="1" si="53"/>
        <v>-1.0678408376651979E-2</v>
      </c>
    </row>
    <row r="223" spans="4:16" x14ac:dyDescent="0.2">
      <c r="D223" s="91">
        <f t="shared" si="42"/>
        <v>0</v>
      </c>
      <c r="E223" s="91">
        <f t="shared" si="42"/>
        <v>0</v>
      </c>
      <c r="F223" s="14">
        <f t="shared" si="47"/>
        <v>0</v>
      </c>
      <c r="G223" s="14">
        <f t="shared" si="48"/>
        <v>0</v>
      </c>
      <c r="H223" s="14">
        <f t="shared" si="49"/>
        <v>0</v>
      </c>
      <c r="I223" s="14">
        <f t="shared" si="50"/>
        <v>0</v>
      </c>
      <c r="J223" s="14">
        <f t="shared" si="51"/>
        <v>0</v>
      </c>
      <c r="K223" s="14">
        <f t="shared" ca="1" si="43"/>
        <v>1.0678408376651979E-2</v>
      </c>
      <c r="L223" s="14">
        <f t="shared" ca="1" si="52"/>
        <v>1.1402840545855116E-4</v>
      </c>
      <c r="M223" s="14">
        <f t="shared" ca="1" si="44"/>
        <v>7189001.0289930636</v>
      </c>
      <c r="N223" s="14">
        <f t="shared" ca="1" si="45"/>
        <v>20728058.157308526</v>
      </c>
      <c r="O223" s="14">
        <f t="shared" ca="1" si="46"/>
        <v>2908469.0777604687</v>
      </c>
      <c r="P223">
        <f t="shared" ca="1" si="53"/>
        <v>-1.0678408376651979E-2</v>
      </c>
    </row>
    <row r="224" spans="4:16" x14ac:dyDescent="0.2">
      <c r="D224" s="91">
        <f t="shared" si="42"/>
        <v>0</v>
      </c>
      <c r="E224" s="91">
        <f t="shared" si="42"/>
        <v>0</v>
      </c>
      <c r="F224" s="14">
        <f t="shared" si="47"/>
        <v>0</v>
      </c>
      <c r="G224" s="14">
        <f t="shared" si="48"/>
        <v>0</v>
      </c>
      <c r="H224" s="14">
        <f t="shared" si="49"/>
        <v>0</v>
      </c>
      <c r="I224" s="14">
        <f t="shared" si="50"/>
        <v>0</v>
      </c>
      <c r="J224" s="14">
        <f t="shared" si="51"/>
        <v>0</v>
      </c>
      <c r="K224" s="14">
        <f t="shared" ca="1" si="43"/>
        <v>1.0678408376651979E-2</v>
      </c>
      <c r="L224" s="14">
        <f t="shared" ca="1" si="52"/>
        <v>1.1402840545855116E-4</v>
      </c>
      <c r="M224" s="14">
        <f t="shared" ca="1" si="44"/>
        <v>7189001.0289930636</v>
      </c>
      <c r="N224" s="14">
        <f t="shared" ca="1" si="45"/>
        <v>20728058.157308526</v>
      </c>
      <c r="O224" s="14">
        <f t="shared" ca="1" si="46"/>
        <v>2908469.0777604687</v>
      </c>
      <c r="P224">
        <f t="shared" ca="1" si="53"/>
        <v>-1.0678408376651979E-2</v>
      </c>
    </row>
    <row r="225" spans="4:16" x14ac:dyDescent="0.2">
      <c r="D225" s="91">
        <f t="shared" si="42"/>
        <v>0</v>
      </c>
      <c r="E225" s="91">
        <f t="shared" si="42"/>
        <v>0</v>
      </c>
      <c r="F225" s="14">
        <f t="shared" si="47"/>
        <v>0</v>
      </c>
      <c r="G225" s="14">
        <f t="shared" si="48"/>
        <v>0</v>
      </c>
      <c r="H225" s="14">
        <f t="shared" si="49"/>
        <v>0</v>
      </c>
      <c r="I225" s="14">
        <f t="shared" si="50"/>
        <v>0</v>
      </c>
      <c r="J225" s="14">
        <f t="shared" si="51"/>
        <v>0</v>
      </c>
      <c r="K225" s="14">
        <f t="shared" ca="1" si="43"/>
        <v>1.0678408376651979E-2</v>
      </c>
      <c r="L225" s="14">
        <f t="shared" ca="1" si="52"/>
        <v>1.1402840545855116E-4</v>
      </c>
      <c r="M225" s="14">
        <f t="shared" ca="1" si="44"/>
        <v>7189001.0289930636</v>
      </c>
      <c r="N225" s="14">
        <f t="shared" ca="1" si="45"/>
        <v>20728058.157308526</v>
      </c>
      <c r="O225" s="14">
        <f t="shared" ca="1" si="46"/>
        <v>2908469.0777604687</v>
      </c>
      <c r="P225">
        <f t="shared" ca="1" si="53"/>
        <v>-1.0678408376651979E-2</v>
      </c>
    </row>
    <row r="226" spans="4:16" x14ac:dyDescent="0.2">
      <c r="D226" s="91">
        <f t="shared" si="42"/>
        <v>0</v>
      </c>
      <c r="E226" s="91">
        <f t="shared" si="42"/>
        <v>0</v>
      </c>
      <c r="F226" s="14">
        <f t="shared" si="47"/>
        <v>0</v>
      </c>
      <c r="G226" s="14">
        <f t="shared" si="48"/>
        <v>0</v>
      </c>
      <c r="H226" s="14">
        <f t="shared" si="49"/>
        <v>0</v>
      </c>
      <c r="I226" s="14">
        <f t="shared" si="50"/>
        <v>0</v>
      </c>
      <c r="J226" s="14">
        <f t="shared" si="51"/>
        <v>0</v>
      </c>
      <c r="K226" s="14">
        <f t="shared" ca="1" si="43"/>
        <v>1.0678408376651979E-2</v>
      </c>
      <c r="L226" s="14">
        <f t="shared" ca="1" si="52"/>
        <v>1.1402840545855116E-4</v>
      </c>
      <c r="M226" s="14">
        <f t="shared" ca="1" si="44"/>
        <v>7189001.0289930636</v>
      </c>
      <c r="N226" s="14">
        <f t="shared" ca="1" si="45"/>
        <v>20728058.157308526</v>
      </c>
      <c r="O226" s="14">
        <f t="shared" ca="1" si="46"/>
        <v>2908469.0777604687</v>
      </c>
      <c r="P226">
        <f t="shared" ca="1" si="53"/>
        <v>-1.0678408376651979E-2</v>
      </c>
    </row>
    <row r="227" spans="4:16" x14ac:dyDescent="0.2">
      <c r="D227" s="91">
        <f t="shared" si="42"/>
        <v>0</v>
      </c>
      <c r="E227" s="91">
        <f t="shared" si="42"/>
        <v>0</v>
      </c>
      <c r="F227" s="14">
        <f t="shared" si="47"/>
        <v>0</v>
      </c>
      <c r="G227" s="14">
        <f t="shared" si="48"/>
        <v>0</v>
      </c>
      <c r="H227" s="14">
        <f t="shared" si="49"/>
        <v>0</v>
      </c>
      <c r="I227" s="14">
        <f t="shared" si="50"/>
        <v>0</v>
      </c>
      <c r="J227" s="14">
        <f t="shared" si="51"/>
        <v>0</v>
      </c>
      <c r="K227" s="14">
        <f t="shared" ca="1" si="43"/>
        <v>1.0678408376651979E-2</v>
      </c>
      <c r="L227" s="14">
        <f t="shared" ca="1" si="52"/>
        <v>1.1402840545855116E-4</v>
      </c>
      <c r="M227" s="14">
        <f t="shared" ca="1" si="44"/>
        <v>7189001.0289930636</v>
      </c>
      <c r="N227" s="14">
        <f t="shared" ca="1" si="45"/>
        <v>20728058.157308526</v>
      </c>
      <c r="O227" s="14">
        <f t="shared" ca="1" si="46"/>
        <v>2908469.0777604687</v>
      </c>
      <c r="P227">
        <f t="shared" ca="1" si="53"/>
        <v>-1.0678408376651979E-2</v>
      </c>
    </row>
    <row r="228" spans="4:16" x14ac:dyDescent="0.2">
      <c r="D228" s="91">
        <f t="shared" si="42"/>
        <v>0</v>
      </c>
      <c r="E228" s="91">
        <f t="shared" si="42"/>
        <v>0</v>
      </c>
      <c r="F228" s="14">
        <f t="shared" si="47"/>
        <v>0</v>
      </c>
      <c r="G228" s="14">
        <f t="shared" si="48"/>
        <v>0</v>
      </c>
      <c r="H228" s="14">
        <f t="shared" si="49"/>
        <v>0</v>
      </c>
      <c r="I228" s="14">
        <f t="shared" si="50"/>
        <v>0</v>
      </c>
      <c r="J228" s="14">
        <f t="shared" si="51"/>
        <v>0</v>
      </c>
      <c r="K228" s="14">
        <f t="shared" ca="1" si="43"/>
        <v>1.0678408376651979E-2</v>
      </c>
      <c r="L228" s="14">
        <f t="shared" ca="1" si="52"/>
        <v>1.1402840545855116E-4</v>
      </c>
      <c r="M228" s="14">
        <f t="shared" ca="1" si="44"/>
        <v>7189001.0289930636</v>
      </c>
      <c r="N228" s="14">
        <f t="shared" ca="1" si="45"/>
        <v>20728058.157308526</v>
      </c>
      <c r="O228" s="14">
        <f t="shared" ca="1" si="46"/>
        <v>2908469.0777604687</v>
      </c>
      <c r="P228">
        <f t="shared" ca="1" si="53"/>
        <v>-1.0678408376651979E-2</v>
      </c>
    </row>
    <row r="229" spans="4:16" x14ac:dyDescent="0.2">
      <c r="D229" s="91">
        <f t="shared" si="42"/>
        <v>0</v>
      </c>
      <c r="E229" s="91">
        <f t="shared" si="42"/>
        <v>0</v>
      </c>
      <c r="F229" s="14">
        <f t="shared" si="47"/>
        <v>0</v>
      </c>
      <c r="G229" s="14">
        <f t="shared" si="48"/>
        <v>0</v>
      </c>
      <c r="H229" s="14">
        <f t="shared" si="49"/>
        <v>0</v>
      </c>
      <c r="I229" s="14">
        <f t="shared" si="50"/>
        <v>0</v>
      </c>
      <c r="J229" s="14">
        <f t="shared" si="51"/>
        <v>0</v>
      </c>
      <c r="K229" s="14">
        <f t="shared" ca="1" si="43"/>
        <v>1.0678408376651979E-2</v>
      </c>
      <c r="L229" s="14">
        <f t="shared" ca="1" si="52"/>
        <v>1.1402840545855116E-4</v>
      </c>
      <c r="M229" s="14">
        <f t="shared" ca="1" si="44"/>
        <v>7189001.0289930636</v>
      </c>
      <c r="N229" s="14">
        <f t="shared" ca="1" si="45"/>
        <v>20728058.157308526</v>
      </c>
      <c r="O229" s="14">
        <f t="shared" ca="1" si="46"/>
        <v>2908469.0777604687</v>
      </c>
      <c r="P229">
        <f t="shared" ca="1" si="53"/>
        <v>-1.0678408376651979E-2</v>
      </c>
    </row>
    <row r="230" spans="4:16" x14ac:dyDescent="0.2">
      <c r="D230" s="91">
        <f t="shared" si="42"/>
        <v>0</v>
      </c>
      <c r="E230" s="91">
        <f t="shared" si="42"/>
        <v>0</v>
      </c>
      <c r="F230" s="14">
        <f t="shared" si="47"/>
        <v>0</v>
      </c>
      <c r="G230" s="14">
        <f t="shared" si="48"/>
        <v>0</v>
      </c>
      <c r="H230" s="14">
        <f t="shared" si="49"/>
        <v>0</v>
      </c>
      <c r="I230" s="14">
        <f t="shared" si="50"/>
        <v>0</v>
      </c>
      <c r="J230" s="14">
        <f t="shared" si="51"/>
        <v>0</v>
      </c>
      <c r="K230" s="14">
        <f t="shared" ca="1" si="43"/>
        <v>1.0678408376651979E-2</v>
      </c>
      <c r="L230" s="14">
        <f t="shared" ca="1" si="52"/>
        <v>1.1402840545855116E-4</v>
      </c>
      <c r="M230" s="14">
        <f t="shared" ca="1" si="44"/>
        <v>7189001.0289930636</v>
      </c>
      <c r="N230" s="14">
        <f t="shared" ca="1" si="45"/>
        <v>20728058.157308526</v>
      </c>
      <c r="O230" s="14">
        <f t="shared" ca="1" si="46"/>
        <v>2908469.0777604687</v>
      </c>
      <c r="P230">
        <f t="shared" ca="1" si="53"/>
        <v>-1.0678408376651979E-2</v>
      </c>
    </row>
    <row r="231" spans="4:16" x14ac:dyDescent="0.2">
      <c r="D231" s="91">
        <f t="shared" si="42"/>
        <v>0</v>
      </c>
      <c r="E231" s="91">
        <f t="shared" si="42"/>
        <v>0</v>
      </c>
      <c r="F231" s="14">
        <f t="shared" si="47"/>
        <v>0</v>
      </c>
      <c r="G231" s="14">
        <f t="shared" si="48"/>
        <v>0</v>
      </c>
      <c r="H231" s="14">
        <f t="shared" si="49"/>
        <v>0</v>
      </c>
      <c r="I231" s="14">
        <f t="shared" si="50"/>
        <v>0</v>
      </c>
      <c r="J231" s="14">
        <f t="shared" si="51"/>
        <v>0</v>
      </c>
      <c r="K231" s="14">
        <f t="shared" ca="1" si="43"/>
        <v>1.0678408376651979E-2</v>
      </c>
      <c r="L231" s="14">
        <f t="shared" ca="1" si="52"/>
        <v>1.1402840545855116E-4</v>
      </c>
      <c r="M231" s="14">
        <f t="shared" ca="1" si="44"/>
        <v>7189001.0289930636</v>
      </c>
      <c r="N231" s="14">
        <f t="shared" ca="1" si="45"/>
        <v>20728058.157308526</v>
      </c>
      <c r="O231" s="14">
        <f t="shared" ca="1" si="46"/>
        <v>2908469.0777604687</v>
      </c>
      <c r="P231">
        <f t="shared" ca="1" si="53"/>
        <v>-1.0678408376651979E-2</v>
      </c>
    </row>
    <row r="232" spans="4:16" x14ac:dyDescent="0.2">
      <c r="D232" s="91">
        <f t="shared" si="42"/>
        <v>0</v>
      </c>
      <c r="E232" s="91">
        <f t="shared" si="42"/>
        <v>0</v>
      </c>
      <c r="F232" s="14">
        <f t="shared" si="47"/>
        <v>0</v>
      </c>
      <c r="G232" s="14">
        <f t="shared" si="48"/>
        <v>0</v>
      </c>
      <c r="H232" s="14">
        <f t="shared" si="49"/>
        <v>0</v>
      </c>
      <c r="I232" s="14">
        <f t="shared" si="50"/>
        <v>0</v>
      </c>
      <c r="J232" s="14">
        <f t="shared" si="51"/>
        <v>0</v>
      </c>
      <c r="K232" s="14">
        <f t="shared" ca="1" si="43"/>
        <v>1.0678408376651979E-2</v>
      </c>
      <c r="L232" s="14">
        <f t="shared" ca="1" si="52"/>
        <v>1.1402840545855116E-4</v>
      </c>
      <c r="M232" s="14">
        <f t="shared" ca="1" si="44"/>
        <v>7189001.0289930636</v>
      </c>
      <c r="N232" s="14">
        <f t="shared" ca="1" si="45"/>
        <v>20728058.157308526</v>
      </c>
      <c r="O232" s="14">
        <f t="shared" ca="1" si="46"/>
        <v>2908469.0777604687</v>
      </c>
      <c r="P232">
        <f t="shared" ca="1" si="53"/>
        <v>-1.0678408376651979E-2</v>
      </c>
    </row>
    <row r="233" spans="4:16" x14ac:dyDescent="0.2">
      <c r="D233" s="91">
        <f t="shared" si="42"/>
        <v>0</v>
      </c>
      <c r="E233" s="91">
        <f t="shared" si="42"/>
        <v>0</v>
      </c>
      <c r="F233" s="14">
        <f t="shared" si="47"/>
        <v>0</v>
      </c>
      <c r="G233" s="14">
        <f t="shared" si="48"/>
        <v>0</v>
      </c>
      <c r="H233" s="14">
        <f t="shared" si="49"/>
        <v>0</v>
      </c>
      <c r="I233" s="14">
        <f t="shared" si="50"/>
        <v>0</v>
      </c>
      <c r="J233" s="14">
        <f t="shared" si="51"/>
        <v>0</v>
      </c>
      <c r="K233" s="14">
        <f t="shared" ca="1" si="43"/>
        <v>1.0678408376651979E-2</v>
      </c>
      <c r="L233" s="14">
        <f t="shared" ca="1" si="52"/>
        <v>1.1402840545855116E-4</v>
      </c>
      <c r="M233" s="14">
        <f t="shared" ca="1" si="44"/>
        <v>7189001.0289930636</v>
      </c>
      <c r="N233" s="14">
        <f t="shared" ca="1" si="45"/>
        <v>20728058.157308526</v>
      </c>
      <c r="O233" s="14">
        <f t="shared" ca="1" si="46"/>
        <v>2908469.0777604687</v>
      </c>
      <c r="P233">
        <f t="shared" ca="1" si="53"/>
        <v>-1.0678408376651979E-2</v>
      </c>
    </row>
    <row r="234" spans="4:16" x14ac:dyDescent="0.2">
      <c r="D234" s="91">
        <f t="shared" si="42"/>
        <v>0</v>
      </c>
      <c r="E234" s="91">
        <f t="shared" si="42"/>
        <v>0</v>
      </c>
      <c r="F234" s="14">
        <f t="shared" si="47"/>
        <v>0</v>
      </c>
      <c r="G234" s="14">
        <f t="shared" si="48"/>
        <v>0</v>
      </c>
      <c r="H234" s="14">
        <f t="shared" si="49"/>
        <v>0</v>
      </c>
      <c r="I234" s="14">
        <f t="shared" si="50"/>
        <v>0</v>
      </c>
      <c r="J234" s="14">
        <f t="shared" si="51"/>
        <v>0</v>
      </c>
      <c r="K234" s="14">
        <f t="shared" ca="1" si="43"/>
        <v>1.0678408376651979E-2</v>
      </c>
      <c r="L234" s="14">
        <f t="shared" ca="1" si="52"/>
        <v>1.1402840545855116E-4</v>
      </c>
      <c r="M234" s="14">
        <f t="shared" ca="1" si="44"/>
        <v>7189001.0289930636</v>
      </c>
      <c r="N234" s="14">
        <f t="shared" ca="1" si="45"/>
        <v>20728058.157308526</v>
      </c>
      <c r="O234" s="14">
        <f t="shared" ca="1" si="46"/>
        <v>2908469.0777604687</v>
      </c>
      <c r="P234">
        <f t="shared" ca="1" si="53"/>
        <v>-1.0678408376651979E-2</v>
      </c>
    </row>
    <row r="235" spans="4:16" x14ac:dyDescent="0.2">
      <c r="D235" s="91">
        <f t="shared" si="42"/>
        <v>0</v>
      </c>
      <c r="E235" s="91">
        <f t="shared" si="42"/>
        <v>0</v>
      </c>
      <c r="F235" s="14">
        <f t="shared" si="47"/>
        <v>0</v>
      </c>
      <c r="G235" s="14">
        <f t="shared" si="48"/>
        <v>0</v>
      </c>
      <c r="H235" s="14">
        <f t="shared" si="49"/>
        <v>0</v>
      </c>
      <c r="I235" s="14">
        <f t="shared" si="50"/>
        <v>0</v>
      </c>
      <c r="J235" s="14">
        <f t="shared" si="51"/>
        <v>0</v>
      </c>
      <c r="K235" s="14">
        <f t="shared" ca="1" si="43"/>
        <v>1.0678408376651979E-2</v>
      </c>
      <c r="L235" s="14">
        <f t="shared" ca="1" si="52"/>
        <v>1.1402840545855116E-4</v>
      </c>
      <c r="M235" s="14">
        <f t="shared" ca="1" si="44"/>
        <v>7189001.0289930636</v>
      </c>
      <c r="N235" s="14">
        <f t="shared" ca="1" si="45"/>
        <v>20728058.157308526</v>
      </c>
      <c r="O235" s="14">
        <f t="shared" ca="1" si="46"/>
        <v>2908469.0777604687</v>
      </c>
      <c r="P235">
        <f t="shared" ca="1" si="53"/>
        <v>-1.0678408376651979E-2</v>
      </c>
    </row>
    <row r="236" spans="4:16" x14ac:dyDescent="0.2">
      <c r="D236" s="91">
        <f t="shared" si="42"/>
        <v>0</v>
      </c>
      <c r="E236" s="91">
        <f t="shared" si="42"/>
        <v>0</v>
      </c>
      <c r="F236" s="14">
        <f t="shared" si="47"/>
        <v>0</v>
      </c>
      <c r="G236" s="14">
        <f t="shared" si="48"/>
        <v>0</v>
      </c>
      <c r="H236" s="14">
        <f t="shared" si="49"/>
        <v>0</v>
      </c>
      <c r="I236" s="14">
        <f t="shared" si="50"/>
        <v>0</v>
      </c>
      <c r="J236" s="14">
        <f t="shared" si="51"/>
        <v>0</v>
      </c>
      <c r="K236" s="14">
        <f t="shared" ca="1" si="43"/>
        <v>1.0678408376651979E-2</v>
      </c>
      <c r="L236" s="14">
        <f t="shared" ca="1" si="52"/>
        <v>1.1402840545855116E-4</v>
      </c>
      <c r="M236" s="14">
        <f t="shared" ca="1" si="44"/>
        <v>7189001.0289930636</v>
      </c>
      <c r="N236" s="14">
        <f t="shared" ca="1" si="45"/>
        <v>20728058.157308526</v>
      </c>
      <c r="O236" s="14">
        <f t="shared" ca="1" si="46"/>
        <v>2908469.0777604687</v>
      </c>
      <c r="P236">
        <f t="shared" ca="1" si="53"/>
        <v>-1.0678408376651979E-2</v>
      </c>
    </row>
    <row r="237" spans="4:16" x14ac:dyDescent="0.2">
      <c r="D237" s="91">
        <f t="shared" si="42"/>
        <v>0</v>
      </c>
      <c r="E237" s="91">
        <f t="shared" si="42"/>
        <v>0</v>
      </c>
      <c r="F237" s="14">
        <f t="shared" si="47"/>
        <v>0</v>
      </c>
      <c r="G237" s="14">
        <f t="shared" si="48"/>
        <v>0</v>
      </c>
      <c r="H237" s="14">
        <f t="shared" si="49"/>
        <v>0</v>
      </c>
      <c r="I237" s="14">
        <f t="shared" si="50"/>
        <v>0</v>
      </c>
      <c r="J237" s="14">
        <f t="shared" si="51"/>
        <v>0</v>
      </c>
      <c r="K237" s="14">
        <f t="shared" ca="1" si="43"/>
        <v>1.0678408376651979E-2</v>
      </c>
      <c r="L237" s="14">
        <f t="shared" ca="1" si="52"/>
        <v>1.1402840545855116E-4</v>
      </c>
      <c r="M237" s="14">
        <f t="shared" ca="1" si="44"/>
        <v>7189001.0289930636</v>
      </c>
      <c r="N237" s="14">
        <f t="shared" ca="1" si="45"/>
        <v>20728058.157308526</v>
      </c>
      <c r="O237" s="14">
        <f t="shared" ca="1" si="46"/>
        <v>2908469.0777604687</v>
      </c>
      <c r="P237">
        <f t="shared" ca="1" si="53"/>
        <v>-1.0678408376651979E-2</v>
      </c>
    </row>
    <row r="238" spans="4:16" x14ac:dyDescent="0.2">
      <c r="D238" s="91">
        <f t="shared" si="42"/>
        <v>0</v>
      </c>
      <c r="E238" s="91">
        <f t="shared" si="42"/>
        <v>0</v>
      </c>
      <c r="F238" s="14">
        <f t="shared" si="47"/>
        <v>0</v>
      </c>
      <c r="G238" s="14">
        <f t="shared" si="48"/>
        <v>0</v>
      </c>
      <c r="H238" s="14">
        <f t="shared" si="49"/>
        <v>0</v>
      </c>
      <c r="I238" s="14">
        <f t="shared" si="50"/>
        <v>0</v>
      </c>
      <c r="J238" s="14">
        <f t="shared" si="51"/>
        <v>0</v>
      </c>
      <c r="K238" s="14">
        <f t="shared" ca="1" si="43"/>
        <v>1.0678408376651979E-2</v>
      </c>
      <c r="L238" s="14">
        <f t="shared" ca="1" si="52"/>
        <v>1.1402840545855116E-4</v>
      </c>
      <c r="M238" s="14">
        <f t="shared" ca="1" si="44"/>
        <v>7189001.0289930636</v>
      </c>
      <c r="N238" s="14">
        <f t="shared" ca="1" si="45"/>
        <v>20728058.157308526</v>
      </c>
      <c r="O238" s="14">
        <f t="shared" ca="1" si="46"/>
        <v>2908469.0777604687</v>
      </c>
      <c r="P238">
        <f t="shared" ca="1" si="53"/>
        <v>-1.0678408376651979E-2</v>
      </c>
    </row>
    <row r="239" spans="4:16" x14ac:dyDescent="0.2">
      <c r="D239" s="91">
        <f t="shared" si="42"/>
        <v>0</v>
      </c>
      <c r="E239" s="91">
        <f t="shared" si="42"/>
        <v>0</v>
      </c>
      <c r="F239" s="14">
        <f t="shared" si="47"/>
        <v>0</v>
      </c>
      <c r="G239" s="14">
        <f t="shared" si="48"/>
        <v>0</v>
      </c>
      <c r="H239" s="14">
        <f t="shared" si="49"/>
        <v>0</v>
      </c>
      <c r="I239" s="14">
        <f t="shared" si="50"/>
        <v>0</v>
      </c>
      <c r="J239" s="14">
        <f t="shared" si="51"/>
        <v>0</v>
      </c>
      <c r="K239" s="14">
        <f t="shared" ca="1" si="43"/>
        <v>1.0678408376651979E-2</v>
      </c>
      <c r="L239" s="14">
        <f t="shared" ca="1" si="52"/>
        <v>1.1402840545855116E-4</v>
      </c>
      <c r="M239" s="14">
        <f t="shared" ca="1" si="44"/>
        <v>7189001.0289930636</v>
      </c>
      <c r="N239" s="14">
        <f t="shared" ca="1" si="45"/>
        <v>20728058.157308526</v>
      </c>
      <c r="O239" s="14">
        <f t="shared" ca="1" si="46"/>
        <v>2908469.0777604687</v>
      </c>
      <c r="P239">
        <f t="shared" ca="1" si="53"/>
        <v>-1.0678408376651979E-2</v>
      </c>
    </row>
    <row r="240" spans="4:16" x14ac:dyDescent="0.2">
      <c r="D240" s="91">
        <f t="shared" si="42"/>
        <v>0</v>
      </c>
      <c r="E240" s="91">
        <f t="shared" si="42"/>
        <v>0</v>
      </c>
      <c r="F240" s="14">
        <f t="shared" si="47"/>
        <v>0</v>
      </c>
      <c r="G240" s="14">
        <f t="shared" si="48"/>
        <v>0</v>
      </c>
      <c r="H240" s="14">
        <f t="shared" si="49"/>
        <v>0</v>
      </c>
      <c r="I240" s="14">
        <f t="shared" si="50"/>
        <v>0</v>
      </c>
      <c r="J240" s="14">
        <f t="shared" si="51"/>
        <v>0</v>
      </c>
      <c r="K240" s="14">
        <f t="shared" ca="1" si="43"/>
        <v>1.0678408376651979E-2</v>
      </c>
      <c r="L240" s="14">
        <f t="shared" ca="1" si="52"/>
        <v>1.1402840545855116E-4</v>
      </c>
      <c r="M240" s="14">
        <f t="shared" ca="1" si="44"/>
        <v>7189001.0289930636</v>
      </c>
      <c r="N240" s="14">
        <f t="shared" ca="1" si="45"/>
        <v>20728058.157308526</v>
      </c>
      <c r="O240" s="14">
        <f t="shared" ca="1" si="46"/>
        <v>2908469.0777604687</v>
      </c>
      <c r="P240">
        <f t="shared" ca="1" si="53"/>
        <v>-1.0678408376651979E-2</v>
      </c>
    </row>
    <row r="241" spans="4:16" x14ac:dyDescent="0.2">
      <c r="D241" s="91">
        <f t="shared" si="42"/>
        <v>0</v>
      </c>
      <c r="E241" s="91">
        <f t="shared" si="42"/>
        <v>0</v>
      </c>
      <c r="F241" s="14">
        <f t="shared" si="47"/>
        <v>0</v>
      </c>
      <c r="G241" s="14">
        <f t="shared" si="48"/>
        <v>0</v>
      </c>
      <c r="H241" s="14">
        <f t="shared" si="49"/>
        <v>0</v>
      </c>
      <c r="I241" s="14">
        <f t="shared" si="50"/>
        <v>0</v>
      </c>
      <c r="J241" s="14">
        <f t="shared" si="51"/>
        <v>0</v>
      </c>
      <c r="K241" s="14">
        <f t="shared" ca="1" si="43"/>
        <v>1.0678408376651979E-2</v>
      </c>
      <c r="L241" s="14">
        <f t="shared" ca="1" si="52"/>
        <v>1.1402840545855116E-4</v>
      </c>
      <c r="M241" s="14">
        <f t="shared" ca="1" si="44"/>
        <v>7189001.0289930636</v>
      </c>
      <c r="N241" s="14">
        <f t="shared" ca="1" si="45"/>
        <v>20728058.157308526</v>
      </c>
      <c r="O241" s="14">
        <f t="shared" ca="1" si="46"/>
        <v>2908469.0777604687</v>
      </c>
      <c r="P241">
        <f t="shared" ca="1" si="53"/>
        <v>-1.0678408376651979E-2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Active</vt:lpstr>
      <vt:lpstr>BAV</vt:lpstr>
      <vt:lpstr>Q_fit</vt:lpstr>
      <vt:lpstr>Active!solver_adj</vt:lpstr>
      <vt:lpstr>Active!solver_opt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2023-01-26T01:18:39Z</dcterms:created>
  <dcterms:modified xsi:type="dcterms:W3CDTF">2024-07-29T05:46:02Z</dcterms:modified>
</cp:coreProperties>
</file>