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5CCA50D-AD53-4EE4-84C2-FBFA84D61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C21" i="1"/>
  <c r="E21" i="1" s="1"/>
  <c r="F21" i="1" s="1"/>
  <c r="G21" i="1" s="1"/>
  <c r="H21" i="1" s="1"/>
  <c r="A21" i="1"/>
  <c r="E23" i="1"/>
  <c r="F23" i="1" s="1"/>
  <c r="G23" i="1" s="1"/>
  <c r="K23" i="1" s="1"/>
  <c r="E27" i="1"/>
  <c r="F27" i="1" s="1"/>
  <c r="G27" i="1" s="1"/>
  <c r="K27" i="1" s="1"/>
  <c r="C9" i="1"/>
  <c r="D9" i="1"/>
  <c r="F14" i="1"/>
  <c r="F15" i="1" s="1"/>
  <c r="C17" i="1"/>
  <c r="Q22" i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Q26" i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30" i="1"/>
  <c r="F30" i="1" s="1"/>
  <c r="G30" i="1" s="1"/>
  <c r="K30" i="1" s="1"/>
  <c r="E26" i="1"/>
  <c r="F26" i="1" s="1"/>
  <c r="G26" i="1" s="1"/>
  <c r="K26" i="1" s="1"/>
  <c r="E22" i="1"/>
  <c r="F22" i="1" s="1"/>
  <c r="G22" i="1" s="1"/>
  <c r="C11" i="1"/>
  <c r="C12" i="1"/>
  <c r="O21" i="1" l="1"/>
  <c r="H22" i="1"/>
  <c r="C16" i="1"/>
  <c r="D18" i="1" s="1"/>
  <c r="O49" i="1"/>
  <c r="O45" i="1"/>
  <c r="O48" i="1"/>
  <c r="C15" i="1"/>
  <c r="O46" i="1"/>
  <c r="O47" i="1"/>
  <c r="O43" i="1"/>
  <c r="O44" i="1"/>
  <c r="O4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<sst xmlns="http://schemas.openxmlformats.org/spreadsheetml/2006/main" count="137" uniqueCount="60">
  <si>
    <t xml:space="preserve">IM Vul / GSC 1646-1588 </t>
  </si>
  <si>
    <t>E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</si>
  <si>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</si>
  <si>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</si>
  <si>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</si>
  <si>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</si>
  <si>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</si>
  <si>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</si>
  <si>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</si>
  <si>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</si>
  <si>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</si>
  <si>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</si>
  <si>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</si>
  <si>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</si>
  <si>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</si>
  <si>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</si>
  <si>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</si>
  <si>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</si>
  <si>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</si>
  <si>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</si>
  <si>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</si>
  <si>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</si>
  <si>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</si>
  <si>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</si>
  <si>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</si>
  <si>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</si>
  <si>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</si>
  <si>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</si>
  <si>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</si>
  <si>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</si>
  <si>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</si>
  <si>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</si>
  <si>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</si>
  <si>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</si>
  <si>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</si>
  <si>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</si>
  <si>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</si>
  <si>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</si>
  <si>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</si>
  <si>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</si>
  <si>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</si>
  <si>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</si>
  <si>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Kreiner</t>
  </si>
  <si>
    <t>I</t>
  </si>
  <si>
    <t>IBVS 5645</t>
  </si>
  <si>
    <t>II</t>
  </si>
  <si>
    <t>OEJV 0074</t>
  </si>
  <si>
    <t>IBVS 5741</t>
  </si>
  <si>
    <t>IBVS 5802</t>
  </si>
  <si>
    <t>IBVS 5945</t>
  </si>
  <si>
    <t>OEJV 0168</t>
  </si>
  <si>
    <t>OEJV 0179</t>
  </si>
  <si>
    <t>OEJV 0211</t>
  </si>
  <si>
    <t>vis / CCD</t>
  </si>
  <si>
    <t>Next ToM-P</t>
  </si>
  <si>
    <t>Next ToM-S</t>
  </si>
  <si>
    <t xml:space="preserve">Mag </t>
  </si>
  <si>
    <t>11.5-12.0</t>
  </si>
  <si>
    <t>VSX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</si>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</sst>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_);&quot;($&quot;#,##0\)"/>
    <numFmt numFmtId="165" formatCode="m/d/yyyy"/>
  </numFmts>
  <fonts count="14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1" fillId="0" borderId="0"/>
    <xf numFmtId="0" fontId="11" fillId="0" borderId="0"/>
  </cellStyleXfs>
  <cellXfs count="48">
    <xf numFmtId="0" fontId="0" fillId="0" borderId="0" xfId="0">
      <alignment vertical="top"/>
    </xf>
    <xf numFmtId="0" fontId="0" fillId="0" borderId="0" xfId="0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0" fillId="0" borderId="0" xfId="0" applyNumberFormat="1" applyAlignment="1"/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22" fontId="13" fillId="0" borderId="7" xfId="0" applyNumberFormat="1" applyFont="1" applyBorder="1" applyAlignment="1">
      <alignment vertical="center"/>
    </xf>
    <xf numFmtId="22" fontId="13" fillId="0" borderId="8" xfId="0" applyNumberFormat="1" applyFont="1" applyBorder="1" applyAlignment="1">
      <alignment vertical="center"/>
    </xf>
    <xf numFmtId="0" fontId="12" fillId="0" borderId="9" xfId="0" applyFont="1" applyBorder="1" applyAlignment="1">
      <alignment horizontal="right"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Vul - O-C Diagr.</a:t>
            </a:r>
          </a:p>
        </c:rich>
      </c:tx>
      <c:layout>
        <c:manualLayout>
          <c:xMode val="edge"/>
          <c:yMode val="edge"/>
          <c:x val="0.3879699248120300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33333333333"/>
          <c:y val="0.12812875867993978"/>
          <c:w val="0.81854636591478702"/>
          <c:h val="0.687689264067216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 w="12700"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Active!$H$21:$H$480</c:f>
              <c:numCache>
                <c:formatCode>General</c:formatCode>
                <c:ptCount val="460"/>
                <c:pt idx="0">
                  <c:v>0</c:v>
                </c:pt>
                <c:pt idx="1">
                  <c:v>9.9816000001737848E-3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A-4B3C-B9C5-4E712E06149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Active!$I$21:$I$480</c:f>
              <c:numCache>
                <c:formatCode>General</c:formatCode>
                <c:ptCount val="4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0A-4B3C-B9C5-4E712E0614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Active!$J$21:$J$480</c:f>
              <c:numCache>
                <c:formatCode>General</c:formatCode>
                <c:ptCount val="4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0A-4B3C-B9C5-4E712E0614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Active!$K$21:$K$480</c:f>
              <c:numCache>
                <c:formatCode>General</c:formatCode>
                <c:ptCount val="460"/>
                <c:pt idx="2">
                  <c:v>1.1701499999617226E-2</c:v>
                </c:pt>
                <c:pt idx="3">
                  <c:v>9.645899997849483E-3</c:v>
                </c:pt>
                <c:pt idx="4">
                  <c:v>1.0228600003756583E-2</c:v>
                </c:pt>
                <c:pt idx="5">
                  <c:v>1.0472800000570714E-2</c:v>
                </c:pt>
                <c:pt idx="6">
                  <c:v>9.0086999989580363E-3</c:v>
                </c:pt>
                <c:pt idx="7">
                  <c:v>1.1850800001411699E-2</c:v>
                </c:pt>
                <c:pt idx="8">
                  <c:v>6.6990000050282106E-3</c:v>
                </c:pt>
                <c:pt idx="9">
                  <c:v>1.172719999885885E-2</c:v>
                </c:pt>
                <c:pt idx="10">
                  <c:v>1.172719999885885E-2</c:v>
                </c:pt>
                <c:pt idx="11">
                  <c:v>9.6932000014930964E-3</c:v>
                </c:pt>
                <c:pt idx="12">
                  <c:v>9.6932000014930964E-3</c:v>
                </c:pt>
                <c:pt idx="13">
                  <c:v>9.6932000014930964E-3</c:v>
                </c:pt>
                <c:pt idx="14">
                  <c:v>9.3842999995104037E-3</c:v>
                </c:pt>
                <c:pt idx="15">
                  <c:v>9.6642999997129664E-3</c:v>
                </c:pt>
                <c:pt idx="16">
                  <c:v>1.0249000006297138E-2</c:v>
                </c:pt>
                <c:pt idx="17">
                  <c:v>9.3176000009407289E-3</c:v>
                </c:pt>
                <c:pt idx="18">
                  <c:v>8.86739999987185E-3</c:v>
                </c:pt>
                <c:pt idx="19">
                  <c:v>1.3111599997500889E-2</c:v>
                </c:pt>
                <c:pt idx="20">
                  <c:v>9.0435999954934232E-3</c:v>
                </c:pt>
                <c:pt idx="21">
                  <c:v>1.6663599999446888E-2</c:v>
                </c:pt>
                <c:pt idx="22">
                  <c:v>4.2432999995071441E-2</c:v>
                </c:pt>
                <c:pt idx="23">
                  <c:v>4.3262999999569729E-2</c:v>
                </c:pt>
                <c:pt idx="24">
                  <c:v>4.3322999998054001E-2</c:v>
                </c:pt>
                <c:pt idx="25">
                  <c:v>4.3882999998459127E-2</c:v>
                </c:pt>
                <c:pt idx="26">
                  <c:v>6.4051099994685501E-2</c:v>
                </c:pt>
                <c:pt idx="27">
                  <c:v>6.4991100000042934E-2</c:v>
                </c:pt>
                <c:pt idx="28">
                  <c:v>6.5762100137362722E-2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0A-4B3C-B9C5-4E712E0614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Active!$L$21:$L$480</c:f>
              <c:numCache>
                <c:formatCode>General</c:formatCode>
                <c:ptCount val="4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0A-4B3C-B9C5-4E712E0614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Active!$M$21:$M$480</c:f>
              <c:numCache>
                <c:formatCode>General</c:formatCode>
                <c:ptCount val="4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0A-4B3C-B9C5-4E712E0614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Active!$N$21:$N$480</c:f>
              <c:numCache>
                <c:formatCode>General</c:formatCode>
                <c:ptCount val="4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0A-4B3C-B9C5-4E712E0614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Active!$O$21:$O$480</c:f>
              <c:numCache>
                <c:formatCode>General</c:formatCode>
                <c:ptCount val="460"/>
                <c:pt idx="0">
                  <c:v>-4.8136652796975571E-2</c:v>
                </c:pt>
                <c:pt idx="21">
                  <c:v>2.0494391975721768E-2</c:v>
                </c:pt>
                <c:pt idx="22">
                  <c:v>4.6530966844919419E-2</c:v>
                </c:pt>
                <c:pt idx="23">
                  <c:v>4.6530966844919419E-2</c:v>
                </c:pt>
                <c:pt idx="24">
                  <c:v>4.6530966844919419E-2</c:v>
                </c:pt>
                <c:pt idx="25">
                  <c:v>4.6530966844919419E-2</c:v>
                </c:pt>
                <c:pt idx="26">
                  <c:v>6.11144679655823E-2</c:v>
                </c:pt>
                <c:pt idx="27">
                  <c:v>6.11144679655823E-2</c:v>
                </c:pt>
                <c:pt idx="28">
                  <c:v>6.1551456558138248E-2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0A-4B3C-B9C5-4E712E0614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Active!$F$21:$F$480</c:f>
              <c:numCache>
                <c:formatCode>General</c:formatCode>
                <c:ptCount val="460"/>
                <c:pt idx="0">
                  <c:v>0</c:v>
                </c:pt>
                <c:pt idx="1">
                  <c:v>2328</c:v>
                </c:pt>
                <c:pt idx="2">
                  <c:v>3182.5</c:v>
                </c:pt>
                <c:pt idx="3">
                  <c:v>3184.5</c:v>
                </c:pt>
                <c:pt idx="4">
                  <c:v>3213</c:v>
                </c:pt>
                <c:pt idx="5">
                  <c:v>3224</c:v>
                </c:pt>
                <c:pt idx="6">
                  <c:v>3858.5</c:v>
                </c:pt>
                <c:pt idx="7">
                  <c:v>3964</c:v>
                </c:pt>
                <c:pt idx="8">
                  <c:v>3995</c:v>
                </c:pt>
                <c:pt idx="9">
                  <c:v>4776</c:v>
                </c:pt>
                <c:pt idx="10">
                  <c:v>4776</c:v>
                </c:pt>
                <c:pt idx="11">
                  <c:v>4906</c:v>
                </c:pt>
                <c:pt idx="12">
                  <c:v>4906</c:v>
                </c:pt>
                <c:pt idx="13">
                  <c:v>4906</c:v>
                </c:pt>
                <c:pt idx="14">
                  <c:v>5456.5</c:v>
                </c:pt>
                <c:pt idx="15">
                  <c:v>5456.5</c:v>
                </c:pt>
                <c:pt idx="16">
                  <c:v>5595</c:v>
                </c:pt>
                <c:pt idx="17">
                  <c:v>5608</c:v>
                </c:pt>
                <c:pt idx="18">
                  <c:v>5617</c:v>
                </c:pt>
                <c:pt idx="19">
                  <c:v>6328</c:v>
                </c:pt>
                <c:pt idx="20">
                  <c:v>6438</c:v>
                </c:pt>
                <c:pt idx="21">
                  <c:v>8638</c:v>
                </c:pt>
                <c:pt idx="22">
                  <c:v>11915</c:v>
                </c:pt>
                <c:pt idx="23">
                  <c:v>11915</c:v>
                </c:pt>
                <c:pt idx="24">
                  <c:v>11915</c:v>
                </c:pt>
                <c:pt idx="25">
                  <c:v>11915</c:v>
                </c:pt>
                <c:pt idx="26">
                  <c:v>13750.5</c:v>
                </c:pt>
                <c:pt idx="27">
                  <c:v>13750.5</c:v>
                </c:pt>
                <c:pt idx="28">
                  <c:v>13805.5</c:v>
                </c:pt>
              </c:numCache>
            </c:numRef>
          </c:xVal>
          <c:yVal>
            <c:numRef>
              <c:f>Active!$U$21:$U$480</c:f>
              <c:numCache>
                <c:formatCode>General</c:formatCode>
                <c:ptCount val="4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0A-4B3C-B9C5-4E712E06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262504"/>
        <c:axId val="1"/>
      </c:scatterChart>
      <c:valAx>
        <c:axId val="661262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262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45864661654135"/>
          <c:y val="0.91291543512015949"/>
          <c:w val="0.723308270676691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</xdr:rowOff>
    </xdr:from>
    <xdr:to>
      <xdr:col>18</xdr:col>
      <xdr:colOff>304800</xdr:colOff>
      <xdr:row>18</xdr:row>
      <xdr:rowOff>133351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A81BE6-8DBF-66F5-CF37-99449F02D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workbookViewId="0">
      <pane xSplit="14" ySplit="22" topLeftCell="O3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71093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16384" width="10.28515625" style="16"/>
  </cols>
  <sheetData>
    <row r="1" spans="1:8" s="16" customFormat="1" ht="20.25" x14ac:dyDescent="0.2">
      <c r="A1" s="38" t="s">
        <v>0</v>
      </c>
      <c r="F1" s="17">
        <v>52500.261700000003</v>
      </c>
      <c r="G1" s="17">
        <v>0.45427780000000001</v>
      </c>
      <c r="H1" s="17" t="s">
        <v>1</v>
      </c>
    </row>
    <row r="2" spans="1:8" s="16" customFormat="1" ht="12.95" customHeight="1" x14ac:dyDescent="0.2">
      <c r="A2" s="16" t="s">
        <v>2</v>
      </c>
      <c r="B2" s="16" t="s">
        <v>59</v>
      </c>
      <c r="C2" s="17"/>
    </row>
    <row r="3" spans="1:8" s="16" customFormat="1" ht="12.95" customHeight="1" x14ac:dyDescent="0.2"/>
    <row r="4" spans="1:8" s="16" customFormat="1" ht="12.95" customHeight="1" x14ac:dyDescent="0.2">
      <c r="A4" s="18" t="s">
        <v>3</v>
      </c>
      <c r="C4" s="19">
        <v>52500.261700000003</v>
      </c>
      <c r="D4" s="20">
        <v>0.45427780000000001</v>
      </c>
    </row>
    <row r="5" spans="1:8" s="16" customFormat="1" ht="12.95" customHeight="1" x14ac:dyDescent="0.2">
      <c r="A5" s="21" t="s">
        <v>4</v>
      </c>
      <c r="C5" s="22">
        <v>-9.5</v>
      </c>
      <c r="D5" s="16" t="s">
        <v>5</v>
      </c>
    </row>
    <row r="6" spans="1:8" s="16" customFormat="1" ht="12.95" customHeight="1" x14ac:dyDescent="0.2">
      <c r="A6" s="18" t="s">
        <v>6</v>
      </c>
    </row>
    <row r="7" spans="1:8" s="16" customFormat="1" ht="12.95" customHeight="1" x14ac:dyDescent="0.2">
      <c r="A7" s="16" t="s">
        <v>7</v>
      </c>
      <c r="C7" s="16">
        <v>51442.692999999999</v>
      </c>
      <c r="D7" s="16" t="s">
        <v>58</v>
      </c>
    </row>
    <row r="8" spans="1:8" s="16" customFormat="1" ht="12.95" customHeight="1" x14ac:dyDescent="0.2">
      <c r="A8" s="16" t="s">
        <v>8</v>
      </c>
      <c r="C8" s="16">
        <v>0.45427780000000001</v>
      </c>
      <c r="D8" s="16" t="s">
        <v>58</v>
      </c>
    </row>
    <row r="9" spans="1:8" s="16" customFormat="1" ht="12.95" customHeight="1" x14ac:dyDescent="0.2">
      <c r="A9" s="23" t="s">
        <v>9</v>
      </c>
      <c r="B9" s="24">
        <v>41</v>
      </c>
      <c r="C9" s="25" t="str">
        <f>"F"&amp;B9</f>
        <v>F41</v>
      </c>
      <c r="D9" s="26" t="str">
        <f>"G"&amp;B9</f>
        <v>G41</v>
      </c>
    </row>
    <row r="10" spans="1:8" s="16" customFormat="1" ht="12.95" customHeight="1" x14ac:dyDescent="0.2">
      <c r="C10" s="27" t="s">
        <v>10</v>
      </c>
      <c r="D10" s="27" t="s">
        <v>11</v>
      </c>
    </row>
    <row r="11" spans="1:8" s="16" customFormat="1" ht="12.95" customHeight="1" x14ac:dyDescent="0.2">
      <c r="A11" s="16" t="s">
        <v>12</v>
      </c>
      <c r="C11" s="26">
        <f ca="1">INTERCEPT(INDIRECT($D$9):G992,INDIRECT($C$9):F992)</f>
        <v>-4.8136652796975571E-2</v>
      </c>
      <c r="D11" s="17"/>
    </row>
    <row r="12" spans="1:8" s="16" customFormat="1" ht="12.95" customHeight="1" x14ac:dyDescent="0.2">
      <c r="A12" s="16" t="s">
        <v>13</v>
      </c>
      <c r="C12" s="26">
        <f ca="1">SLOPE(INDIRECT($D$9):G992,INDIRECT($C$9):F992)</f>
        <v>7.945247137381031E-6</v>
      </c>
      <c r="D12" s="17"/>
      <c r="E12" s="40" t="s">
        <v>56</v>
      </c>
      <c r="F12" s="41" t="s">
        <v>57</v>
      </c>
    </row>
    <row r="13" spans="1:8" s="16" customFormat="1" ht="12.95" customHeight="1" x14ac:dyDescent="0.2">
      <c r="A13" s="16" t="s">
        <v>14</v>
      </c>
      <c r="C13" s="17" t="s">
        <v>15</v>
      </c>
      <c r="E13" s="42" t="s">
        <v>17</v>
      </c>
      <c r="F13" s="43">
        <v>1</v>
      </c>
    </row>
    <row r="14" spans="1:8" s="16" customFormat="1" ht="12.95" customHeight="1" x14ac:dyDescent="0.2">
      <c r="E14" s="42" t="s">
        <v>19</v>
      </c>
      <c r="F14" s="44">
        <f ca="1">NOW()+15018.5+$C$5/24</f>
        <v>60518.844186458329</v>
      </c>
    </row>
    <row r="15" spans="1:8" s="16" customFormat="1" ht="12.95" customHeight="1" x14ac:dyDescent="0.2">
      <c r="A15" s="18" t="s">
        <v>16</v>
      </c>
      <c r="C15" s="28">
        <f ca="1">(C7+C11)+(C8+C12)*INT(MAX(F21:F3533))</f>
        <v>57714.059576483938</v>
      </c>
      <c r="E15" s="42" t="s">
        <v>21</v>
      </c>
      <c r="F15" s="44">
        <f ca="1">ROUND(2*(F14-$C$7)/$C$8,0)/2+F13</f>
        <v>19980.5</v>
      </c>
    </row>
    <row r="16" spans="1:8" s="16" customFormat="1" ht="12.95" customHeight="1" x14ac:dyDescent="0.2">
      <c r="A16" s="18" t="s">
        <v>18</v>
      </c>
      <c r="C16" s="28">
        <f ca="1">+C8+C12</f>
        <v>0.45428574524713738</v>
      </c>
      <c r="E16" s="42" t="s">
        <v>23</v>
      </c>
      <c r="F16" s="44">
        <f ca="1">ROUND(2*(F14-$C$15)/$C$16,0)/2+F13</f>
        <v>6175</v>
      </c>
    </row>
    <row r="17" spans="1:21" ht="12.95" customHeight="1" x14ac:dyDescent="0.2">
      <c r="A17" s="23" t="s">
        <v>20</v>
      </c>
      <c r="B17" s="16"/>
      <c r="C17" s="16">
        <f>COUNT(C21:C2191)</f>
        <v>29</v>
      </c>
      <c r="D17" s="16"/>
      <c r="E17" s="42" t="s">
        <v>54</v>
      </c>
      <c r="F17" s="45">
        <f ca="1">+$C$15+$C$16*$F$16-15018.5-$C$5/24</f>
        <v>45501.169886718344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12.95" customHeight="1" x14ac:dyDescent="0.2">
      <c r="A18" s="18" t="s">
        <v>22</v>
      </c>
      <c r="B18" s="16"/>
      <c r="C18" s="29">
        <f ca="1">+C15</f>
        <v>57714.059576483938</v>
      </c>
      <c r="D18" s="30">
        <f ca="1">+C16</f>
        <v>0.45428574524713738</v>
      </c>
      <c r="E18" s="47" t="s">
        <v>55</v>
      </c>
      <c r="F18" s="46">
        <f ca="1">+($C$15+$C$16*$F$16)-($C$16/2)-15018.5-$C$5/24</f>
        <v>45500.942743845721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12.9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12.95" customHeight="1" x14ac:dyDescent="0.2">
      <c r="A20" s="27" t="s">
        <v>24</v>
      </c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  <c r="H20" s="31" t="s">
        <v>31</v>
      </c>
      <c r="I20" s="31" t="s">
        <v>32</v>
      </c>
      <c r="J20" s="31" t="s">
        <v>33</v>
      </c>
      <c r="K20" s="31" t="s">
        <v>34</v>
      </c>
      <c r="L20" s="31" t="s">
        <v>35</v>
      </c>
      <c r="M20" s="31" t="s">
        <v>36</v>
      </c>
      <c r="N20" s="31" t="s">
        <v>37</v>
      </c>
      <c r="O20" s="31" t="s">
        <v>38</v>
      </c>
      <c r="P20" s="31" t="s">
        <v>39</v>
      </c>
      <c r="Q20" s="27" t="s">
        <v>40</v>
      </c>
      <c r="R20" s="16"/>
      <c r="S20" s="16"/>
      <c r="T20" s="16"/>
      <c r="U20" s="32" t="s">
        <v>41</v>
      </c>
    </row>
    <row r="21" spans="1:21" ht="12.95" customHeight="1" x14ac:dyDescent="0.2">
      <c r="A21" s="1" t="str">
        <f>$D$7</f>
        <v>VSX</v>
      </c>
      <c r="C21" s="39">
        <f>$C$7</f>
        <v>51442.692999999999</v>
      </c>
      <c r="E21" s="7">
        <f t="shared" ref="E21:E49" si="0">+(C21-C$7)/C$8</f>
        <v>0</v>
      </c>
      <c r="F21" s="1">
        <f t="shared" ref="F21:F49" si="1">ROUND(2*E21,0)/2</f>
        <v>0</v>
      </c>
      <c r="G21" s="1">
        <f t="shared" ref="G21:G49" si="2">+C21-(C$7+F21*C$8)</f>
        <v>0</v>
      </c>
      <c r="H21" s="1">
        <f>+G21</f>
        <v>0</v>
      </c>
      <c r="O21" s="1">
        <f ca="1">+C$11+C$12*$F21</f>
        <v>-4.8136652796975571E-2</v>
      </c>
      <c r="Q21" s="5">
        <f t="shared" ref="Q21:Q49" si="3">+C21-15018.5</f>
        <v>36424.192999999999</v>
      </c>
    </row>
    <row r="22" spans="1:21" ht="12.95" customHeight="1" x14ac:dyDescent="0.2">
      <c r="A22" s="8" t="s">
        <v>42</v>
      </c>
      <c r="B22" s="9" t="s">
        <v>43</v>
      </c>
      <c r="C22" s="8">
        <v>52500.261700000003</v>
      </c>
      <c r="D22" s="33"/>
      <c r="E22" s="16">
        <f t="shared" si="0"/>
        <v>2328.0219724582698</v>
      </c>
      <c r="F22" s="16">
        <f t="shared" si="1"/>
        <v>2328</v>
      </c>
      <c r="G22" s="16">
        <f t="shared" si="2"/>
        <v>9.9816000001737848E-3</v>
      </c>
      <c r="H22" s="16">
        <f>+G22</f>
        <v>9.9816000001737848E-3</v>
      </c>
      <c r="I22" s="16"/>
      <c r="J22" s="16"/>
      <c r="K22" s="16"/>
      <c r="L22" s="16"/>
      <c r="M22" s="16"/>
      <c r="N22" s="16"/>
      <c r="O22" s="16"/>
      <c r="P22" s="16"/>
      <c r="Q22" s="34">
        <f t="shared" si="3"/>
        <v>37481.761700000003</v>
      </c>
      <c r="R22" s="16"/>
      <c r="S22" s="16"/>
      <c r="T22" s="16"/>
      <c r="U22" s="16"/>
    </row>
    <row r="23" spans="1:21" ht="12.95" customHeight="1" x14ac:dyDescent="0.2">
      <c r="A23" s="8" t="s">
        <v>44</v>
      </c>
      <c r="B23" s="35" t="s">
        <v>45</v>
      </c>
      <c r="C23" s="36">
        <v>52888.443800000001</v>
      </c>
      <c r="D23" s="36">
        <v>6.9999999999999999E-4</v>
      </c>
      <c r="E23" s="16">
        <f t="shared" si="0"/>
        <v>3182.5257584676197</v>
      </c>
      <c r="F23" s="16">
        <f t="shared" si="1"/>
        <v>3182.5</v>
      </c>
      <c r="G23" s="16">
        <f t="shared" si="2"/>
        <v>1.1701499999617226E-2</v>
      </c>
      <c r="H23" s="16"/>
      <c r="I23" s="16"/>
      <c r="J23" s="16"/>
      <c r="K23" s="16">
        <f t="shared" ref="K23:K49" si="4">+G23</f>
        <v>1.1701499999617226E-2</v>
      </c>
      <c r="L23" s="16"/>
      <c r="M23" s="16"/>
      <c r="N23" s="16"/>
      <c r="O23" s="16"/>
      <c r="P23" s="16"/>
      <c r="Q23" s="34">
        <f t="shared" si="3"/>
        <v>37869.943800000001</v>
      </c>
      <c r="R23" s="16" t="s">
        <v>34</v>
      </c>
      <c r="S23" s="16"/>
      <c r="T23" s="16"/>
      <c r="U23" s="16"/>
    </row>
    <row r="24" spans="1:21" ht="12.95" customHeight="1" x14ac:dyDescent="0.2">
      <c r="A24" s="8" t="s">
        <v>44</v>
      </c>
      <c r="B24" s="35" t="s">
        <v>45</v>
      </c>
      <c r="C24" s="36">
        <v>52889.350299999998</v>
      </c>
      <c r="D24" s="36">
        <v>8.9999999999999998E-4</v>
      </c>
      <c r="E24" s="16">
        <f t="shared" si="0"/>
        <v>3184.5212334831217</v>
      </c>
      <c r="F24" s="16">
        <f t="shared" si="1"/>
        <v>3184.5</v>
      </c>
      <c r="G24" s="16">
        <f t="shared" si="2"/>
        <v>9.645899997849483E-3</v>
      </c>
      <c r="H24" s="16"/>
      <c r="I24" s="16"/>
      <c r="J24" s="16"/>
      <c r="K24" s="16">
        <f t="shared" si="4"/>
        <v>9.645899997849483E-3</v>
      </c>
      <c r="L24" s="16"/>
      <c r="M24" s="16"/>
      <c r="N24" s="16"/>
      <c r="O24" s="16"/>
      <c r="P24" s="16"/>
      <c r="Q24" s="34">
        <f t="shared" si="3"/>
        <v>37870.850299999998</v>
      </c>
      <c r="R24" s="16" t="s">
        <v>34</v>
      </c>
      <c r="S24" s="16"/>
      <c r="T24" s="16"/>
      <c r="U24" s="16"/>
    </row>
    <row r="25" spans="1:21" ht="12.95" customHeight="1" x14ac:dyDescent="0.2">
      <c r="A25" s="8" t="s">
        <v>44</v>
      </c>
      <c r="B25" s="35" t="s">
        <v>43</v>
      </c>
      <c r="C25" s="36">
        <v>52902.2978</v>
      </c>
      <c r="D25" s="36">
        <v>1E-3</v>
      </c>
      <c r="E25" s="37">
        <f t="shared" si="0"/>
        <v>3213.0225161784288</v>
      </c>
      <c r="F25" s="16">
        <f t="shared" si="1"/>
        <v>3213</v>
      </c>
      <c r="G25" s="16">
        <f t="shared" si="2"/>
        <v>1.0228600003756583E-2</v>
      </c>
      <c r="H25" s="16"/>
      <c r="I25" s="16"/>
      <c r="J25" s="16"/>
      <c r="K25" s="16">
        <f t="shared" si="4"/>
        <v>1.0228600003756583E-2</v>
      </c>
      <c r="L25" s="16"/>
      <c r="M25" s="16"/>
      <c r="N25" s="16"/>
      <c r="O25" s="16"/>
      <c r="P25" s="16"/>
      <c r="Q25" s="34">
        <f t="shared" si="3"/>
        <v>37883.7978</v>
      </c>
      <c r="R25" s="16" t="s">
        <v>34</v>
      </c>
      <c r="S25" s="16"/>
      <c r="T25" s="16"/>
      <c r="U25" s="16"/>
    </row>
    <row r="26" spans="1:21" ht="12.95" customHeight="1" x14ac:dyDescent="0.2">
      <c r="A26" s="8" t="s">
        <v>44</v>
      </c>
      <c r="B26" s="35" t="s">
        <v>43</v>
      </c>
      <c r="C26" s="36">
        <v>52907.295100000003</v>
      </c>
      <c r="D26" s="36">
        <v>1.4E-3</v>
      </c>
      <c r="E26" s="37">
        <f t="shared" si="0"/>
        <v>3224.0230537349694</v>
      </c>
      <c r="F26" s="16">
        <f t="shared" si="1"/>
        <v>3224</v>
      </c>
      <c r="G26" s="16">
        <f t="shared" si="2"/>
        <v>1.0472800000570714E-2</v>
      </c>
      <c r="H26" s="16"/>
      <c r="I26" s="16"/>
      <c r="J26" s="16"/>
      <c r="K26" s="16">
        <f t="shared" si="4"/>
        <v>1.0472800000570714E-2</v>
      </c>
      <c r="L26" s="16"/>
      <c r="M26" s="16"/>
      <c r="N26" s="16"/>
      <c r="O26" s="16"/>
      <c r="P26" s="16"/>
      <c r="Q26" s="34">
        <f t="shared" si="3"/>
        <v>37888.795100000003</v>
      </c>
      <c r="R26" s="16" t="s">
        <v>34</v>
      </c>
      <c r="S26" s="16"/>
      <c r="T26" s="16"/>
      <c r="U26" s="16"/>
    </row>
    <row r="27" spans="1:21" ht="12.95" customHeight="1" x14ac:dyDescent="0.2">
      <c r="A27" s="8" t="s">
        <v>46</v>
      </c>
      <c r="B27" s="9" t="s">
        <v>43</v>
      </c>
      <c r="C27" s="8">
        <v>53195.532899999998</v>
      </c>
      <c r="D27" s="8" t="s">
        <v>34</v>
      </c>
      <c r="E27" s="37">
        <f t="shared" si="0"/>
        <v>3858.5198308171762</v>
      </c>
      <c r="F27" s="16">
        <f t="shared" si="1"/>
        <v>3858.5</v>
      </c>
      <c r="G27" s="16">
        <f t="shared" si="2"/>
        <v>9.0086999989580363E-3</v>
      </c>
      <c r="H27" s="16"/>
      <c r="I27" s="16"/>
      <c r="J27" s="16"/>
      <c r="K27" s="16">
        <f t="shared" si="4"/>
        <v>9.0086999989580363E-3</v>
      </c>
      <c r="L27" s="16"/>
      <c r="M27" s="16"/>
      <c r="N27" s="16"/>
      <c r="O27" s="16"/>
      <c r="P27" s="16"/>
      <c r="Q27" s="34">
        <f t="shared" si="3"/>
        <v>38177.032899999998</v>
      </c>
      <c r="R27" s="16" t="s">
        <v>53</v>
      </c>
      <c r="S27" s="16"/>
      <c r="T27" s="16"/>
      <c r="U27" s="16"/>
    </row>
    <row r="28" spans="1:21" ht="12.95" customHeight="1" x14ac:dyDescent="0.2">
      <c r="A28" s="8" t="s">
        <v>46</v>
      </c>
      <c r="B28" s="9" t="s">
        <v>43</v>
      </c>
      <c r="C28" s="8">
        <v>53243.462050000002</v>
      </c>
      <c r="D28" s="8" t="s">
        <v>34</v>
      </c>
      <c r="E28" s="37">
        <f t="shared" si="0"/>
        <v>3964.0260871211462</v>
      </c>
      <c r="F28" s="16">
        <f t="shared" si="1"/>
        <v>3964</v>
      </c>
      <c r="G28" s="16">
        <f t="shared" si="2"/>
        <v>1.1850800001411699E-2</v>
      </c>
      <c r="H28" s="16"/>
      <c r="I28" s="16"/>
      <c r="J28" s="16"/>
      <c r="K28" s="16">
        <f t="shared" si="4"/>
        <v>1.1850800001411699E-2</v>
      </c>
      <c r="L28" s="16"/>
      <c r="M28" s="16"/>
      <c r="N28" s="16"/>
      <c r="O28" s="16"/>
      <c r="P28" s="16"/>
      <c r="Q28" s="34">
        <f t="shared" si="3"/>
        <v>38224.962050000002</v>
      </c>
      <c r="R28" s="16" t="s">
        <v>53</v>
      </c>
      <c r="S28" s="16"/>
      <c r="T28" s="16"/>
      <c r="U28" s="16"/>
    </row>
    <row r="29" spans="1:21" ht="12.95" customHeight="1" x14ac:dyDescent="0.2">
      <c r="A29" s="8" t="s">
        <v>46</v>
      </c>
      <c r="B29" s="9" t="s">
        <v>43</v>
      </c>
      <c r="C29" s="8">
        <v>53257.539510000002</v>
      </c>
      <c r="D29" s="8" t="s">
        <v>34</v>
      </c>
      <c r="E29" s="37">
        <f t="shared" si="0"/>
        <v>3995.0147464833258</v>
      </c>
      <c r="F29" s="16">
        <f t="shared" si="1"/>
        <v>3995</v>
      </c>
      <c r="G29" s="16">
        <f t="shared" si="2"/>
        <v>6.6990000050282106E-3</v>
      </c>
      <c r="H29" s="16"/>
      <c r="I29" s="16"/>
      <c r="J29" s="16"/>
      <c r="K29" s="16">
        <f t="shared" si="4"/>
        <v>6.6990000050282106E-3</v>
      </c>
      <c r="L29" s="16"/>
      <c r="M29" s="16"/>
      <c r="N29" s="16"/>
      <c r="O29" s="16"/>
      <c r="P29" s="16"/>
      <c r="Q29" s="34">
        <f t="shared" si="3"/>
        <v>38239.039510000002</v>
      </c>
      <c r="R29" s="16" t="s">
        <v>53</v>
      </c>
      <c r="S29" s="16"/>
      <c r="T29" s="16"/>
      <c r="U29" s="16"/>
    </row>
    <row r="30" spans="1:21" ht="12.95" customHeight="1" x14ac:dyDescent="0.2">
      <c r="A30" s="8" t="s">
        <v>47</v>
      </c>
      <c r="B30" s="35" t="s">
        <v>43</v>
      </c>
      <c r="C30" s="36">
        <v>53612.335500000001</v>
      </c>
      <c r="D30" s="36">
        <v>2.9999999999999997E-4</v>
      </c>
      <c r="E30" s="37">
        <f t="shared" si="0"/>
        <v>4776.0258150409327</v>
      </c>
      <c r="F30" s="16">
        <f t="shared" si="1"/>
        <v>4776</v>
      </c>
      <c r="G30" s="16">
        <f t="shared" si="2"/>
        <v>1.172719999885885E-2</v>
      </c>
      <c r="H30" s="16"/>
      <c r="I30" s="16"/>
      <c r="J30" s="16"/>
      <c r="K30" s="16">
        <f t="shared" si="4"/>
        <v>1.172719999885885E-2</v>
      </c>
      <c r="L30" s="16"/>
      <c r="M30" s="16"/>
      <c r="N30" s="16"/>
      <c r="O30" s="16"/>
      <c r="P30" s="16"/>
      <c r="Q30" s="34">
        <f t="shared" si="3"/>
        <v>38593.835500000001</v>
      </c>
      <c r="R30" s="16" t="s">
        <v>34</v>
      </c>
      <c r="S30" s="16"/>
      <c r="T30" s="16"/>
      <c r="U30" s="16"/>
    </row>
    <row r="31" spans="1:21" ht="12.95" customHeight="1" x14ac:dyDescent="0.2">
      <c r="A31" s="8" t="s">
        <v>47</v>
      </c>
      <c r="B31" s="35" t="s">
        <v>43</v>
      </c>
      <c r="C31" s="36">
        <v>53612.335500000001</v>
      </c>
      <c r="D31" s="36">
        <v>2.9999999999999997E-4</v>
      </c>
      <c r="E31" s="37">
        <f t="shared" si="0"/>
        <v>4776.0258150409327</v>
      </c>
      <c r="F31" s="16">
        <f t="shared" si="1"/>
        <v>4776</v>
      </c>
      <c r="G31" s="16">
        <f t="shared" si="2"/>
        <v>1.172719999885885E-2</v>
      </c>
      <c r="H31" s="16"/>
      <c r="I31" s="16"/>
      <c r="J31" s="16"/>
      <c r="K31" s="16">
        <f t="shared" si="4"/>
        <v>1.172719999885885E-2</v>
      </c>
      <c r="L31" s="16"/>
      <c r="M31" s="16"/>
      <c r="N31" s="16"/>
      <c r="O31" s="16"/>
      <c r="P31" s="16"/>
      <c r="Q31" s="34">
        <f t="shared" si="3"/>
        <v>38593.835500000001</v>
      </c>
      <c r="R31" s="16" t="s">
        <v>34</v>
      </c>
      <c r="S31" s="16"/>
      <c r="T31" s="16"/>
      <c r="U31" s="16"/>
    </row>
    <row r="32" spans="1:21" ht="12.95" customHeight="1" x14ac:dyDescent="0.2">
      <c r="A32" s="8" t="s">
        <v>46</v>
      </c>
      <c r="B32" s="9" t="s">
        <v>43</v>
      </c>
      <c r="C32" s="8">
        <v>53671.389580000003</v>
      </c>
      <c r="D32" s="8">
        <v>2.5999999999999999E-3</v>
      </c>
      <c r="E32" s="37">
        <f t="shared" si="0"/>
        <v>4906.0213376044421</v>
      </c>
      <c r="F32" s="16">
        <f t="shared" si="1"/>
        <v>4906</v>
      </c>
      <c r="G32" s="16">
        <f t="shared" si="2"/>
        <v>9.6932000014930964E-3</v>
      </c>
      <c r="H32" s="16"/>
      <c r="I32" s="16"/>
      <c r="J32" s="16"/>
      <c r="K32" s="16">
        <f t="shared" si="4"/>
        <v>9.6932000014930964E-3</v>
      </c>
      <c r="L32" s="16"/>
      <c r="M32" s="16"/>
      <c r="N32" s="16"/>
      <c r="O32" s="16"/>
      <c r="P32" s="16"/>
      <c r="Q32" s="34">
        <f t="shared" si="3"/>
        <v>38652.889580000003</v>
      </c>
      <c r="R32" s="16" t="s">
        <v>53</v>
      </c>
      <c r="S32" s="16"/>
      <c r="T32" s="16"/>
      <c r="U32" s="16"/>
    </row>
    <row r="33" spans="1:21" ht="12.95" customHeight="1" x14ac:dyDescent="0.2">
      <c r="A33" s="8" t="s">
        <v>46</v>
      </c>
      <c r="B33" s="9" t="s">
        <v>43</v>
      </c>
      <c r="C33" s="8">
        <v>53671.389580000003</v>
      </c>
      <c r="D33" s="8">
        <v>2.5000000000000001E-3</v>
      </c>
      <c r="E33" s="37">
        <f t="shared" si="0"/>
        <v>4906.0213376044421</v>
      </c>
      <c r="F33" s="16">
        <f t="shared" si="1"/>
        <v>4906</v>
      </c>
      <c r="G33" s="16">
        <f t="shared" si="2"/>
        <v>9.6932000014930964E-3</v>
      </c>
      <c r="H33" s="16"/>
      <c r="I33" s="16"/>
      <c r="J33" s="16"/>
      <c r="K33" s="16">
        <f t="shared" si="4"/>
        <v>9.6932000014930964E-3</v>
      </c>
      <c r="L33" s="16"/>
      <c r="M33" s="16"/>
      <c r="N33" s="16"/>
      <c r="O33" s="16"/>
      <c r="P33" s="16"/>
      <c r="Q33" s="34">
        <f t="shared" si="3"/>
        <v>38652.889580000003</v>
      </c>
      <c r="R33" s="16" t="s">
        <v>53</v>
      </c>
      <c r="S33" s="16"/>
      <c r="T33" s="16"/>
      <c r="U33" s="16"/>
    </row>
    <row r="34" spans="1:21" ht="12.95" customHeight="1" x14ac:dyDescent="0.2">
      <c r="A34" s="8" t="s">
        <v>46</v>
      </c>
      <c r="B34" s="9" t="s">
        <v>43</v>
      </c>
      <c r="C34" s="8">
        <v>53671.389580000003</v>
      </c>
      <c r="D34" s="8">
        <v>2.5999999999999999E-3</v>
      </c>
      <c r="E34" s="37">
        <f t="shared" si="0"/>
        <v>4906.0213376044421</v>
      </c>
      <c r="F34" s="16">
        <f t="shared" si="1"/>
        <v>4906</v>
      </c>
      <c r="G34" s="16">
        <f t="shared" si="2"/>
        <v>9.6932000014930964E-3</v>
      </c>
      <c r="H34" s="16"/>
      <c r="I34" s="16"/>
      <c r="J34" s="16"/>
      <c r="K34" s="16">
        <f t="shared" si="4"/>
        <v>9.6932000014930964E-3</v>
      </c>
      <c r="L34" s="16"/>
      <c r="M34" s="16"/>
      <c r="N34" s="16"/>
      <c r="O34" s="16"/>
      <c r="P34" s="16"/>
      <c r="Q34" s="34">
        <f t="shared" si="3"/>
        <v>38652.889580000003</v>
      </c>
      <c r="R34" s="16" t="s">
        <v>53</v>
      </c>
      <c r="S34" s="16"/>
      <c r="T34" s="16"/>
      <c r="U34" s="16"/>
    </row>
    <row r="35" spans="1:21" ht="12.95" customHeight="1" x14ac:dyDescent="0.2">
      <c r="A35" s="3" t="s">
        <v>48</v>
      </c>
      <c r="B35" s="6"/>
      <c r="C35" s="3">
        <v>53921.4692</v>
      </c>
      <c r="D35" s="3">
        <v>2.9999999999999997E-4</v>
      </c>
      <c r="E35" s="7">
        <f t="shared" si="0"/>
        <v>5456.5206576240362</v>
      </c>
      <c r="F35" s="1">
        <f t="shared" si="1"/>
        <v>5456.5</v>
      </c>
      <c r="G35" s="1">
        <f t="shared" si="2"/>
        <v>9.3842999995104037E-3</v>
      </c>
      <c r="K35" s="1">
        <f t="shared" si="4"/>
        <v>9.3842999995104037E-3</v>
      </c>
      <c r="Q35" s="5">
        <f t="shared" si="3"/>
        <v>38902.9692</v>
      </c>
      <c r="R35" s="1" t="s">
        <v>33</v>
      </c>
      <c r="U35" s="2"/>
    </row>
    <row r="36" spans="1:21" ht="12.95" customHeight="1" x14ac:dyDescent="0.2">
      <c r="A36" s="8" t="s">
        <v>46</v>
      </c>
      <c r="B36" s="9" t="s">
        <v>43</v>
      </c>
      <c r="C36" s="8">
        <v>53921.46948</v>
      </c>
      <c r="D36" s="8" t="s">
        <v>34</v>
      </c>
      <c r="E36" s="7">
        <f t="shared" si="0"/>
        <v>5456.5212739869758</v>
      </c>
      <c r="F36" s="1">
        <f t="shared" si="1"/>
        <v>5456.5</v>
      </c>
      <c r="G36" s="1">
        <f t="shared" si="2"/>
        <v>9.6642999997129664E-3</v>
      </c>
      <c r="K36" s="1">
        <f t="shared" si="4"/>
        <v>9.6642999997129664E-3</v>
      </c>
      <c r="Q36" s="5">
        <f t="shared" si="3"/>
        <v>38902.96948</v>
      </c>
      <c r="R36" s="1" t="s">
        <v>53</v>
      </c>
    </row>
    <row r="37" spans="1:21" ht="12.95" customHeight="1" x14ac:dyDescent="0.2">
      <c r="A37" s="8" t="s">
        <v>46</v>
      </c>
      <c r="B37" s="9" t="s">
        <v>43</v>
      </c>
      <c r="C37" s="8">
        <v>53984.387540000003</v>
      </c>
      <c r="D37" s="8" t="s">
        <v>34</v>
      </c>
      <c r="E37" s="7">
        <f t="shared" si="0"/>
        <v>5595.0225610848784</v>
      </c>
      <c r="F37" s="1">
        <f t="shared" si="1"/>
        <v>5595</v>
      </c>
      <c r="G37" s="1">
        <f t="shared" si="2"/>
        <v>1.0249000006297138E-2</v>
      </c>
      <c r="K37" s="1">
        <f t="shared" si="4"/>
        <v>1.0249000006297138E-2</v>
      </c>
      <c r="Q37" s="5">
        <f t="shared" si="3"/>
        <v>38965.887540000003</v>
      </c>
      <c r="R37" s="1" t="s">
        <v>53</v>
      </c>
    </row>
    <row r="38" spans="1:21" ht="12.95" customHeight="1" x14ac:dyDescent="0.2">
      <c r="A38" s="8" t="s">
        <v>46</v>
      </c>
      <c r="B38" s="9" t="s">
        <v>43</v>
      </c>
      <c r="C38" s="8">
        <v>53990.292220000003</v>
      </c>
      <c r="D38" s="8" t="s">
        <v>34</v>
      </c>
      <c r="E38" s="7">
        <f t="shared" si="0"/>
        <v>5608.0205107975862</v>
      </c>
      <c r="F38" s="1">
        <f t="shared" si="1"/>
        <v>5608</v>
      </c>
      <c r="G38" s="1">
        <f t="shared" si="2"/>
        <v>9.3176000009407289E-3</v>
      </c>
      <c r="K38" s="1">
        <f t="shared" si="4"/>
        <v>9.3176000009407289E-3</v>
      </c>
      <c r="Q38" s="5">
        <f t="shared" si="3"/>
        <v>38971.792220000003</v>
      </c>
      <c r="R38" s="1" t="s">
        <v>53</v>
      </c>
    </row>
    <row r="39" spans="1:21" ht="12.95" customHeight="1" x14ac:dyDescent="0.2">
      <c r="A39" s="8" t="s">
        <v>46</v>
      </c>
      <c r="B39" s="9" t="s">
        <v>43</v>
      </c>
      <c r="C39" s="8">
        <v>53994.380270000001</v>
      </c>
      <c r="D39" s="8" t="s">
        <v>34</v>
      </c>
      <c r="E39" s="7">
        <f t="shared" si="0"/>
        <v>5617.0195197740286</v>
      </c>
      <c r="F39" s="1">
        <f t="shared" si="1"/>
        <v>5617</v>
      </c>
      <c r="G39" s="1">
        <f t="shared" si="2"/>
        <v>8.86739999987185E-3</v>
      </c>
      <c r="K39" s="1">
        <f t="shared" si="4"/>
        <v>8.86739999987185E-3</v>
      </c>
      <c r="Q39" s="5">
        <f t="shared" si="3"/>
        <v>38975.880270000001</v>
      </c>
      <c r="R39" s="1" t="s">
        <v>53</v>
      </c>
    </row>
    <row r="40" spans="1:21" ht="12.95" customHeight="1" x14ac:dyDescent="0.2">
      <c r="A40" s="8" t="s">
        <v>46</v>
      </c>
      <c r="B40" s="9" t="s">
        <v>43</v>
      </c>
      <c r="C40" s="8">
        <v>54317.376029999999</v>
      </c>
      <c r="D40" s="8">
        <v>8.0000000000000004E-4</v>
      </c>
      <c r="E40" s="7">
        <f t="shared" si="0"/>
        <v>6328.0288625154035</v>
      </c>
      <c r="F40" s="1">
        <f t="shared" si="1"/>
        <v>6328</v>
      </c>
      <c r="G40" s="1">
        <f t="shared" si="2"/>
        <v>1.3111599997500889E-2</v>
      </c>
      <c r="K40" s="1">
        <f t="shared" si="4"/>
        <v>1.3111599997500889E-2</v>
      </c>
      <c r="Q40" s="5">
        <f t="shared" si="3"/>
        <v>39298.876029999999</v>
      </c>
      <c r="R40" s="1" t="s">
        <v>53</v>
      </c>
    </row>
    <row r="41" spans="1:21" ht="12.95" customHeight="1" x14ac:dyDescent="0.2">
      <c r="A41" s="8" t="s">
        <v>46</v>
      </c>
      <c r="B41" s="9" t="s">
        <v>43</v>
      </c>
      <c r="C41" s="8">
        <v>54367.342519999998</v>
      </c>
      <c r="D41" s="8">
        <v>6.9999999999999999E-4</v>
      </c>
      <c r="E41" s="7">
        <f t="shared" si="0"/>
        <v>6438.0199076424142</v>
      </c>
      <c r="F41" s="1">
        <f t="shared" si="1"/>
        <v>6438</v>
      </c>
      <c r="G41" s="1">
        <f t="shared" si="2"/>
        <v>9.0435999954934232E-3</v>
      </c>
      <c r="K41" s="1">
        <f t="shared" si="4"/>
        <v>9.0435999954934232E-3</v>
      </c>
      <c r="Q41" s="5">
        <f t="shared" si="3"/>
        <v>39348.842519999998</v>
      </c>
      <c r="R41" s="1" t="s">
        <v>53</v>
      </c>
    </row>
    <row r="42" spans="1:21" ht="12.95" customHeight="1" x14ac:dyDescent="0.2">
      <c r="A42" s="8" t="s">
        <v>49</v>
      </c>
      <c r="B42" s="9" t="s">
        <v>43</v>
      </c>
      <c r="C42" s="8">
        <v>55366.761299999998</v>
      </c>
      <c r="D42" s="8">
        <v>2.9999999999999997E-4</v>
      </c>
      <c r="E42" s="7">
        <f t="shared" si="0"/>
        <v>8638.036681519543</v>
      </c>
      <c r="F42" s="1">
        <f t="shared" si="1"/>
        <v>8638</v>
      </c>
      <c r="G42" s="1">
        <f t="shared" si="2"/>
        <v>1.6663599999446888E-2</v>
      </c>
      <c r="K42" s="1">
        <f t="shared" si="4"/>
        <v>1.6663599999446888E-2</v>
      </c>
      <c r="O42" s="1">
        <f t="shared" ref="O42:O49" ca="1" si="5">+C$11+C$12*$F42</f>
        <v>2.0494391975721768E-2</v>
      </c>
      <c r="Q42" s="5">
        <f t="shared" si="3"/>
        <v>40348.261299999998</v>
      </c>
      <c r="R42" s="1" t="s">
        <v>34</v>
      </c>
    </row>
    <row r="43" spans="1:21" ht="12.95" customHeight="1" x14ac:dyDescent="0.2">
      <c r="A43" s="3" t="s">
        <v>50</v>
      </c>
      <c r="B43" s="4" t="s">
        <v>43</v>
      </c>
      <c r="C43" s="3">
        <v>56855.455419999998</v>
      </c>
      <c r="D43" s="3">
        <v>2.9999999999999997E-4</v>
      </c>
      <c r="E43" s="7">
        <f t="shared" si="0"/>
        <v>11915.093407602129</v>
      </c>
      <c r="F43" s="1">
        <f t="shared" si="1"/>
        <v>11915</v>
      </c>
      <c r="G43" s="1">
        <f t="shared" si="2"/>
        <v>4.2432999995071441E-2</v>
      </c>
      <c r="K43" s="1">
        <f t="shared" si="4"/>
        <v>4.2432999995071441E-2</v>
      </c>
      <c r="O43" s="1">
        <f t="shared" ca="1" si="5"/>
        <v>4.6530966844919419E-2</v>
      </c>
      <c r="Q43" s="5">
        <f t="shared" si="3"/>
        <v>41836.955419999998</v>
      </c>
      <c r="R43" s="1" t="s">
        <v>34</v>
      </c>
    </row>
    <row r="44" spans="1:21" ht="12.95" customHeight="1" x14ac:dyDescent="0.2">
      <c r="A44" s="3" t="s">
        <v>50</v>
      </c>
      <c r="B44" s="4" t="s">
        <v>43</v>
      </c>
      <c r="C44" s="3">
        <v>56855.456250000003</v>
      </c>
      <c r="D44" s="3">
        <v>2.9999999999999997E-4</v>
      </c>
      <c r="E44" s="7">
        <f t="shared" si="0"/>
        <v>11915.095234677996</v>
      </c>
      <c r="F44" s="1">
        <f t="shared" si="1"/>
        <v>11915</v>
      </c>
      <c r="G44" s="1">
        <f t="shared" si="2"/>
        <v>4.3262999999569729E-2</v>
      </c>
      <c r="K44" s="1">
        <f t="shared" si="4"/>
        <v>4.3262999999569729E-2</v>
      </c>
      <c r="O44" s="1">
        <f t="shared" ca="1" si="5"/>
        <v>4.6530966844919419E-2</v>
      </c>
      <c r="Q44" s="5">
        <f t="shared" si="3"/>
        <v>41836.956250000003</v>
      </c>
      <c r="R44" s="1" t="s">
        <v>34</v>
      </c>
    </row>
    <row r="45" spans="1:21" ht="12.95" customHeight="1" x14ac:dyDescent="0.2">
      <c r="A45" s="3" t="s">
        <v>50</v>
      </c>
      <c r="B45" s="4" t="s">
        <v>43</v>
      </c>
      <c r="C45" s="3">
        <v>56855.456310000001</v>
      </c>
      <c r="D45" s="3">
        <v>2.9999999999999997E-4</v>
      </c>
      <c r="E45" s="7">
        <f t="shared" si="0"/>
        <v>11915.095366755764</v>
      </c>
      <c r="F45" s="1">
        <f t="shared" si="1"/>
        <v>11915</v>
      </c>
      <c r="G45" s="1">
        <f t="shared" si="2"/>
        <v>4.3322999998054001E-2</v>
      </c>
      <c r="K45" s="1">
        <f t="shared" si="4"/>
        <v>4.3322999998054001E-2</v>
      </c>
      <c r="O45" s="1">
        <f t="shared" ca="1" si="5"/>
        <v>4.6530966844919419E-2</v>
      </c>
      <c r="Q45" s="5">
        <f t="shared" si="3"/>
        <v>41836.956310000001</v>
      </c>
      <c r="R45" s="1" t="s">
        <v>34</v>
      </c>
    </row>
    <row r="46" spans="1:21" ht="12.95" customHeight="1" x14ac:dyDescent="0.2">
      <c r="A46" s="3" t="s">
        <v>50</v>
      </c>
      <c r="B46" s="4" t="s">
        <v>43</v>
      </c>
      <c r="C46" s="3">
        <v>56855.456870000002</v>
      </c>
      <c r="D46" s="3">
        <v>2.0000000000000001E-4</v>
      </c>
      <c r="E46" s="7">
        <f t="shared" si="0"/>
        <v>11915.096599481643</v>
      </c>
      <c r="F46" s="1">
        <f t="shared" si="1"/>
        <v>11915</v>
      </c>
      <c r="G46" s="1">
        <f t="shared" si="2"/>
        <v>4.3882999998459127E-2</v>
      </c>
      <c r="K46" s="1">
        <f t="shared" si="4"/>
        <v>4.3882999998459127E-2</v>
      </c>
      <c r="O46" s="1">
        <f t="shared" ca="1" si="5"/>
        <v>4.6530966844919419E-2</v>
      </c>
      <c r="Q46" s="5">
        <f t="shared" si="3"/>
        <v>41836.956870000002</v>
      </c>
      <c r="R46" s="1" t="s">
        <v>34</v>
      </c>
    </row>
    <row r="47" spans="1:21" ht="12.95" customHeight="1" x14ac:dyDescent="0.2">
      <c r="A47" s="10" t="s">
        <v>51</v>
      </c>
      <c r="B47" s="11" t="s">
        <v>45</v>
      </c>
      <c r="C47" s="12">
        <v>57689.303939999998</v>
      </c>
      <c r="D47" s="12">
        <v>2.9999999999999997E-4</v>
      </c>
      <c r="E47" s="7">
        <f t="shared" si="0"/>
        <v>13750.640995443753</v>
      </c>
      <c r="F47" s="1">
        <f t="shared" si="1"/>
        <v>13750.5</v>
      </c>
      <c r="G47" s="1">
        <f t="shared" si="2"/>
        <v>6.4051099994685501E-2</v>
      </c>
      <c r="K47" s="1">
        <f t="shared" si="4"/>
        <v>6.4051099994685501E-2</v>
      </c>
      <c r="O47" s="1">
        <f t="shared" ca="1" si="5"/>
        <v>6.11144679655823E-2</v>
      </c>
      <c r="Q47" s="5">
        <f t="shared" si="3"/>
        <v>42670.803939999998</v>
      </c>
      <c r="R47" s="1" t="s">
        <v>34</v>
      </c>
    </row>
    <row r="48" spans="1:21" ht="12.95" customHeight="1" x14ac:dyDescent="0.2">
      <c r="A48" s="10" t="s">
        <v>51</v>
      </c>
      <c r="B48" s="11" t="s">
        <v>45</v>
      </c>
      <c r="C48" s="12">
        <v>57689.304880000003</v>
      </c>
      <c r="D48" s="12">
        <v>5.9999999999999995E-4</v>
      </c>
      <c r="E48" s="7">
        <f t="shared" si="0"/>
        <v>13750.643064662205</v>
      </c>
      <c r="F48" s="1">
        <f t="shared" si="1"/>
        <v>13750.5</v>
      </c>
      <c r="G48" s="1">
        <f t="shared" si="2"/>
        <v>6.4991100000042934E-2</v>
      </c>
      <c r="K48" s="1">
        <f t="shared" si="4"/>
        <v>6.4991100000042934E-2</v>
      </c>
      <c r="O48" s="1">
        <f t="shared" ca="1" si="5"/>
        <v>6.11144679655823E-2</v>
      </c>
      <c r="Q48" s="5">
        <f t="shared" si="3"/>
        <v>42670.804880000003</v>
      </c>
      <c r="R48" s="1" t="s">
        <v>34</v>
      </c>
    </row>
    <row r="49" spans="1:17" ht="12.95" customHeight="1" x14ac:dyDescent="0.2">
      <c r="A49" s="13" t="s">
        <v>52</v>
      </c>
      <c r="B49" s="14" t="s">
        <v>45</v>
      </c>
      <c r="C49" s="15">
        <v>57714.290930000134</v>
      </c>
      <c r="D49" s="15">
        <v>2.0000000000000001E-4</v>
      </c>
      <c r="E49" s="7">
        <f t="shared" si="0"/>
        <v>13805.644761861869</v>
      </c>
      <c r="F49" s="1">
        <f t="shared" si="1"/>
        <v>13805.5</v>
      </c>
      <c r="G49" s="1">
        <f t="shared" si="2"/>
        <v>6.5762100137362722E-2</v>
      </c>
      <c r="K49" s="1">
        <f t="shared" si="4"/>
        <v>6.5762100137362722E-2</v>
      </c>
      <c r="O49" s="1">
        <f t="shared" ca="1" si="5"/>
        <v>6.1551456558138248E-2</v>
      </c>
      <c r="Q49" s="5">
        <f t="shared" si="3"/>
        <v>42695.790930000134</v>
      </c>
    </row>
    <row r="50" spans="1:17" ht="12.95" customHeight="1" x14ac:dyDescent="0.2"/>
    <row r="51" spans="1:17" ht="12.95" customHeight="1" x14ac:dyDescent="0.2"/>
    <row r="52" spans="1:17" ht="12.95" customHeight="1" x14ac:dyDescent="0.2"/>
  </sheetData>
  <sheetProtection selectLockedCells="1" selectUnlockedCells="1"/>
  <sortState xmlns:xlrd2="http://schemas.microsoft.com/office/spreadsheetml/2017/richdata2" ref="A21:W49">
    <sortCondition ref="C21:C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2024-03-10T03:43:00Z</dcterms:created>
  <dcterms:modified xsi:type="dcterms:W3CDTF">2024-07-27T08:15:37Z</dcterms:modified>
</cp:coreProperties>
</file>