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9C7BE2D-D5C0-4AF5-A2EC-57BED0BDF5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32" i="1" l="1"/>
  <c r="Q131" i="1"/>
  <c r="Q130" i="1"/>
  <c r="E106" i="1"/>
  <c r="F106" i="1" s="1"/>
  <c r="G106" i="1" s="1"/>
  <c r="I106" i="1" s="1"/>
  <c r="F14" i="1"/>
  <c r="D9" i="1"/>
  <c r="C9" i="1"/>
  <c r="Q128" i="1"/>
  <c r="Q129" i="1"/>
  <c r="Q123" i="1"/>
  <c r="C7" i="1"/>
  <c r="E130" i="1" s="1"/>
  <c r="F130" i="1" s="1"/>
  <c r="G130" i="1" s="1"/>
  <c r="K130" i="1" s="1"/>
  <c r="C8" i="1"/>
  <c r="Q122" i="1"/>
  <c r="Q118" i="1"/>
  <c r="Q116" i="1"/>
  <c r="Q115" i="1"/>
  <c r="Q113" i="1"/>
  <c r="Q112" i="1"/>
  <c r="Q104" i="1"/>
  <c r="Q95" i="1"/>
  <c r="Q94" i="1"/>
  <c r="Q91" i="1"/>
  <c r="Q87" i="1"/>
  <c r="Q86" i="1"/>
  <c r="Q85" i="1"/>
  <c r="Q84" i="1"/>
  <c r="Q83" i="1"/>
  <c r="Q82" i="1"/>
  <c r="Q81" i="1"/>
  <c r="Q80" i="1"/>
  <c r="Q79" i="1"/>
  <c r="Q78" i="1"/>
  <c r="Q77" i="1"/>
  <c r="Q76" i="1"/>
  <c r="Q74" i="1"/>
  <c r="Q73" i="1"/>
  <c r="Q72" i="1"/>
  <c r="Q71" i="1"/>
  <c r="Q70" i="1"/>
  <c r="Q69" i="1"/>
  <c r="Q68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36" i="2"/>
  <c r="C36" i="2"/>
  <c r="G35" i="2"/>
  <c r="C35" i="2"/>
  <c r="G34" i="2"/>
  <c r="C34" i="2"/>
  <c r="G33" i="2"/>
  <c r="C33" i="2"/>
  <c r="G115" i="2"/>
  <c r="C115" i="2"/>
  <c r="G114" i="2"/>
  <c r="C114" i="2"/>
  <c r="G113" i="2"/>
  <c r="C113" i="2"/>
  <c r="E113" i="2"/>
  <c r="G112" i="2"/>
  <c r="C112" i="2"/>
  <c r="E112" i="2"/>
  <c r="G32" i="2"/>
  <c r="C32" i="2"/>
  <c r="G111" i="2"/>
  <c r="C111" i="2"/>
  <c r="G110" i="2"/>
  <c r="C110" i="2"/>
  <c r="E110" i="2"/>
  <c r="G109" i="2"/>
  <c r="C109" i="2"/>
  <c r="G108" i="2"/>
  <c r="C108" i="2"/>
  <c r="G31" i="2"/>
  <c r="C31" i="2"/>
  <c r="G107" i="2"/>
  <c r="C107" i="2"/>
  <c r="G106" i="2"/>
  <c r="C106" i="2"/>
  <c r="G30" i="2"/>
  <c r="C30" i="2"/>
  <c r="G29" i="2"/>
  <c r="C29" i="2"/>
  <c r="G28" i="2"/>
  <c r="C28" i="2"/>
  <c r="G27" i="2"/>
  <c r="C27" i="2"/>
  <c r="G26" i="2"/>
  <c r="C26" i="2"/>
  <c r="G25" i="2"/>
  <c r="C25" i="2"/>
  <c r="G105" i="2"/>
  <c r="C10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04" i="2"/>
  <c r="C104" i="2"/>
  <c r="G103" i="2"/>
  <c r="C103" i="2"/>
  <c r="G16" i="2"/>
  <c r="C16" i="2"/>
  <c r="G15" i="2"/>
  <c r="C15" i="2"/>
  <c r="G102" i="2"/>
  <c r="C102" i="2"/>
  <c r="G14" i="2"/>
  <c r="C14" i="2"/>
  <c r="G13" i="2"/>
  <c r="C13" i="2"/>
  <c r="G12" i="2"/>
  <c r="C1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11" i="2"/>
  <c r="C11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32" i="2"/>
  <c r="D32" i="2"/>
  <c r="B32" i="2"/>
  <c r="A3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31" i="2"/>
  <c r="D31" i="2"/>
  <c r="B31" i="2"/>
  <c r="A31" i="2"/>
  <c r="H107" i="2"/>
  <c r="D107" i="2"/>
  <c r="B107" i="2"/>
  <c r="A107" i="2"/>
  <c r="H106" i="2"/>
  <c r="D106" i="2"/>
  <c r="B106" i="2"/>
  <c r="A106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105" i="2"/>
  <c r="D105" i="2"/>
  <c r="B105" i="2"/>
  <c r="A10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04" i="2"/>
  <c r="D104" i="2"/>
  <c r="B104" i="2"/>
  <c r="A104" i="2"/>
  <c r="H103" i="2"/>
  <c r="D103" i="2"/>
  <c r="B103" i="2"/>
  <c r="A103" i="2"/>
  <c r="H16" i="2"/>
  <c r="F16" i="2"/>
  <c r="D16" i="2"/>
  <c r="B16" i="2"/>
  <c r="A16" i="2"/>
  <c r="H15" i="2"/>
  <c r="B15" i="2"/>
  <c r="F15" i="2"/>
  <c r="D15" i="2"/>
  <c r="A15" i="2"/>
  <c r="H102" i="2"/>
  <c r="F102" i="2"/>
  <c r="D102" i="2"/>
  <c r="B102" i="2"/>
  <c r="A102" i="2"/>
  <c r="H14" i="2"/>
  <c r="B14" i="2"/>
  <c r="F14" i="2"/>
  <c r="D14" i="2"/>
  <c r="A14" i="2"/>
  <c r="H13" i="2"/>
  <c r="B13" i="2"/>
  <c r="F13" i="2"/>
  <c r="D13" i="2"/>
  <c r="A13" i="2"/>
  <c r="H12" i="2"/>
  <c r="D12" i="2"/>
  <c r="B12" i="2"/>
  <c r="A1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11" i="2"/>
  <c r="B11" i="2"/>
  <c r="D11" i="2"/>
  <c r="A11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Q127" i="1"/>
  <c r="Q126" i="1"/>
  <c r="Q125" i="1"/>
  <c r="Q111" i="1"/>
  <c r="Q124" i="1"/>
  <c r="Q75" i="1"/>
  <c r="Q117" i="1"/>
  <c r="Q119" i="1"/>
  <c r="Q120" i="1"/>
  <c r="Q121" i="1"/>
  <c r="C17" i="1"/>
  <c r="Q88" i="1"/>
  <c r="Q89" i="1"/>
  <c r="Q90" i="1"/>
  <c r="Q114" i="1"/>
  <c r="Q92" i="1"/>
  <c r="Q93" i="1"/>
  <c r="Q96" i="1"/>
  <c r="Q97" i="1"/>
  <c r="Q98" i="1"/>
  <c r="Q99" i="1"/>
  <c r="Q100" i="1"/>
  <c r="Q101" i="1"/>
  <c r="Q102" i="1"/>
  <c r="Q103" i="1"/>
  <c r="Q105" i="1"/>
  <c r="Q106" i="1"/>
  <c r="Q107" i="1"/>
  <c r="Q108" i="1"/>
  <c r="Q109" i="1"/>
  <c r="Q110" i="1"/>
  <c r="Q67" i="1"/>
  <c r="E28" i="2"/>
  <c r="E24" i="1"/>
  <c r="E40" i="2" s="1"/>
  <c r="E97" i="1"/>
  <c r="E18" i="2" s="1"/>
  <c r="E119" i="1"/>
  <c r="F119" i="1" s="1"/>
  <c r="G119" i="1" s="1"/>
  <c r="K119" i="1" s="1"/>
  <c r="E121" i="1"/>
  <c r="F121" i="1" s="1"/>
  <c r="G121" i="1" s="1"/>
  <c r="K121" i="1" s="1"/>
  <c r="E103" i="1"/>
  <c r="F103" i="1" s="1"/>
  <c r="G103" i="1" s="1"/>
  <c r="I103" i="1" s="1"/>
  <c r="E92" i="1"/>
  <c r="F92" i="1" s="1"/>
  <c r="E99" i="1"/>
  <c r="F99" i="1" s="1"/>
  <c r="G99" i="1" s="1"/>
  <c r="I99" i="1" s="1"/>
  <c r="E85" i="1"/>
  <c r="F85" i="1" s="1"/>
  <c r="G85" i="1" s="1"/>
  <c r="H85" i="1" s="1"/>
  <c r="E98" i="1"/>
  <c r="F98" i="1" s="1"/>
  <c r="G98" i="1" s="1"/>
  <c r="I98" i="1" s="1"/>
  <c r="E109" i="1"/>
  <c r="F109" i="1" s="1"/>
  <c r="G109" i="1" s="1"/>
  <c r="I109" i="1" s="1"/>
  <c r="E126" i="1"/>
  <c r="E35" i="2" s="1"/>
  <c r="F126" i="1"/>
  <c r="G126" i="1" s="1"/>
  <c r="J126" i="1" s="1"/>
  <c r="E22" i="1"/>
  <c r="F22" i="1"/>
  <c r="G22" i="1" s="1"/>
  <c r="H22" i="1" s="1"/>
  <c r="E30" i="1"/>
  <c r="F30" i="1" s="1"/>
  <c r="G30" i="1" s="1"/>
  <c r="H30" i="1" s="1"/>
  <c r="E38" i="1"/>
  <c r="F38" i="1" s="1"/>
  <c r="G38" i="1" s="1"/>
  <c r="H38" i="1" s="1"/>
  <c r="E54" i="1"/>
  <c r="E70" i="2" s="1"/>
  <c r="F54" i="1"/>
  <c r="G54" i="1" s="1"/>
  <c r="H54" i="1" s="1"/>
  <c r="E62" i="1"/>
  <c r="F62" i="1" s="1"/>
  <c r="G62" i="1" s="1"/>
  <c r="H62" i="1" s="1"/>
  <c r="E70" i="1"/>
  <c r="E85" i="2" s="1"/>
  <c r="E78" i="1"/>
  <c r="F78" i="1" s="1"/>
  <c r="E112" i="1"/>
  <c r="E106" i="2" s="1"/>
  <c r="E90" i="1"/>
  <c r="F90" i="1" s="1"/>
  <c r="G90" i="1" s="1"/>
  <c r="J90" i="1" s="1"/>
  <c r="E102" i="1"/>
  <c r="F102" i="1" s="1"/>
  <c r="G102" i="1" s="1"/>
  <c r="K102" i="1" s="1"/>
  <c r="E25" i="1"/>
  <c r="F25" i="1" s="1"/>
  <c r="G25" i="1" s="1"/>
  <c r="H25" i="1" s="1"/>
  <c r="E33" i="1"/>
  <c r="F33" i="1" s="1"/>
  <c r="G33" i="1" s="1"/>
  <c r="H33" i="1" s="1"/>
  <c r="E49" i="1"/>
  <c r="F49" i="1" s="1"/>
  <c r="G49" i="1" s="1"/>
  <c r="H49" i="1" s="1"/>
  <c r="E57" i="1"/>
  <c r="F57" i="1" s="1"/>
  <c r="G57" i="1" s="1"/>
  <c r="H57" i="1" s="1"/>
  <c r="E65" i="1"/>
  <c r="F65" i="1" s="1"/>
  <c r="G65" i="1" s="1"/>
  <c r="H65" i="1" s="1"/>
  <c r="E73" i="1"/>
  <c r="E88" i="2" s="1"/>
  <c r="F73" i="1"/>
  <c r="G73" i="1" s="1"/>
  <c r="H73" i="1" s="1"/>
  <c r="E81" i="1"/>
  <c r="F81" i="1" s="1"/>
  <c r="G81" i="1" s="1"/>
  <c r="H81" i="1" s="1"/>
  <c r="E95" i="1"/>
  <c r="F95" i="1" s="1"/>
  <c r="G95" i="1" s="1"/>
  <c r="H95" i="1" s="1"/>
  <c r="E123" i="1"/>
  <c r="E115" i="2" s="1"/>
  <c r="F123" i="1"/>
  <c r="G123" i="1" s="1"/>
  <c r="I123" i="1" s="1"/>
  <c r="E114" i="1"/>
  <c r="F114" i="1" s="1"/>
  <c r="G114" i="1" s="1"/>
  <c r="K114" i="1" s="1"/>
  <c r="E129" i="1"/>
  <c r="F129" i="1" s="1"/>
  <c r="G129" i="1" s="1"/>
  <c r="K129" i="1" s="1"/>
  <c r="E36" i="1"/>
  <c r="E44" i="1"/>
  <c r="F44" i="1" s="1"/>
  <c r="G44" i="1" s="1"/>
  <c r="H44" i="1" s="1"/>
  <c r="E52" i="1"/>
  <c r="E60" i="1"/>
  <c r="E76" i="2" s="1"/>
  <c r="E68" i="1"/>
  <c r="F68" i="1" s="1"/>
  <c r="G68" i="1" s="1"/>
  <c r="H68" i="1" s="1"/>
  <c r="E76" i="1"/>
  <c r="F76" i="1" s="1"/>
  <c r="G76" i="1" s="1"/>
  <c r="H76" i="1" s="1"/>
  <c r="E84" i="1"/>
  <c r="F84" i="1" s="1"/>
  <c r="G84" i="1" s="1"/>
  <c r="H84" i="1" s="1"/>
  <c r="E86" i="1"/>
  <c r="E100" i="2" s="1"/>
  <c r="E101" i="1"/>
  <c r="F101" i="1" s="1"/>
  <c r="G101" i="1" s="1"/>
  <c r="I101" i="1" s="1"/>
  <c r="E88" i="1"/>
  <c r="E12" i="2" s="1"/>
  <c r="E23" i="1"/>
  <c r="F23" i="1" s="1"/>
  <c r="G23" i="1" s="1"/>
  <c r="H23" i="1" s="1"/>
  <c r="E31" i="1"/>
  <c r="E47" i="2" s="1"/>
  <c r="E39" i="1"/>
  <c r="E47" i="1"/>
  <c r="E63" i="2" s="1"/>
  <c r="E55" i="1"/>
  <c r="E71" i="2" s="1"/>
  <c r="E71" i="1"/>
  <c r="E86" i="2" s="1"/>
  <c r="F71" i="1"/>
  <c r="G71" i="1" s="1"/>
  <c r="H71" i="1" s="1"/>
  <c r="E79" i="1"/>
  <c r="F79" i="1" s="1"/>
  <c r="G79" i="1" s="1"/>
  <c r="H79" i="1" s="1"/>
  <c r="E117" i="1"/>
  <c r="F117" i="1"/>
  <c r="G117" i="1" s="1"/>
  <c r="K117" i="1" s="1"/>
  <c r="E120" i="1"/>
  <c r="F120" i="1" s="1"/>
  <c r="G120" i="1" s="1"/>
  <c r="K120" i="1" s="1"/>
  <c r="E108" i="1"/>
  <c r="E27" i="2" s="1"/>
  <c r="F108" i="1"/>
  <c r="G108" i="1" s="1"/>
  <c r="I108" i="1" s="1"/>
  <c r="E110" i="1"/>
  <c r="F110" i="1" s="1"/>
  <c r="G110" i="1" s="1"/>
  <c r="I110" i="1" s="1"/>
  <c r="E93" i="1"/>
  <c r="F93" i="1"/>
  <c r="G93" i="1" s="1"/>
  <c r="I93" i="1" s="1"/>
  <c r="E100" i="1"/>
  <c r="F100" i="1" s="1"/>
  <c r="G100" i="1" s="1"/>
  <c r="I100" i="1" s="1"/>
  <c r="E113" i="1"/>
  <c r="F113" i="1" s="1"/>
  <c r="G113" i="1" s="1"/>
  <c r="I113" i="1" s="1"/>
  <c r="E91" i="1"/>
  <c r="F91" i="1"/>
  <c r="G91" i="1" s="1"/>
  <c r="J91" i="1" s="1"/>
  <c r="E111" i="1"/>
  <c r="E30" i="2" s="1"/>
  <c r="E26" i="1"/>
  <c r="F26" i="1" s="1"/>
  <c r="G26" i="1" s="1"/>
  <c r="H26" i="1" s="1"/>
  <c r="E34" i="1"/>
  <c r="F34" i="1" s="1"/>
  <c r="G34" i="1" s="1"/>
  <c r="H34" i="1" s="1"/>
  <c r="E42" i="1"/>
  <c r="F42" i="1" s="1"/>
  <c r="G42" i="1" s="1"/>
  <c r="H42" i="1" s="1"/>
  <c r="E50" i="1"/>
  <c r="F50" i="1" s="1"/>
  <c r="G50" i="1" s="1"/>
  <c r="H50" i="1" s="1"/>
  <c r="E58" i="1"/>
  <c r="F58" i="1" s="1"/>
  <c r="G58" i="1" s="1"/>
  <c r="H58" i="1" s="1"/>
  <c r="E66" i="1"/>
  <c r="E82" i="2" s="1"/>
  <c r="E74" i="1"/>
  <c r="E89" i="2" s="1"/>
  <c r="F74" i="1"/>
  <c r="G74" i="1" s="1"/>
  <c r="H74" i="1" s="1"/>
  <c r="E82" i="1"/>
  <c r="F82" i="1" s="1"/>
  <c r="G82" i="1" s="1"/>
  <c r="H82" i="1" s="1"/>
  <c r="E96" i="1"/>
  <c r="F96" i="1" s="1"/>
  <c r="G96" i="1" s="1"/>
  <c r="I96" i="1" s="1"/>
  <c r="E125" i="1"/>
  <c r="F125" i="1" s="1"/>
  <c r="G125" i="1" s="1"/>
  <c r="J125" i="1" s="1"/>
  <c r="E21" i="1"/>
  <c r="E37" i="2" s="1"/>
  <c r="E29" i="1"/>
  <c r="E45" i="2" s="1"/>
  <c r="E37" i="1"/>
  <c r="F37" i="1" s="1"/>
  <c r="G37" i="1" s="1"/>
  <c r="H37" i="1" s="1"/>
  <c r="E45" i="1"/>
  <c r="F45" i="1" s="1"/>
  <c r="G45" i="1" s="1"/>
  <c r="H45" i="1" s="1"/>
  <c r="E53" i="1"/>
  <c r="F53" i="1" s="1"/>
  <c r="G53" i="1" s="1"/>
  <c r="H53" i="1" s="1"/>
  <c r="E61" i="1"/>
  <c r="F61" i="1" s="1"/>
  <c r="G61" i="1" s="1"/>
  <c r="H61" i="1" s="1"/>
  <c r="E69" i="1"/>
  <c r="F69" i="1" s="1"/>
  <c r="G69" i="1" s="1"/>
  <c r="H69" i="1" s="1"/>
  <c r="E77" i="1"/>
  <c r="F77" i="1" s="1"/>
  <c r="G77" i="1" s="1"/>
  <c r="H77" i="1" s="1"/>
  <c r="E94" i="1"/>
  <c r="F94" i="1" s="1"/>
  <c r="G94" i="1" s="1"/>
  <c r="H94" i="1" s="1"/>
  <c r="E104" i="1"/>
  <c r="E105" i="2" s="1"/>
  <c r="E124" i="1"/>
  <c r="F124" i="1" s="1"/>
  <c r="G124" i="1" s="1"/>
  <c r="K124" i="1" s="1"/>
  <c r="E27" i="1"/>
  <c r="F27" i="1"/>
  <c r="G27" i="1" s="1"/>
  <c r="H27" i="1" s="1"/>
  <c r="E35" i="1"/>
  <c r="F35" i="1" s="1"/>
  <c r="G35" i="1" s="1"/>
  <c r="H35" i="1" s="1"/>
  <c r="E43" i="1"/>
  <c r="F43" i="1" s="1"/>
  <c r="G43" i="1" s="1"/>
  <c r="H43" i="1" s="1"/>
  <c r="E51" i="1"/>
  <c r="F51" i="1" s="1"/>
  <c r="G51" i="1" s="1"/>
  <c r="H51" i="1" s="1"/>
  <c r="E67" i="1"/>
  <c r="F67" i="1" s="1"/>
  <c r="G67" i="1" s="1"/>
  <c r="H67" i="1" s="1"/>
  <c r="E75" i="1"/>
  <c r="E11" i="2" s="1"/>
  <c r="E83" i="1"/>
  <c r="F83" i="1" s="1"/>
  <c r="G83" i="1" s="1"/>
  <c r="H83" i="1" s="1"/>
  <c r="E40" i="1"/>
  <c r="F40" i="1" s="1"/>
  <c r="G40" i="1" s="1"/>
  <c r="H40" i="1" s="1"/>
  <c r="E90" i="2"/>
  <c r="E80" i="1"/>
  <c r="E94" i="2" s="1"/>
  <c r="E128" i="1"/>
  <c r="F128" i="1" s="1"/>
  <c r="G128" i="1" s="1"/>
  <c r="K128" i="1" s="1"/>
  <c r="E43" i="2"/>
  <c r="F29" i="1"/>
  <c r="G29" i="1" s="1"/>
  <c r="H29" i="1" s="1"/>
  <c r="E39" i="2"/>
  <c r="E29" i="2"/>
  <c r="E96" i="2"/>
  <c r="E38" i="2"/>
  <c r="E81" i="2"/>
  <c r="E84" i="2"/>
  <c r="E104" i="2"/>
  <c r="E42" i="2"/>
  <c r="F52" i="1"/>
  <c r="G52" i="1" s="1"/>
  <c r="H52" i="1" s="1"/>
  <c r="E68" i="2"/>
  <c r="E66" i="2"/>
  <c r="E19" i="2"/>
  <c r="E16" i="2"/>
  <c r="E65" i="2"/>
  <c r="E15" i="2"/>
  <c r="E74" i="2"/>
  <c r="E59" i="2"/>
  <c r="E98" i="2"/>
  <c r="E14" i="2"/>
  <c r="E56" i="2"/>
  <c r="F104" i="1"/>
  <c r="G104" i="1" s="1"/>
  <c r="J104" i="1" s="1"/>
  <c r="E103" i="2"/>
  <c r="E93" i="2"/>
  <c r="E73" i="2"/>
  <c r="F36" i="1"/>
  <c r="G36" i="1" s="1"/>
  <c r="H36" i="1" s="1"/>
  <c r="E52" i="2"/>
  <c r="F39" i="1"/>
  <c r="G39" i="1" s="1"/>
  <c r="H39" i="1" s="1"/>
  <c r="E55" i="2"/>
  <c r="E61" i="2"/>
  <c r="E77" i="2"/>
  <c r="E102" i="2"/>
  <c r="E54" i="2"/>
  <c r="E92" i="2" l="1"/>
  <c r="E46" i="2"/>
  <c r="F88" i="1"/>
  <c r="G88" i="1" s="1"/>
  <c r="J88" i="1" s="1"/>
  <c r="F80" i="1"/>
  <c r="G80" i="1" s="1"/>
  <c r="H80" i="1" s="1"/>
  <c r="F21" i="1"/>
  <c r="G21" i="1" s="1"/>
  <c r="H21" i="1" s="1"/>
  <c r="E50" i="2"/>
  <c r="F47" i="1"/>
  <c r="G47" i="1" s="1"/>
  <c r="H47" i="1" s="1"/>
  <c r="F24" i="1"/>
  <c r="G24" i="1" s="1"/>
  <c r="H24" i="1" s="1"/>
  <c r="E87" i="1"/>
  <c r="E101" i="2" s="1"/>
  <c r="E91" i="2"/>
  <c r="E97" i="2"/>
  <c r="E83" i="2"/>
  <c r="F75" i="1"/>
  <c r="G75" i="1" s="1"/>
  <c r="H75" i="1" s="1"/>
  <c r="F66" i="1"/>
  <c r="G66" i="1" s="1"/>
  <c r="H66" i="1" s="1"/>
  <c r="F86" i="1"/>
  <c r="G86" i="1" s="1"/>
  <c r="H86" i="1" s="1"/>
  <c r="F97" i="1"/>
  <c r="G97" i="1" s="1"/>
  <c r="I97" i="1" s="1"/>
  <c r="E24" i="2"/>
  <c r="E60" i="2"/>
  <c r="E26" i="2"/>
  <c r="F15" i="1"/>
  <c r="E131" i="1"/>
  <c r="F131" i="1" s="1"/>
  <c r="G131" i="1" s="1"/>
  <c r="K131" i="1" s="1"/>
  <c r="E99" i="2"/>
  <c r="E95" i="2"/>
  <c r="E59" i="1"/>
  <c r="F59" i="1" s="1"/>
  <c r="G59" i="1" s="1"/>
  <c r="H59" i="1" s="1"/>
  <c r="E122" i="1"/>
  <c r="E105" i="1"/>
  <c r="E118" i="1"/>
  <c r="F118" i="1" s="1"/>
  <c r="G118" i="1" s="1"/>
  <c r="I118" i="1" s="1"/>
  <c r="E116" i="1"/>
  <c r="E63" i="1"/>
  <c r="E127" i="1"/>
  <c r="G78" i="1"/>
  <c r="H78" i="1" s="1"/>
  <c r="E28" i="1"/>
  <c r="G92" i="1"/>
  <c r="I92" i="1" s="1"/>
  <c r="E41" i="1"/>
  <c r="E57" i="2" s="1"/>
  <c r="E115" i="1"/>
  <c r="E46" i="1"/>
  <c r="E107" i="1"/>
  <c r="F107" i="1" s="1"/>
  <c r="G107" i="1" s="1"/>
  <c r="I107" i="1" s="1"/>
  <c r="E20" i="2"/>
  <c r="E56" i="1"/>
  <c r="E32" i="2"/>
  <c r="E49" i="2"/>
  <c r="E33" i="2"/>
  <c r="E48" i="1"/>
  <c r="E64" i="2" s="1"/>
  <c r="E132" i="1"/>
  <c r="F132" i="1" s="1"/>
  <c r="G132" i="1" s="1"/>
  <c r="K132" i="1" s="1"/>
  <c r="E51" i="2"/>
  <c r="E111" i="2"/>
  <c r="E69" i="2"/>
  <c r="E22" i="2"/>
  <c r="E107" i="2"/>
  <c r="F60" i="1"/>
  <c r="G60" i="1" s="1"/>
  <c r="H60" i="1" s="1"/>
  <c r="F31" i="1"/>
  <c r="G31" i="1" s="1"/>
  <c r="E23" i="2"/>
  <c r="F111" i="1"/>
  <c r="G111" i="1" s="1"/>
  <c r="I111" i="1" s="1"/>
  <c r="F55" i="1"/>
  <c r="G55" i="1" s="1"/>
  <c r="H55" i="1" s="1"/>
  <c r="F41" i="1"/>
  <c r="G41" i="1" s="1"/>
  <c r="H41" i="1" s="1"/>
  <c r="F112" i="1"/>
  <c r="G112" i="1" s="1"/>
  <c r="I112" i="1" s="1"/>
  <c r="F70" i="1"/>
  <c r="G70" i="1" s="1"/>
  <c r="H70" i="1" s="1"/>
  <c r="E31" i="2"/>
  <c r="F48" i="1"/>
  <c r="G48" i="1" s="1"/>
  <c r="H48" i="1" s="1"/>
  <c r="E58" i="2"/>
  <c r="E34" i="2"/>
  <c r="E67" i="2"/>
  <c r="E75" i="2"/>
  <c r="E53" i="2"/>
  <c r="E17" i="2"/>
  <c r="E21" i="2"/>
  <c r="E72" i="1"/>
  <c r="E32" i="1"/>
  <c r="E41" i="2"/>
  <c r="E78" i="2"/>
  <c r="E64" i="1"/>
  <c r="E89" i="1"/>
  <c r="E36" i="2" l="1"/>
  <c r="F127" i="1"/>
  <c r="G127" i="1" s="1"/>
  <c r="J127" i="1" s="1"/>
  <c r="F56" i="1"/>
  <c r="G56" i="1" s="1"/>
  <c r="H56" i="1" s="1"/>
  <c r="E72" i="2"/>
  <c r="E79" i="2"/>
  <c r="F63" i="1"/>
  <c r="G63" i="1" s="1"/>
  <c r="H63" i="1" s="1"/>
  <c r="F87" i="1"/>
  <c r="G87" i="1" s="1"/>
  <c r="H87" i="1" s="1"/>
  <c r="F116" i="1"/>
  <c r="G116" i="1" s="1"/>
  <c r="K116" i="1" s="1"/>
  <c r="E109" i="2"/>
  <c r="E108" i="2"/>
  <c r="F115" i="1"/>
  <c r="G115" i="1" s="1"/>
  <c r="I115" i="1" s="1"/>
  <c r="F122" i="1"/>
  <c r="G122" i="1" s="1"/>
  <c r="I122" i="1" s="1"/>
  <c r="E114" i="2"/>
  <c r="F28" i="1"/>
  <c r="G28" i="1" s="1"/>
  <c r="H28" i="1" s="1"/>
  <c r="E44" i="2"/>
  <c r="F46" i="1"/>
  <c r="G46" i="1" s="1"/>
  <c r="H46" i="1" s="1"/>
  <c r="E62" i="2"/>
  <c r="E25" i="2"/>
  <c r="F105" i="1"/>
  <c r="G105" i="1" s="1"/>
  <c r="I105" i="1" s="1"/>
  <c r="F72" i="1"/>
  <c r="G72" i="1" s="1"/>
  <c r="H72" i="1" s="1"/>
  <c r="E87" i="2"/>
  <c r="H31" i="1"/>
  <c r="F89" i="1"/>
  <c r="G89" i="1" s="1"/>
  <c r="J89" i="1" s="1"/>
  <c r="E13" i="2"/>
  <c r="E80" i="2"/>
  <c r="F64" i="1"/>
  <c r="G64" i="1" s="1"/>
  <c r="H64" i="1" s="1"/>
  <c r="E48" i="2"/>
  <c r="F32" i="1"/>
  <c r="G32" i="1" s="1"/>
  <c r="C12" i="1"/>
  <c r="C11" i="1"/>
  <c r="O132" i="1" l="1"/>
  <c r="O131" i="1"/>
  <c r="O100" i="1"/>
  <c r="O72" i="1"/>
  <c r="O103" i="1"/>
  <c r="O109" i="1"/>
  <c r="O74" i="1"/>
  <c r="O121" i="1"/>
  <c r="O122" i="1"/>
  <c r="O92" i="1"/>
  <c r="O90" i="1"/>
  <c r="O38" i="1"/>
  <c r="O22" i="1"/>
  <c r="O27" i="1"/>
  <c r="O41" i="1"/>
  <c r="O89" i="1"/>
  <c r="O60" i="1"/>
  <c r="O126" i="1"/>
  <c r="O101" i="1"/>
  <c r="C15" i="1"/>
  <c r="O73" i="1"/>
  <c r="O39" i="1"/>
  <c r="O33" i="1"/>
  <c r="O84" i="1"/>
  <c r="O71" i="1"/>
  <c r="O107" i="1"/>
  <c r="O59" i="1"/>
  <c r="O66" i="1"/>
  <c r="O54" i="1"/>
  <c r="O106" i="1"/>
  <c r="O112" i="1"/>
  <c r="O63" i="1"/>
  <c r="O127" i="1"/>
  <c r="O50" i="1"/>
  <c r="O102" i="1"/>
  <c r="O88" i="1"/>
  <c r="O111" i="1"/>
  <c r="O130" i="1"/>
  <c r="O62" i="1"/>
  <c r="O56" i="1"/>
  <c r="O46" i="1"/>
  <c r="O47" i="1"/>
  <c r="O124" i="1"/>
  <c r="O31" i="1"/>
  <c r="O91" i="1"/>
  <c r="O58" i="1"/>
  <c r="O24" i="1"/>
  <c r="O79" i="1"/>
  <c r="O128" i="1"/>
  <c r="O93" i="1"/>
  <c r="O110" i="1"/>
  <c r="O51" i="1"/>
  <c r="O37" i="1"/>
  <c r="O35" i="1"/>
  <c r="O117" i="1"/>
  <c r="O21" i="1"/>
  <c r="O97" i="1"/>
  <c r="O70" i="1"/>
  <c r="O25" i="1"/>
  <c r="O42" i="1"/>
  <c r="O113" i="1"/>
  <c r="O75" i="1"/>
  <c r="O108" i="1"/>
  <c r="O64" i="1"/>
  <c r="O94" i="1"/>
  <c r="O34" i="1"/>
  <c r="O76" i="1"/>
  <c r="O40" i="1"/>
  <c r="O28" i="1"/>
  <c r="O81" i="1"/>
  <c r="O57" i="1"/>
  <c r="O77" i="1"/>
  <c r="O65" i="1"/>
  <c r="O104" i="1"/>
  <c r="O82" i="1"/>
  <c r="O61" i="1"/>
  <c r="O67" i="1"/>
  <c r="O78" i="1"/>
  <c r="O116" i="1"/>
  <c r="O52" i="1"/>
  <c r="O26" i="1"/>
  <c r="O119" i="1"/>
  <c r="O48" i="1"/>
  <c r="O68" i="1"/>
  <c r="O95" i="1"/>
  <c r="O53" i="1"/>
  <c r="O96" i="1"/>
  <c r="O43" i="1"/>
  <c r="O30" i="1"/>
  <c r="O69" i="1"/>
  <c r="O32" i="1"/>
  <c r="O49" i="1"/>
  <c r="O86" i="1"/>
  <c r="O125" i="1"/>
  <c r="O85" i="1"/>
  <c r="O29" i="1"/>
  <c r="O123" i="1"/>
  <c r="O55" i="1"/>
  <c r="O80" i="1"/>
  <c r="O98" i="1"/>
  <c r="O129" i="1"/>
  <c r="O44" i="1"/>
  <c r="O99" i="1"/>
  <c r="O118" i="1"/>
  <c r="O23" i="1"/>
  <c r="O114" i="1"/>
  <c r="O120" i="1"/>
  <c r="O83" i="1"/>
  <c r="O45" i="1"/>
  <c r="O36" i="1"/>
  <c r="O87" i="1"/>
  <c r="O105" i="1"/>
  <c r="O115" i="1"/>
  <c r="C16" i="1"/>
  <c r="D18" i="1" s="1"/>
  <c r="H32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<sst xmlns="http://schemas.openxmlformats.org/spreadsheetml/2006/main" count="1053" uniqueCount="490">
  <si>
    <t>IBVS 6244</t>
  </si>
  <si>
    <t>JAVSO..47..105</t>
  </si>
  <si>
    <t>Add cycle</t>
  </si>
  <si>
    <t>Old Cycle</t>
  </si>
  <si>
    <t>IBVS 1800</t>
  </si>
  <si>
    <t>IBVS 2815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</si>
  <si>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</si>
  <si>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</si>
  <si>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</si>
  <si>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</si>
  <si>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</si>
  <si>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</si>
  <si>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</si>
  <si>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</si>
  <si>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</si>
  <si>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</si>
  <si>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</si>
  <si>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</si>
  <si>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</si>
  <si>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</si>
  <si>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</si>
  <si>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</si>
  <si>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</si>
  <si>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</si>
  <si>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</si>
  <si>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</si>
  <si>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</si>
  <si>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</si>
  <si>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</si>
  <si>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</si>
  <si>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</si>
  <si>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</si>
  <si>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</si>
  <si>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Carnevali P</t>
  </si>
  <si>
    <t>BBSAG Bull.17</t>
  </si>
  <si>
    <t>B</t>
  </si>
  <si>
    <t>v</t>
  </si>
  <si>
    <t>BAAVSS 58,11</t>
  </si>
  <si>
    <t>K</t>
  </si>
  <si>
    <t>MVS 8,137</t>
  </si>
  <si>
    <t>Diethelm R</t>
  </si>
  <si>
    <t>BBSAG Bull.44</t>
  </si>
  <si>
    <t>Pampaloni C</t>
  </si>
  <si>
    <t>BBSAG Bull.45</t>
  </si>
  <si>
    <t>BAAVSS 59,16</t>
  </si>
  <si>
    <t>phe  Y</t>
  </si>
  <si>
    <t>JAAVSO 11,57</t>
  </si>
  <si>
    <t>phe</t>
  </si>
  <si>
    <t>BBSAG Bull.62</t>
  </si>
  <si>
    <t>BAV-M 43</t>
  </si>
  <si>
    <t>BAAVSS 70</t>
  </si>
  <si>
    <t>BBSAG 89</t>
  </si>
  <si>
    <t>Nezry E</t>
  </si>
  <si>
    <t>BBSAG Bull.89</t>
  </si>
  <si>
    <t>BAV-M 59</t>
  </si>
  <si>
    <t>phe  B</t>
  </si>
  <si>
    <t>Blaettler E</t>
  </si>
  <si>
    <t>BBSAG Bull.108</t>
  </si>
  <si>
    <t>Relationship is not clear</t>
  </si>
  <si>
    <t>IBVS 0456</t>
  </si>
  <si>
    <t>IBVS 0844</t>
  </si>
  <si>
    <t>I</t>
  </si>
  <si>
    <t>IBVS 5543</t>
  </si>
  <si>
    <t># of data points:</t>
  </si>
  <si>
    <t>EA/SD:</t>
  </si>
  <si>
    <t>RS Vul / GSC 01611-00606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</si>
  <si>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</si>
  <si>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</si>
  <si>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</si>
  <si>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</si>
  <si>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</si>
  <si>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0074</t>
  </si>
  <si>
    <t>vis</t>
  </si>
  <si>
    <t>CCD+I</t>
  </si>
  <si>
    <t>OEJV 0094</t>
  </si>
  <si>
    <t>OEJV</t>
  </si>
  <si>
    <t>1964AJ.....69..316F</t>
  </si>
  <si>
    <t>?</t>
  </si>
  <si>
    <t>JAVSO..39...94</t>
  </si>
  <si>
    <t>IBVS 6118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</si>
  <si>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</si>
  <si>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</si>
  <si>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</si>
  <si>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</si>
  <si>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</si>
  <si>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</si>
  <si>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</si>
  <si>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</si>
  <si>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</si>
  <si>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</si>
  <si>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</si>
  <si>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</si>
  <si>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</si>
  <si>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2418269.27 </t>
  </si>
  <si>
    <t> 23.11.1908 18:28 </t>
  </si>
  <si>
    <t> -0.01 </t>
  </si>
  <si>
    <t>V </t>
  </si>
  <si>
    <t> S.Enebo </t>
  </si>
  <si>
    <t> AN 183.287 </t>
  </si>
  <si>
    <t>2418542.34 </t>
  </si>
  <si>
    <t> 23.08.1909 20:09 </t>
  </si>
  <si>
    <t> -0.08 </t>
  </si>
  <si>
    <t>2418542.420 </t>
  </si>
  <si>
    <t> 23.08.1909 22:04 </t>
  </si>
  <si>
    <t> -0.001 </t>
  </si>
  <si>
    <t>? </t>
  </si>
  <si>
    <t> D.Y.Martinov </t>
  </si>
  <si>
    <t> AA 28.525 </t>
  </si>
  <si>
    <t>2418560.41 </t>
  </si>
  <si>
    <t> 10.09.1909 21:50 </t>
  </si>
  <si>
    <t> 0.08 </t>
  </si>
  <si>
    <t>2419518.578 </t>
  </si>
  <si>
    <t> 26.04.1912 01:52 </t>
  </si>
  <si>
    <t> 0.026 </t>
  </si>
  <si>
    <t> A.A.Nijland </t>
  </si>
  <si>
    <t> AN 244.255 </t>
  </si>
  <si>
    <t>2419536.463 </t>
  </si>
  <si>
    <t> 13.05.1912 23:06 </t>
  </si>
  <si>
    <t> 0.001 </t>
  </si>
  <si>
    <t>2419594.667 </t>
  </si>
  <si>
    <t> 11.07.1912 04:00 </t>
  </si>
  <si>
    <t> -0.005 </t>
  </si>
  <si>
    <t>2419594.701 </t>
  </si>
  <si>
    <t> 11.07.1912 04:49 </t>
  </si>
  <si>
    <t> 0.029 </t>
  </si>
  <si>
    <t>2419612.598 </t>
  </si>
  <si>
    <t> 29.07.1912 02:21 </t>
  </si>
  <si>
    <t> 0.015 </t>
  </si>
  <si>
    <t>2419621.550 </t>
  </si>
  <si>
    <t> 07.08.1912 01:12 </t>
  </si>
  <si>
    <t> 0.012 </t>
  </si>
  <si>
    <t>2419652.866 </t>
  </si>
  <si>
    <t> 07.09.1912 08:47 </t>
  </si>
  <si>
    <t> -0.016 </t>
  </si>
  <si>
    <t> M.Maggini </t>
  </si>
  <si>
    <t> AN 200.56 </t>
  </si>
  <si>
    <t>2419652.874 </t>
  </si>
  <si>
    <t> 07.09.1912 08:58 </t>
  </si>
  <si>
    <t> -0.008 </t>
  </si>
  <si>
    <t>2419666.335 </t>
  </si>
  <si>
    <t> 20.09.1912 20:02 </t>
  </si>
  <si>
    <t> 0.020 </t>
  </si>
  <si>
    <t>2419885.765 </t>
  </si>
  <si>
    <t> 28.04.1913 06:21 </t>
  </si>
  <si>
    <t> 0.045 </t>
  </si>
  <si>
    <t>2420006.606 </t>
  </si>
  <si>
    <t> 27.08.1913 02:32 </t>
  </si>
  <si>
    <t> -0.011 </t>
  </si>
  <si>
    <t>2420015.586 </t>
  </si>
  <si>
    <t> 05.09.1913 02:03 </t>
  </si>
  <si>
    <t> 0.014 </t>
  </si>
  <si>
    <t> C.Hoffmeister </t>
  </si>
  <si>
    <t> AN 197.318 </t>
  </si>
  <si>
    <t>2420024.561 </t>
  </si>
  <si>
    <t> 14.09.1913 01:27 </t>
  </si>
  <si>
    <t> 0.033 </t>
  </si>
  <si>
    <t>2420239.464 </t>
  </si>
  <si>
    <t> 16.04.1914 23:08 </t>
  </si>
  <si>
    <t> 0.008 </t>
  </si>
  <si>
    <t>2420333.501 </t>
  </si>
  <si>
    <t> 20.07.1914 00:01 </t>
  </si>
  <si>
    <t>2420364.835 </t>
  </si>
  <si>
    <t> 20.08.1914 08:02 </t>
  </si>
  <si>
    <t> 0.005 </t>
  </si>
  <si>
    <t>2420606.629 </t>
  </si>
  <si>
    <t> 19.04.1915 03:05 </t>
  </si>
  <si>
    <t> AN 244.256 </t>
  </si>
  <si>
    <t>2420606.638 </t>
  </si>
  <si>
    <t> 19.04.1915 03:18 </t>
  </si>
  <si>
    <t>2420736.495 </t>
  </si>
  <si>
    <t> 26.08.1915 23:52 </t>
  </si>
  <si>
    <t> 0.019 </t>
  </si>
  <si>
    <t>2420781.297 </t>
  </si>
  <si>
    <t> 10.10.1915 19:07 </t>
  </si>
  <si>
    <t> 0.044 </t>
  </si>
  <si>
    <t>2420982.724 </t>
  </si>
  <si>
    <t> 29.04.1916 05:22 </t>
  </si>
  <si>
    <t> -0.024 </t>
  </si>
  <si>
    <t>2421112.606 </t>
  </si>
  <si>
    <t> 06.09.1916 02:32 </t>
  </si>
  <si>
    <t> 0.006 </t>
  </si>
  <si>
    <t>2421121.557 </t>
  </si>
  <si>
    <t> 15.09.1916 01:22 </t>
  </si>
  <si>
    <t> 0.002 </t>
  </si>
  <si>
    <t>2421157.408 </t>
  </si>
  <si>
    <t> 20.10.1916 21:47 </t>
  </si>
  <si>
    <t> 0.031 </t>
  </si>
  <si>
    <t>2421202.155 </t>
  </si>
  <si>
    <t> 04.12.1916 15:43 </t>
  </si>
  <si>
    <t> W.J.Luyten </t>
  </si>
  <si>
    <t> AOLD 13 </t>
  </si>
  <si>
    <t>2421421.600 </t>
  </si>
  <si>
    <t> 12.07.1917 02:24 </t>
  </si>
  <si>
    <t> 0.041 </t>
  </si>
  <si>
    <t>2421457.397 </t>
  </si>
  <si>
    <t> 16.08.1917 21:31 </t>
  </si>
  <si>
    <t> 0.017 </t>
  </si>
  <si>
    <t>2421475.293 </t>
  </si>
  <si>
    <t> 03.09.1917 19:01 </t>
  </si>
  <si>
    <t>2421493.218 </t>
  </si>
  <si>
    <t> 21.09.1917 17:13 </t>
  </si>
  <si>
    <t>2421502.171 </t>
  </si>
  <si>
    <t> 30.09.1917 16:06 </t>
  </si>
  <si>
    <t>2421542.455 </t>
  </si>
  <si>
    <t> 09.11.1917 22:55 </t>
  </si>
  <si>
    <t>2421578.287 </t>
  </si>
  <si>
    <t> 15.12.1917 18:53 </t>
  </si>
  <si>
    <t> 0.010 </t>
  </si>
  <si>
    <t>2422908.143 </t>
  </si>
  <si>
    <t> 06.08.1921 15:25 </t>
  </si>
  <si>
    <t> -0.000 </t>
  </si>
  <si>
    <t>2424072.373 </t>
  </si>
  <si>
    <t> 13.10.1924 20:57 </t>
  </si>
  <si>
    <t> 0.037 </t>
  </si>
  <si>
    <t> J.Gadomski </t>
  </si>
  <si>
    <t> SAC 3.44 </t>
  </si>
  <si>
    <t>2425496.263 </t>
  </si>
  <si>
    <t> 06.09.1928 18:18 </t>
  </si>
  <si>
    <t> 0.030 </t>
  </si>
  <si>
    <t> J.Pagaczewski </t>
  </si>
  <si>
    <t> AA 26.347 </t>
  </si>
  <si>
    <t>2426145.499 </t>
  </si>
  <si>
    <t> 17.06.1930 23:58 </t>
  </si>
  <si>
    <t> J.Mergentaler </t>
  </si>
  <si>
    <t> AAC 2.64 </t>
  </si>
  <si>
    <t>2428760.441 </t>
  </si>
  <si>
    <t> 14.08.1937 22:35 </t>
  </si>
  <si>
    <t> W.Tecza </t>
  </si>
  <si>
    <t> AAC 3.131 </t>
  </si>
  <si>
    <t>2429141.045 </t>
  </si>
  <si>
    <t> 30.08.1938 13:04 </t>
  </si>
  <si>
    <t> -0.006 </t>
  </si>
  <si>
    <t>2429172.412 </t>
  </si>
  <si>
    <t> 30.09.1938 21:53 </t>
  </si>
  <si>
    <t> 0.018 </t>
  </si>
  <si>
    <t>2429884.303 </t>
  </si>
  <si>
    <t> 11.09.1940 19:16 </t>
  </si>
  <si>
    <t> -0.040 </t>
  </si>
  <si>
    <t> S.Gaposchkin </t>
  </si>
  <si>
    <t> HA 113 </t>
  </si>
  <si>
    <t>2432660.495 </t>
  </si>
  <si>
    <t> 18.04.1948 23:52 </t>
  </si>
  <si>
    <t> R.Szafraniec </t>
  </si>
  <si>
    <t> AAC 4.115 </t>
  </si>
  <si>
    <t>2433126.169 </t>
  </si>
  <si>
    <t> 28.07.1949 16:03 </t>
  </si>
  <si>
    <t> -0.002 </t>
  </si>
  <si>
    <t>2433184.384 </t>
  </si>
  <si>
    <t> 24.09.1949 21:12 </t>
  </si>
  <si>
    <t> 0.003 </t>
  </si>
  <si>
    <t>E </t>
  </si>
  <si>
    <t> Szafraniec&amp;Strzal. </t>
  </si>
  <si>
    <t> AAC 4.132 </t>
  </si>
  <si>
    <t>2433211.239 </t>
  </si>
  <si>
    <t> 21.10.1949 17:44 </t>
  </si>
  <si>
    <t> AAC 5.6 </t>
  </si>
  <si>
    <t>2433448.559 </t>
  </si>
  <si>
    <t> 16.06.1950 01:24 </t>
  </si>
  <si>
    <t> -0.004 </t>
  </si>
  <si>
    <t> AAC 5.9 </t>
  </si>
  <si>
    <t>2433891.857 </t>
  </si>
  <si>
    <t> 02.09.1951 08:34 </t>
  </si>
  <si>
    <t> Popper(Szafraniec) </t>
  </si>
  <si>
    <t> AA 12.185 </t>
  </si>
  <si>
    <t>2433896.336 </t>
  </si>
  <si>
    <t> 06.09.1951 20:03 </t>
  </si>
  <si>
    <t> 0.007 </t>
  </si>
  <si>
    <t> S.Piotrowski </t>
  </si>
  <si>
    <t> SAC 23.89 </t>
  </si>
  <si>
    <t>2434236.635 </t>
  </si>
  <si>
    <t> 12.08.1952 03:14 </t>
  </si>
  <si>
    <t> AAC 5.54 </t>
  </si>
  <si>
    <t>2434500.814 </t>
  </si>
  <si>
    <t> 03.05.1953 07:32 </t>
  </si>
  <si>
    <t> 0.000 </t>
  </si>
  <si>
    <t> W.S.Fitch </t>
  </si>
  <si>
    <t> AJ 69.316 </t>
  </si>
  <si>
    <t>2434590.370 </t>
  </si>
  <si>
    <t> 31.07.1953 20:52 </t>
  </si>
  <si>
    <t> A.Wroblewski </t>
  </si>
  <si>
    <t> AA 6.146 </t>
  </si>
  <si>
    <t>2434885.889 </t>
  </si>
  <si>
    <t> 23.05.1954 09:20 </t>
  </si>
  <si>
    <t> R.H.Koch </t>
  </si>
  <si>
    <t> AJ 61.47 </t>
  </si>
  <si>
    <t>2434975.459 </t>
  </si>
  <si>
    <t> 20.08.1954 23:00 </t>
  </si>
  <si>
    <t> 0.013 </t>
  </si>
  <si>
    <t> URAS 1.33 </t>
  </si>
  <si>
    <t>2435723.212 </t>
  </si>
  <si>
    <t> 06.09.1956 17:05 </t>
  </si>
  <si>
    <t> AA 7.190 </t>
  </si>
  <si>
    <t>2436766.500 </t>
  </si>
  <si>
    <t> 17.07.1959 00:00 </t>
  </si>
  <si>
    <t> -0.012 </t>
  </si>
  <si>
    <t> V.G.Karetnikov </t>
  </si>
  <si>
    <t> PZ 13.425 </t>
  </si>
  <si>
    <t>2436784.412 </t>
  </si>
  <si>
    <t> 03.08.1959 21:53 </t>
  </si>
  <si>
    <t> -0.010 </t>
  </si>
  <si>
    <t>2436784.415 </t>
  </si>
  <si>
    <t> 03.08.1959 21:57 </t>
  </si>
  <si>
    <t> -0.007 </t>
  </si>
  <si>
    <t> Y.R.Alexandrovich </t>
  </si>
  <si>
    <t> AC 205.19 </t>
  </si>
  <si>
    <t>2436802.307 </t>
  </si>
  <si>
    <t> 21.08.1959 19:22 </t>
  </si>
  <si>
    <t> -0.026 </t>
  </si>
  <si>
    <t>2436811.262 </t>
  </si>
  <si>
    <t> 30.08.1959 18:17 </t>
  </si>
  <si>
    <t>2437196.383 </t>
  </si>
  <si>
    <t> 18.09.1960 21:11 </t>
  </si>
  <si>
    <t> 0.016 </t>
  </si>
  <si>
    <t> AC 217.14 </t>
  </si>
  <si>
    <t>2437496.380 </t>
  </si>
  <si>
    <t> 15.07.1961 21:07 </t>
  </si>
  <si>
    <t> 0.009 </t>
  </si>
  <si>
    <t> M.E.Kiperman </t>
  </si>
  <si>
    <t> PZ 15.219 </t>
  </si>
  <si>
    <t>2438311.305 </t>
  </si>
  <si>
    <t> 08.10.1963 19:19 </t>
  </si>
  <si>
    <t>P </t>
  </si>
  <si>
    <t> Voigtländer </t>
  </si>
  <si>
    <t> HABZ 15 </t>
  </si>
  <si>
    <t>2440514.317 </t>
  </si>
  <si>
    <t> 19.10.1969 19:36 </t>
  </si>
  <si>
    <t> Bickel &amp; Endres </t>
  </si>
  <si>
    <t>IBVS 456 </t>
  </si>
  <si>
    <t>2440809.8450 </t>
  </si>
  <si>
    <t> 11.08.1970 08:16 </t>
  </si>
  <si>
    <t> 0.0033 </t>
  </si>
  <si>
    <t> R.J.Niehaus </t>
  </si>
  <si>
    <t>IBVS 844 </t>
  </si>
  <si>
    <t>2440818.8001 </t>
  </si>
  <si>
    <t> 20.08.1970 07:12 </t>
  </si>
  <si>
    <t> 0.0031 </t>
  </si>
  <si>
    <t>2441884.482 </t>
  </si>
  <si>
    <t> 20.07.1973 23:34 </t>
  </si>
  <si>
    <t> T.Wesselink </t>
  </si>
  <si>
    <t>IBVS 1800 </t>
  </si>
  <si>
    <t>2442202.393 </t>
  </si>
  <si>
    <t> 03.06.1974 21:25 </t>
  </si>
  <si>
    <t> P.Carnevali </t>
  </si>
  <si>
    <t> BBS 17 </t>
  </si>
  <si>
    <t>2442211.383 </t>
  </si>
  <si>
    <t> 12.06.1974 21:11 </t>
  </si>
  <si>
    <t>2442650.177 </t>
  </si>
  <si>
    <t> 25.08.1975 16:14 </t>
  </si>
  <si>
    <t> Soviet.Amateur </t>
  </si>
  <si>
    <t> PZP 3.338 </t>
  </si>
  <si>
    <t>2442668.086 </t>
  </si>
  <si>
    <t> 12.09.1975 14:03 </t>
  </si>
  <si>
    <t>2442963.544 </t>
  </si>
  <si>
    <t> 04.07.1976 01:03 </t>
  </si>
  <si>
    <t> -0.054 </t>
  </si>
  <si>
    <t> T.Brelstaff </t>
  </si>
  <si>
    <t> VSSC 58 </t>
  </si>
  <si>
    <t>2443411.358 </t>
  </si>
  <si>
    <t> 24.09.1977 20:35 </t>
  </si>
  <si>
    <t> W.Ihle </t>
  </si>
  <si>
    <t> MVS 8.137 </t>
  </si>
  <si>
    <t>2443769.591 </t>
  </si>
  <si>
    <t> 18.09.1978 02:11 </t>
  </si>
  <si>
    <t>2444087.492 </t>
  </si>
  <si>
    <t> 01.08.1979 23:48 </t>
  </si>
  <si>
    <t> R.Diethelm </t>
  </si>
  <si>
    <t> BBS 44 </t>
  </si>
  <si>
    <t>2444087.493 </t>
  </si>
  <si>
    <t> 01.08.1979 23:49 </t>
  </si>
  <si>
    <t> C.Pampaloni </t>
  </si>
  <si>
    <t> BBS 45 </t>
  </si>
  <si>
    <t>2444114.364 </t>
  </si>
  <si>
    <t> 28.08.1979 20:44 </t>
  </si>
  <si>
    <t> VSSC 59 </t>
  </si>
  <si>
    <t>2444539.7401 </t>
  </si>
  <si>
    <t> 27.10.1980 05:45 </t>
  </si>
  <si>
    <t> 0.0047 </t>
  </si>
  <si>
    <t> D.R.Skillman </t>
  </si>
  <si>
    <t> AVSJ 11.60 </t>
  </si>
  <si>
    <t>2445211.379 </t>
  </si>
  <si>
    <t> 29.08.1982 21:05 </t>
  </si>
  <si>
    <t> BBS 62 </t>
  </si>
  <si>
    <t>2445229.298 </t>
  </si>
  <si>
    <t> 16.09.1982 19:09 </t>
  </si>
  <si>
    <t> V.Keskin </t>
  </si>
  <si>
    <t>IBVS 2815 </t>
  </si>
  <si>
    <t>2446299.466 </t>
  </si>
  <si>
    <t> 21.08.1985 23:11 </t>
  </si>
  <si>
    <t> J.Schmidt </t>
  </si>
  <si>
    <t>BAVM 43 </t>
  </si>
  <si>
    <t>2446975.526 </t>
  </si>
  <si>
    <t> 29.06.1987 00:37 </t>
  </si>
  <si>
    <t> -0.058 </t>
  </si>
  <si>
    <t> J.Isles </t>
  </si>
  <si>
    <t> VSSC 70 </t>
  </si>
  <si>
    <t>2447387.483 </t>
  </si>
  <si>
    <t> 13.08.1988 23:35 </t>
  </si>
  <si>
    <t> -0.046 </t>
  </si>
  <si>
    <t> E.Nezry </t>
  </si>
  <si>
    <t> BBS 89 </t>
  </si>
  <si>
    <t>2448099.485 </t>
  </si>
  <si>
    <t> 26.07.1990 23:38 </t>
  </si>
  <si>
    <t> W.Kriebel </t>
  </si>
  <si>
    <t>BAVM 59 </t>
  </si>
  <si>
    <t>2449635.3214 </t>
  </si>
  <si>
    <t> 09.10.1994 19:42 </t>
  </si>
  <si>
    <t> 0.0050 </t>
  </si>
  <si>
    <t> E.Blättler </t>
  </si>
  <si>
    <t> BBS 108 </t>
  </si>
  <si>
    <t>2450266.6900 </t>
  </si>
  <si>
    <t> 02.07.1996 04:33 </t>
  </si>
  <si>
    <t> 0.0230 </t>
  </si>
  <si>
    <t>C </t>
  </si>
  <si>
    <t>ns</t>
  </si>
  <si>
    <t> S.Cook </t>
  </si>
  <si>
    <t> JAAVSO 39;94 </t>
  </si>
  <si>
    <t>2451408.462 </t>
  </si>
  <si>
    <t> 17.08.1999 23:05 </t>
  </si>
  <si>
    <t> -0.009 </t>
  </si>
  <si>
    <t> K.Tikkanen </t>
  </si>
  <si>
    <t> BBS 123 </t>
  </si>
  <si>
    <t>2451426.402 </t>
  </si>
  <si>
    <t> 04.09.1999 21:38 </t>
  </si>
  <si>
    <t>2452823.411 </t>
  </si>
  <si>
    <t> 02.07.2003 21:51 </t>
  </si>
  <si>
    <t> C.Campaloni </t>
  </si>
  <si>
    <t> BBS 130 </t>
  </si>
  <si>
    <t>2452899.56 </t>
  </si>
  <si>
    <t> 17.09.2003 01:26 </t>
  </si>
  <si>
    <t> 0.03 </t>
  </si>
  <si>
    <t> R.Meyer </t>
  </si>
  <si>
    <t>BAVM 171 </t>
  </si>
  <si>
    <t>2453204.0251 </t>
  </si>
  <si>
    <t> 17.07.2004 12:36 </t>
  </si>
  <si>
    <t> 0.0109 </t>
  </si>
  <si>
    <t> Nakajima </t>
  </si>
  <si>
    <t>VSB 43 </t>
  </si>
  <si>
    <t>2453620.421 </t>
  </si>
  <si>
    <t> 06.09.2005 22:06 </t>
  </si>
  <si>
    <t> P.Hejduk </t>
  </si>
  <si>
    <t>OEJV 0074 </t>
  </si>
  <si>
    <t>2453620.429 </t>
  </si>
  <si>
    <t> 06.09.2005 22:17 </t>
  </si>
  <si>
    <t>BAVM 192 </t>
  </si>
  <si>
    <t>2453920.45124 </t>
  </si>
  <si>
    <t> 03.07.2006 22:49 </t>
  </si>
  <si>
    <t> 0.01084 </t>
  </si>
  <si>
    <t> L.Šmelcer </t>
  </si>
  <si>
    <t>2454623.4354 </t>
  </si>
  <si>
    <t> 05.06.2008 22:26 </t>
  </si>
  <si>
    <t> 0.0018 </t>
  </si>
  <si>
    <t>R</t>
  </si>
  <si>
    <t>OEJV 0094 </t>
  </si>
  <si>
    <t>2454623.4362 </t>
  </si>
  <si>
    <t> 05.06.2008 22:28 </t>
  </si>
  <si>
    <t> 0.0026 </t>
  </si>
  <si>
    <t>2455064.5034 </t>
  </si>
  <si>
    <t> 21.08.2009 00:04 </t>
  </si>
  <si>
    <t> 0.0200 </t>
  </si>
  <si>
    <t> P.Frank </t>
  </si>
  <si>
    <t>BAVM 212 </t>
  </si>
  <si>
    <t>2455429.408 </t>
  </si>
  <si>
    <t> 20.08.2010 21:47 </t>
  </si>
  <si>
    <t> K.Rätz </t>
  </si>
  <si>
    <t>BAVM 218 </t>
  </si>
  <si>
    <t>2455429.4220 </t>
  </si>
  <si>
    <t> 20.08.2010 22:07 </t>
  </si>
  <si>
    <t> 0.0090 </t>
  </si>
  <si>
    <t> L.Corp </t>
  </si>
  <si>
    <t>2456535.4116 </t>
  </si>
  <si>
    <t> 30.08.2013 21:52 </t>
  </si>
  <si>
    <t> 0.0157 </t>
  </si>
  <si>
    <t> F.Agerer </t>
  </si>
  <si>
    <t>BAVM 234 </t>
  </si>
  <si>
    <t>2456817.5052 </t>
  </si>
  <si>
    <t> 09.06.2014 00:07 </t>
  </si>
  <si>
    <t> 0.0165 </t>
  </si>
  <si>
    <t>BAVM 238 </t>
  </si>
  <si>
    <t>2457220.4949 </t>
  </si>
  <si>
    <t> 16.07.2015 23:52 </t>
  </si>
  <si>
    <t>BAVM 241 (=IBVS 6157) </t>
  </si>
  <si>
    <t>II</t>
  </si>
  <si>
    <t>JAVSO 49, 108</t>
  </si>
  <si>
    <t>JAVSO, 50, 133</t>
  </si>
  <si>
    <t>JAAVSO 51, 138</t>
  </si>
  <si>
    <t>Mag</t>
  </si>
  <si>
    <t>Next ToM-P</t>
  </si>
  <si>
    <t>Next ToM-S</t>
  </si>
  <si>
    <t>6.79-7.83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</si>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</sst>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0">
    <xf numFmtId="0" fontId="0" fillId="0" borderId="0" xfId="0" applyAlignment="1"/>
    <xf numFmtId="14" fontId="0" fillId="0" borderId="0" xfId="0" applyNumberFormat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 wrapText="1"/>
    </xf>
    <xf numFmtId="0" fontId="17" fillId="0" borderId="0" xfId="42" applyFont="1" applyAlignment="1">
      <alignment horizontal="left" wrapText="1"/>
    </xf>
    <xf numFmtId="0" fontId="17" fillId="0" borderId="0" xfId="42" applyFont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165" fontId="36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37" fillId="0" borderId="21" xfId="0" applyFont="1" applyBorder="1" applyAlignment="1">
      <alignment horizontal="right" vertical="center"/>
    </xf>
    <xf numFmtId="0" fontId="15" fillId="0" borderId="22" xfId="0" applyFont="1" applyBorder="1" applyAlignment="1">
      <alignment horizontal="right" vertical="center"/>
    </xf>
    <xf numFmtId="0" fontId="38" fillId="0" borderId="22" xfId="0" applyFont="1" applyBorder="1" applyAlignment="1">
      <alignment horizontal="right" vertical="center"/>
    </xf>
    <xf numFmtId="22" fontId="38" fillId="0" borderId="22" xfId="0" applyNumberFormat="1" applyFont="1" applyBorder="1" applyAlignment="1">
      <alignment vertical="center"/>
    </xf>
    <xf numFmtId="22" fontId="38" fillId="0" borderId="23" xfId="0" applyNumberFormat="1" applyFont="1" applyBorder="1" applyAlignment="1">
      <alignment horizontal="right" vertical="center"/>
    </xf>
    <xf numFmtId="0" fontId="37" fillId="0" borderId="24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Vul - O-C Diagr.</a:t>
            </a:r>
          </a:p>
        </c:rich>
      </c:tx>
      <c:layout>
        <c:manualLayout>
          <c:xMode val="edge"/>
          <c:yMode val="edge"/>
          <c:x val="0.3471078718465976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52882205513786"/>
          <c:y val="0.14723926380368099"/>
          <c:w val="0.78651873778935533"/>
          <c:h val="0.661554192229038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-3247</c:v>
                </c:pt>
                <c:pt idx="1">
                  <c:v>-3186</c:v>
                </c:pt>
                <c:pt idx="2">
                  <c:v>-3186</c:v>
                </c:pt>
                <c:pt idx="3">
                  <c:v>-3182</c:v>
                </c:pt>
                <c:pt idx="4">
                  <c:v>-2968</c:v>
                </c:pt>
                <c:pt idx="5">
                  <c:v>-2964</c:v>
                </c:pt>
                <c:pt idx="6">
                  <c:v>-2951</c:v>
                </c:pt>
                <c:pt idx="7">
                  <c:v>-2951</c:v>
                </c:pt>
                <c:pt idx="8">
                  <c:v>-2947</c:v>
                </c:pt>
                <c:pt idx="9">
                  <c:v>-2945</c:v>
                </c:pt>
                <c:pt idx="10">
                  <c:v>-2938</c:v>
                </c:pt>
                <c:pt idx="11">
                  <c:v>-2938</c:v>
                </c:pt>
                <c:pt idx="12">
                  <c:v>-2935</c:v>
                </c:pt>
                <c:pt idx="13">
                  <c:v>-2886</c:v>
                </c:pt>
                <c:pt idx="14">
                  <c:v>-2859</c:v>
                </c:pt>
                <c:pt idx="15">
                  <c:v>-2857</c:v>
                </c:pt>
                <c:pt idx="16">
                  <c:v>-2855</c:v>
                </c:pt>
                <c:pt idx="17">
                  <c:v>-2807</c:v>
                </c:pt>
                <c:pt idx="18">
                  <c:v>-2786</c:v>
                </c:pt>
                <c:pt idx="19">
                  <c:v>-2779</c:v>
                </c:pt>
                <c:pt idx="20">
                  <c:v>-2725</c:v>
                </c:pt>
                <c:pt idx="21">
                  <c:v>-2725</c:v>
                </c:pt>
                <c:pt idx="22">
                  <c:v>-2696</c:v>
                </c:pt>
                <c:pt idx="23">
                  <c:v>-2686</c:v>
                </c:pt>
                <c:pt idx="24">
                  <c:v>-2641</c:v>
                </c:pt>
                <c:pt idx="25">
                  <c:v>-2612</c:v>
                </c:pt>
                <c:pt idx="26">
                  <c:v>-2610</c:v>
                </c:pt>
                <c:pt idx="27">
                  <c:v>-2602</c:v>
                </c:pt>
                <c:pt idx="28">
                  <c:v>-2592</c:v>
                </c:pt>
                <c:pt idx="29">
                  <c:v>-2592</c:v>
                </c:pt>
                <c:pt idx="30">
                  <c:v>-2543</c:v>
                </c:pt>
                <c:pt idx="31">
                  <c:v>-2535</c:v>
                </c:pt>
                <c:pt idx="32">
                  <c:v>-2531</c:v>
                </c:pt>
                <c:pt idx="33">
                  <c:v>-2527</c:v>
                </c:pt>
                <c:pt idx="34">
                  <c:v>-2525</c:v>
                </c:pt>
                <c:pt idx="35">
                  <c:v>-2516</c:v>
                </c:pt>
                <c:pt idx="36">
                  <c:v>-2508</c:v>
                </c:pt>
                <c:pt idx="37">
                  <c:v>-2211</c:v>
                </c:pt>
                <c:pt idx="38">
                  <c:v>-1951</c:v>
                </c:pt>
                <c:pt idx="39">
                  <c:v>-1633</c:v>
                </c:pt>
                <c:pt idx="40">
                  <c:v>-1488</c:v>
                </c:pt>
                <c:pt idx="41">
                  <c:v>-904</c:v>
                </c:pt>
                <c:pt idx="42">
                  <c:v>-819</c:v>
                </c:pt>
                <c:pt idx="43">
                  <c:v>-812</c:v>
                </c:pt>
                <c:pt idx="44">
                  <c:v>-653</c:v>
                </c:pt>
                <c:pt idx="45">
                  <c:v>-33</c:v>
                </c:pt>
                <c:pt idx="46">
                  <c:v>0</c:v>
                </c:pt>
                <c:pt idx="47">
                  <c:v>71</c:v>
                </c:pt>
                <c:pt idx="48">
                  <c:v>84</c:v>
                </c:pt>
                <c:pt idx="49">
                  <c:v>90</c:v>
                </c:pt>
                <c:pt idx="50">
                  <c:v>143</c:v>
                </c:pt>
                <c:pt idx="51">
                  <c:v>242</c:v>
                </c:pt>
                <c:pt idx="52">
                  <c:v>243</c:v>
                </c:pt>
                <c:pt idx="53">
                  <c:v>319</c:v>
                </c:pt>
                <c:pt idx="54">
                  <c:v>378</c:v>
                </c:pt>
                <c:pt idx="55">
                  <c:v>398</c:v>
                </c:pt>
                <c:pt idx="56">
                  <c:v>464</c:v>
                </c:pt>
                <c:pt idx="57">
                  <c:v>484</c:v>
                </c:pt>
                <c:pt idx="58">
                  <c:v>651</c:v>
                </c:pt>
                <c:pt idx="59">
                  <c:v>884</c:v>
                </c:pt>
                <c:pt idx="60">
                  <c:v>888</c:v>
                </c:pt>
                <c:pt idx="61">
                  <c:v>888</c:v>
                </c:pt>
                <c:pt idx="62">
                  <c:v>892</c:v>
                </c:pt>
                <c:pt idx="63">
                  <c:v>894</c:v>
                </c:pt>
                <c:pt idx="64">
                  <c:v>980</c:v>
                </c:pt>
                <c:pt idx="65">
                  <c:v>1047</c:v>
                </c:pt>
                <c:pt idx="66">
                  <c:v>1229</c:v>
                </c:pt>
                <c:pt idx="67">
                  <c:v>1721</c:v>
                </c:pt>
                <c:pt idx="68">
                  <c:v>1787</c:v>
                </c:pt>
                <c:pt idx="69">
                  <c:v>1789</c:v>
                </c:pt>
                <c:pt idx="70">
                  <c:v>2027</c:v>
                </c:pt>
                <c:pt idx="71">
                  <c:v>2098</c:v>
                </c:pt>
                <c:pt idx="72">
                  <c:v>2100</c:v>
                </c:pt>
                <c:pt idx="73">
                  <c:v>2198</c:v>
                </c:pt>
                <c:pt idx="74">
                  <c:v>2202</c:v>
                </c:pt>
                <c:pt idx="75">
                  <c:v>2268</c:v>
                </c:pt>
                <c:pt idx="76">
                  <c:v>2368</c:v>
                </c:pt>
                <c:pt idx="77">
                  <c:v>2448</c:v>
                </c:pt>
                <c:pt idx="78">
                  <c:v>2519</c:v>
                </c:pt>
                <c:pt idx="79">
                  <c:v>2519</c:v>
                </c:pt>
                <c:pt idx="80">
                  <c:v>2525</c:v>
                </c:pt>
                <c:pt idx="81">
                  <c:v>2620</c:v>
                </c:pt>
                <c:pt idx="82">
                  <c:v>2770</c:v>
                </c:pt>
                <c:pt idx="83">
                  <c:v>2774</c:v>
                </c:pt>
                <c:pt idx="84">
                  <c:v>3013</c:v>
                </c:pt>
                <c:pt idx="85">
                  <c:v>3164</c:v>
                </c:pt>
                <c:pt idx="86">
                  <c:v>3256</c:v>
                </c:pt>
                <c:pt idx="87">
                  <c:v>3256</c:v>
                </c:pt>
                <c:pt idx="88">
                  <c:v>3415</c:v>
                </c:pt>
                <c:pt idx="89">
                  <c:v>3758</c:v>
                </c:pt>
                <c:pt idx="90">
                  <c:v>3899</c:v>
                </c:pt>
                <c:pt idx="91">
                  <c:v>4154</c:v>
                </c:pt>
                <c:pt idx="92">
                  <c:v>4158</c:v>
                </c:pt>
                <c:pt idx="93">
                  <c:v>4470</c:v>
                </c:pt>
                <c:pt idx="94">
                  <c:v>4487</c:v>
                </c:pt>
                <c:pt idx="95">
                  <c:v>4555</c:v>
                </c:pt>
                <c:pt idx="96">
                  <c:v>4648</c:v>
                </c:pt>
                <c:pt idx="97">
                  <c:v>4648</c:v>
                </c:pt>
                <c:pt idx="98">
                  <c:v>4715</c:v>
                </c:pt>
                <c:pt idx="99">
                  <c:v>4872</c:v>
                </c:pt>
                <c:pt idx="100">
                  <c:v>4872</c:v>
                </c:pt>
                <c:pt idx="101">
                  <c:v>4970.5</c:v>
                </c:pt>
                <c:pt idx="102">
                  <c:v>5052</c:v>
                </c:pt>
                <c:pt idx="103">
                  <c:v>5052</c:v>
                </c:pt>
                <c:pt idx="104">
                  <c:v>5299</c:v>
                </c:pt>
                <c:pt idx="105">
                  <c:v>5362</c:v>
                </c:pt>
                <c:pt idx="106">
                  <c:v>5452</c:v>
                </c:pt>
                <c:pt idx="107">
                  <c:v>5609</c:v>
                </c:pt>
                <c:pt idx="108">
                  <c:v>5710</c:v>
                </c:pt>
                <c:pt idx="109">
                  <c:v>5865</c:v>
                </c:pt>
                <c:pt idx="110">
                  <c:v>5948</c:v>
                </c:pt>
                <c:pt idx="111">
                  <c:v>6038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-1.3615499996376457E-2</c:v>
                </c:pt>
                <c:pt idx="1">
                  <c:v>-8.1088999995699851E-2</c:v>
                </c:pt>
                <c:pt idx="2">
                  <c:v>-1.0889999975915998E-3</c:v>
                </c:pt>
                <c:pt idx="3">
                  <c:v>7.8257000004668953E-2</c:v>
                </c:pt>
                <c:pt idx="4">
                  <c:v>2.626800000507501E-2</c:v>
                </c:pt>
                <c:pt idx="5">
                  <c:v>6.140000004961621E-4</c:v>
                </c:pt>
                <c:pt idx="6">
                  <c:v>-5.0114999976358376E-3</c:v>
                </c:pt>
                <c:pt idx="7">
                  <c:v>2.8988500002014916E-2</c:v>
                </c:pt>
                <c:pt idx="8">
                  <c:v>1.533450000351877E-2</c:v>
                </c:pt>
                <c:pt idx="9">
                  <c:v>1.2007500001345761E-2</c:v>
                </c:pt>
                <c:pt idx="10">
                  <c:v>-1.5636999996786471E-2</c:v>
                </c:pt>
                <c:pt idx="11">
                  <c:v>-7.6369999987946358E-3</c:v>
                </c:pt>
                <c:pt idx="12">
                  <c:v>2.0372500002849847E-2</c:v>
                </c:pt>
                <c:pt idx="13">
                  <c:v>4.4861000002129003E-2</c:v>
                </c:pt>
                <c:pt idx="14">
                  <c:v>-1.1053499998524785E-2</c:v>
                </c:pt>
                <c:pt idx="15">
                  <c:v>1.3619500001368579E-2</c:v>
                </c:pt>
                <c:pt idx="16">
                  <c:v>3.3292500003881287E-2</c:v>
                </c:pt>
                <c:pt idx="17">
                  <c:v>8.4445000029518269E-3</c:v>
                </c:pt>
                <c:pt idx="18">
                  <c:v>1.4511000004858943E-2</c:v>
                </c:pt>
                <c:pt idx="19">
                  <c:v>4.8664999994798563E-3</c:v>
                </c:pt>
                <c:pt idx="20">
                  <c:v>5.0375000027997885E-3</c:v>
                </c:pt>
                <c:pt idx="21">
                  <c:v>1.4037500000995351E-2</c:v>
                </c:pt>
                <c:pt idx="22">
                  <c:v>1.8796000000293134E-2</c:v>
                </c:pt>
                <c:pt idx="23">
                  <c:v>4.4161000001622597E-2</c:v>
                </c:pt>
                <c:pt idx="24">
                  <c:v>-2.3696499996731291E-2</c:v>
                </c:pt>
                <c:pt idx="25">
                  <c:v>6.0620000003837049E-3</c:v>
                </c:pt>
                <c:pt idx="26">
                  <c:v>1.7350000052829273E-3</c:v>
                </c:pt>
                <c:pt idx="27">
                  <c:v>3.1427000001713168E-2</c:v>
                </c:pt>
                <c:pt idx="28">
                  <c:v>1.7920000027515925E-3</c:v>
                </c:pt>
                <c:pt idx="29">
                  <c:v>1.7920000027515925E-3</c:v>
                </c:pt>
                <c:pt idx="30">
                  <c:v>4.1280500001448672E-2</c:v>
                </c:pt>
                <c:pt idx="31">
                  <c:v>1.6972500005067559E-2</c:v>
                </c:pt>
                <c:pt idx="32">
                  <c:v>2.3185000063676853E-3</c:v>
                </c:pt>
                <c:pt idx="33">
                  <c:v>1.6664500006299932E-2</c:v>
                </c:pt>
                <c:pt idx="34">
                  <c:v>1.4337500000692671E-2</c:v>
                </c:pt>
                <c:pt idx="35">
                  <c:v>-6.339999963529408E-4</c:v>
                </c:pt>
                <c:pt idx="36">
                  <c:v>1.0058000003482448E-2</c:v>
                </c:pt>
                <c:pt idx="37">
                  <c:v>-1.4999968698248267E-6</c:v>
                </c:pt>
                <c:pt idx="38">
                  <c:v>3.7488500001927605E-2</c:v>
                </c:pt>
                <c:pt idx="39">
                  <c:v>3.0495500002871267E-2</c:v>
                </c:pt>
                <c:pt idx="40">
                  <c:v>5.2880000039294828E-3</c:v>
                </c:pt>
                <c:pt idx="41">
                  <c:v>-8.1959999988612253E-3</c:v>
                </c:pt>
                <c:pt idx="42">
                  <c:v>-5.593499998212792E-3</c:v>
                </c:pt>
                <c:pt idx="43">
                  <c:v>1.7762000003131106E-2</c:v>
                </c:pt>
                <c:pt idx="44">
                  <c:v>-3.9734499998303363E-2</c:v>
                </c:pt>
                <c:pt idx="45">
                  <c:v>8.955000012065284E-4</c:v>
                </c:pt>
                <c:pt idx="46">
                  <c:v>0</c:v>
                </c:pt>
                <c:pt idx="47">
                  <c:v>-2.1084999971208163E-3</c:v>
                </c:pt>
                <c:pt idx="48">
                  <c:v>3.2659999997122213E-3</c:v>
                </c:pt>
                <c:pt idx="49">
                  <c:v>-7.7149999997345731E-3</c:v>
                </c:pt>
                <c:pt idx="50">
                  <c:v>-3.8805000003776513E-3</c:v>
                </c:pt>
                <c:pt idx="51">
                  <c:v>5.4330000057234429E-3</c:v>
                </c:pt>
                <c:pt idx="52">
                  <c:v>6.7695000034291297E-3</c:v>
                </c:pt>
                <c:pt idx="53">
                  <c:v>3.3435000004828908E-3</c:v>
                </c:pt>
                <c:pt idx="54">
                  <c:v>1.9700000120792538E-4</c:v>
                </c:pt>
                <c:pt idx="55">
                  <c:v>2.9270000013639219E-3</c:v>
                </c:pt>
                <c:pt idx="56">
                  <c:v>-3.8639999984297901E-3</c:v>
                </c:pt>
                <c:pt idx="57">
                  <c:v>1.2866000004578382E-2</c:v>
                </c:pt>
                <c:pt idx="58">
                  <c:v>-3.9384999981848523E-3</c:v>
                </c:pt>
                <c:pt idx="59">
                  <c:v>-1.1533999997482169E-2</c:v>
                </c:pt>
                <c:pt idx="60">
                  <c:v>-1.0188000000198372E-2</c:v>
                </c:pt>
                <c:pt idx="61">
                  <c:v>-7.1879999959492125E-3</c:v>
                </c:pt>
                <c:pt idx="62">
                  <c:v>-2.5841999995463993E-2</c:v>
                </c:pt>
                <c:pt idx="63">
                  <c:v>-2.6168999997025821E-2</c:v>
                </c:pt>
                <c:pt idx="64">
                  <c:v>1.5770000005431939E-2</c:v>
                </c:pt>
                <c:pt idx="65">
                  <c:v>9.3154999995022081E-3</c:v>
                </c:pt>
                <c:pt idx="66">
                  <c:v>-4.4150000030640513E-4</c:v>
                </c:pt>
                <c:pt idx="73">
                  <c:v>1.5627000007953029E-2</c:v>
                </c:pt>
                <c:pt idx="74">
                  <c:v>1.3973000000987668E-2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F3-45C5-8099-FD0071A25A2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46">
                    <c:v>0</c:v>
                  </c:pt>
                  <c:pt idx="54">
                    <c:v>3.0000000000000001E-3</c:v>
                  </c:pt>
                  <c:pt idx="69">
                    <c:v>2.9999999999999997E-4</c:v>
                  </c:pt>
                  <c:pt idx="89">
                    <c:v>6.9999999999999999E-4</c:v>
                  </c:pt>
                  <c:pt idx="93">
                    <c:v>2E-3</c:v>
                  </c:pt>
                  <c:pt idx="96">
                    <c:v>0</c:v>
                  </c:pt>
                  <c:pt idx="98">
                    <c:v>0</c:v>
                  </c:pt>
                  <c:pt idx="99">
                    <c:v>2.5000000000000001E-3</c:v>
                  </c:pt>
                  <c:pt idx="100">
                    <c:v>8.0000000000000004E-4</c:v>
                  </c:pt>
                  <c:pt idx="103">
                    <c:v>5.0000000000000001E-4</c:v>
                  </c:pt>
                  <c:pt idx="104">
                    <c:v>8.3000000000000001E-3</c:v>
                  </c:pt>
                  <c:pt idx="105">
                    <c:v>1.1999999999999999E-3</c:v>
                  </c:pt>
                  <c:pt idx="106">
                    <c:v>7.4999999999999997E-3</c:v>
                  </c:pt>
                  <c:pt idx="107">
                    <c:v>1.9E-3</c:v>
                  </c:pt>
                  <c:pt idx="108">
                    <c:v>8.0000000000000004E-4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4.0000000000000002E-4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46">
                    <c:v>0</c:v>
                  </c:pt>
                  <c:pt idx="54">
                    <c:v>3.0000000000000001E-3</c:v>
                  </c:pt>
                  <c:pt idx="69">
                    <c:v>2.9999999999999997E-4</c:v>
                  </c:pt>
                  <c:pt idx="89">
                    <c:v>6.9999999999999999E-4</c:v>
                  </c:pt>
                  <c:pt idx="93">
                    <c:v>2E-3</c:v>
                  </c:pt>
                  <c:pt idx="96">
                    <c:v>0</c:v>
                  </c:pt>
                  <c:pt idx="98">
                    <c:v>0</c:v>
                  </c:pt>
                  <c:pt idx="99">
                    <c:v>2.5000000000000001E-3</c:v>
                  </c:pt>
                  <c:pt idx="100">
                    <c:v>8.0000000000000004E-4</c:v>
                  </c:pt>
                  <c:pt idx="103">
                    <c:v>5.0000000000000001E-4</c:v>
                  </c:pt>
                  <c:pt idx="104">
                    <c:v>8.3000000000000001E-3</c:v>
                  </c:pt>
                  <c:pt idx="105">
                    <c:v>1.1999999999999999E-3</c:v>
                  </c:pt>
                  <c:pt idx="106">
                    <c:v>7.4999999999999997E-3</c:v>
                  </c:pt>
                  <c:pt idx="107">
                    <c:v>1.9E-3</c:v>
                  </c:pt>
                  <c:pt idx="108">
                    <c:v>8.0000000000000004E-4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-3247</c:v>
                </c:pt>
                <c:pt idx="1">
                  <c:v>-3186</c:v>
                </c:pt>
                <c:pt idx="2">
                  <c:v>-3186</c:v>
                </c:pt>
                <c:pt idx="3">
                  <c:v>-3182</c:v>
                </c:pt>
                <c:pt idx="4">
                  <c:v>-2968</c:v>
                </c:pt>
                <c:pt idx="5">
                  <c:v>-2964</c:v>
                </c:pt>
                <c:pt idx="6">
                  <c:v>-2951</c:v>
                </c:pt>
                <c:pt idx="7">
                  <c:v>-2951</c:v>
                </c:pt>
                <c:pt idx="8">
                  <c:v>-2947</c:v>
                </c:pt>
                <c:pt idx="9">
                  <c:v>-2945</c:v>
                </c:pt>
                <c:pt idx="10">
                  <c:v>-2938</c:v>
                </c:pt>
                <c:pt idx="11">
                  <c:v>-2938</c:v>
                </c:pt>
                <c:pt idx="12">
                  <c:v>-2935</c:v>
                </c:pt>
                <c:pt idx="13">
                  <c:v>-2886</c:v>
                </c:pt>
                <c:pt idx="14">
                  <c:v>-2859</c:v>
                </c:pt>
                <c:pt idx="15">
                  <c:v>-2857</c:v>
                </c:pt>
                <c:pt idx="16">
                  <c:v>-2855</c:v>
                </c:pt>
                <c:pt idx="17">
                  <c:v>-2807</c:v>
                </c:pt>
                <c:pt idx="18">
                  <c:v>-2786</c:v>
                </c:pt>
                <c:pt idx="19">
                  <c:v>-2779</c:v>
                </c:pt>
                <c:pt idx="20">
                  <c:v>-2725</c:v>
                </c:pt>
                <c:pt idx="21">
                  <c:v>-2725</c:v>
                </c:pt>
                <c:pt idx="22">
                  <c:v>-2696</c:v>
                </c:pt>
                <c:pt idx="23">
                  <c:v>-2686</c:v>
                </c:pt>
                <c:pt idx="24">
                  <c:v>-2641</c:v>
                </c:pt>
                <c:pt idx="25">
                  <c:v>-2612</c:v>
                </c:pt>
                <c:pt idx="26">
                  <c:v>-2610</c:v>
                </c:pt>
                <c:pt idx="27">
                  <c:v>-2602</c:v>
                </c:pt>
                <c:pt idx="28">
                  <c:v>-2592</c:v>
                </c:pt>
                <c:pt idx="29">
                  <c:v>-2592</c:v>
                </c:pt>
                <c:pt idx="30">
                  <c:v>-2543</c:v>
                </c:pt>
                <c:pt idx="31">
                  <c:v>-2535</c:v>
                </c:pt>
                <c:pt idx="32">
                  <c:v>-2531</c:v>
                </c:pt>
                <c:pt idx="33">
                  <c:v>-2527</c:v>
                </c:pt>
                <c:pt idx="34">
                  <c:v>-2525</c:v>
                </c:pt>
                <c:pt idx="35">
                  <c:v>-2516</c:v>
                </c:pt>
                <c:pt idx="36">
                  <c:v>-2508</c:v>
                </c:pt>
                <c:pt idx="37">
                  <c:v>-2211</c:v>
                </c:pt>
                <c:pt idx="38">
                  <c:v>-1951</c:v>
                </c:pt>
                <c:pt idx="39">
                  <c:v>-1633</c:v>
                </c:pt>
                <c:pt idx="40">
                  <c:v>-1488</c:v>
                </c:pt>
                <c:pt idx="41">
                  <c:v>-904</c:v>
                </c:pt>
                <c:pt idx="42">
                  <c:v>-819</c:v>
                </c:pt>
                <c:pt idx="43">
                  <c:v>-812</c:v>
                </c:pt>
                <c:pt idx="44">
                  <c:v>-653</c:v>
                </c:pt>
                <c:pt idx="45">
                  <c:v>-33</c:v>
                </c:pt>
                <c:pt idx="46">
                  <c:v>0</c:v>
                </c:pt>
                <c:pt idx="47">
                  <c:v>71</c:v>
                </c:pt>
                <c:pt idx="48">
                  <c:v>84</c:v>
                </c:pt>
                <c:pt idx="49">
                  <c:v>90</c:v>
                </c:pt>
                <c:pt idx="50">
                  <c:v>143</c:v>
                </c:pt>
                <c:pt idx="51">
                  <c:v>242</c:v>
                </c:pt>
                <c:pt idx="52">
                  <c:v>243</c:v>
                </c:pt>
                <c:pt idx="53">
                  <c:v>319</c:v>
                </c:pt>
                <c:pt idx="54">
                  <c:v>378</c:v>
                </c:pt>
                <c:pt idx="55">
                  <c:v>398</c:v>
                </c:pt>
                <c:pt idx="56">
                  <c:v>464</c:v>
                </c:pt>
                <c:pt idx="57">
                  <c:v>484</c:v>
                </c:pt>
                <c:pt idx="58">
                  <c:v>651</c:v>
                </c:pt>
                <c:pt idx="59">
                  <c:v>884</c:v>
                </c:pt>
                <c:pt idx="60">
                  <c:v>888</c:v>
                </c:pt>
                <c:pt idx="61">
                  <c:v>888</c:v>
                </c:pt>
                <c:pt idx="62">
                  <c:v>892</c:v>
                </c:pt>
                <c:pt idx="63">
                  <c:v>894</c:v>
                </c:pt>
                <c:pt idx="64">
                  <c:v>980</c:v>
                </c:pt>
                <c:pt idx="65">
                  <c:v>1047</c:v>
                </c:pt>
                <c:pt idx="66">
                  <c:v>1229</c:v>
                </c:pt>
                <c:pt idx="67">
                  <c:v>1721</c:v>
                </c:pt>
                <c:pt idx="68">
                  <c:v>1787</c:v>
                </c:pt>
                <c:pt idx="69">
                  <c:v>1789</c:v>
                </c:pt>
                <c:pt idx="70">
                  <c:v>2027</c:v>
                </c:pt>
                <c:pt idx="71">
                  <c:v>2098</c:v>
                </c:pt>
                <c:pt idx="72">
                  <c:v>2100</c:v>
                </c:pt>
                <c:pt idx="73">
                  <c:v>2198</c:v>
                </c:pt>
                <c:pt idx="74">
                  <c:v>2202</c:v>
                </c:pt>
                <c:pt idx="75">
                  <c:v>2268</c:v>
                </c:pt>
                <c:pt idx="76">
                  <c:v>2368</c:v>
                </c:pt>
                <c:pt idx="77">
                  <c:v>2448</c:v>
                </c:pt>
                <c:pt idx="78">
                  <c:v>2519</c:v>
                </c:pt>
                <c:pt idx="79">
                  <c:v>2519</c:v>
                </c:pt>
                <c:pt idx="80">
                  <c:v>2525</c:v>
                </c:pt>
                <c:pt idx="81">
                  <c:v>2620</c:v>
                </c:pt>
                <c:pt idx="82">
                  <c:v>2770</c:v>
                </c:pt>
                <c:pt idx="83">
                  <c:v>2774</c:v>
                </c:pt>
                <c:pt idx="84">
                  <c:v>3013</c:v>
                </c:pt>
                <c:pt idx="85">
                  <c:v>3164</c:v>
                </c:pt>
                <c:pt idx="86">
                  <c:v>3256</c:v>
                </c:pt>
                <c:pt idx="87">
                  <c:v>3256</c:v>
                </c:pt>
                <c:pt idx="88">
                  <c:v>3415</c:v>
                </c:pt>
                <c:pt idx="89">
                  <c:v>3758</c:v>
                </c:pt>
                <c:pt idx="90">
                  <c:v>3899</c:v>
                </c:pt>
                <c:pt idx="91">
                  <c:v>4154</c:v>
                </c:pt>
                <c:pt idx="92">
                  <c:v>4158</c:v>
                </c:pt>
                <c:pt idx="93">
                  <c:v>4470</c:v>
                </c:pt>
                <c:pt idx="94">
                  <c:v>4487</c:v>
                </c:pt>
                <c:pt idx="95">
                  <c:v>4555</c:v>
                </c:pt>
                <c:pt idx="96">
                  <c:v>4648</c:v>
                </c:pt>
                <c:pt idx="97">
                  <c:v>4648</c:v>
                </c:pt>
                <c:pt idx="98">
                  <c:v>4715</c:v>
                </c:pt>
                <c:pt idx="99">
                  <c:v>4872</c:v>
                </c:pt>
                <c:pt idx="100">
                  <c:v>4872</c:v>
                </c:pt>
                <c:pt idx="101">
                  <c:v>4970.5</c:v>
                </c:pt>
                <c:pt idx="102">
                  <c:v>5052</c:v>
                </c:pt>
                <c:pt idx="103">
                  <c:v>5052</c:v>
                </c:pt>
                <c:pt idx="104">
                  <c:v>5299</c:v>
                </c:pt>
                <c:pt idx="105">
                  <c:v>5362</c:v>
                </c:pt>
                <c:pt idx="106">
                  <c:v>5452</c:v>
                </c:pt>
                <c:pt idx="107">
                  <c:v>5609</c:v>
                </c:pt>
                <c:pt idx="108">
                  <c:v>5710</c:v>
                </c:pt>
                <c:pt idx="109">
                  <c:v>5865</c:v>
                </c:pt>
                <c:pt idx="110">
                  <c:v>5948</c:v>
                </c:pt>
                <c:pt idx="111">
                  <c:v>6038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71">
                  <c:v>-2.0230000009178184E-3</c:v>
                </c:pt>
                <c:pt idx="72">
                  <c:v>3.2650000001012813E-2</c:v>
                </c:pt>
                <c:pt idx="75">
                  <c:v>-5.3817999993043486E-2</c:v>
                </c:pt>
                <c:pt idx="76">
                  <c:v>-6.167999999888707E-3</c:v>
                </c:pt>
                <c:pt idx="77">
                  <c:v>1.3751999998930842E-2</c:v>
                </c:pt>
                <c:pt idx="78">
                  <c:v>6.4349999593105167E-4</c:v>
                </c:pt>
                <c:pt idx="79">
                  <c:v>1.6434999997727573E-3</c:v>
                </c:pt>
                <c:pt idx="80">
                  <c:v>6.6625000035855919E-3</c:v>
                </c:pt>
                <c:pt idx="82">
                  <c:v>-5.894999994779937E-3</c:v>
                </c:pt>
                <c:pt idx="84">
                  <c:v>8.8745000030030496E-3</c:v>
                </c:pt>
                <c:pt idx="85">
                  <c:v>-5.8314000001701061E-2</c:v>
                </c:pt>
                <c:pt idx="86">
                  <c:v>-5.6356000000960194E-2</c:v>
                </c:pt>
                <c:pt idx="87">
                  <c:v>-4.6355999998922925E-2</c:v>
                </c:pt>
                <c:pt idx="88">
                  <c:v>7.1475000004284084E-3</c:v>
                </c:pt>
                <c:pt idx="89">
                  <c:v>4.9670000007608905E-3</c:v>
                </c:pt>
                <c:pt idx="90">
                  <c:v>2.3013500001979992E-2</c:v>
                </c:pt>
                <c:pt idx="91">
                  <c:v>-9.1790000005858019E-3</c:v>
                </c:pt>
                <c:pt idx="92">
                  <c:v>2.0167000002402347E-2</c:v>
                </c:pt>
                <c:pt idx="94">
                  <c:v>2.687549999973271E-2</c:v>
                </c:pt>
                <c:pt idx="97">
                  <c:v>-7.948000005853828E-3</c:v>
                </c:pt>
                <c:pt idx="101">
                  <c:v>1.9973250004113652E-2</c:v>
                </c:pt>
                <c:pt idx="102">
                  <c:v>-5.0019999980577268E-3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F3-45C5-8099-FD0071A25A2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-3247</c:v>
                </c:pt>
                <c:pt idx="1">
                  <c:v>-3186</c:v>
                </c:pt>
                <c:pt idx="2">
                  <c:v>-3186</c:v>
                </c:pt>
                <c:pt idx="3">
                  <c:v>-3182</c:v>
                </c:pt>
                <c:pt idx="4">
                  <c:v>-2968</c:v>
                </c:pt>
                <c:pt idx="5">
                  <c:v>-2964</c:v>
                </c:pt>
                <c:pt idx="6">
                  <c:v>-2951</c:v>
                </c:pt>
                <c:pt idx="7">
                  <c:v>-2951</c:v>
                </c:pt>
                <c:pt idx="8">
                  <c:v>-2947</c:v>
                </c:pt>
                <c:pt idx="9">
                  <c:v>-2945</c:v>
                </c:pt>
                <c:pt idx="10">
                  <c:v>-2938</c:v>
                </c:pt>
                <c:pt idx="11">
                  <c:v>-2938</c:v>
                </c:pt>
                <c:pt idx="12">
                  <c:v>-2935</c:v>
                </c:pt>
                <c:pt idx="13">
                  <c:v>-2886</c:v>
                </c:pt>
                <c:pt idx="14">
                  <c:v>-2859</c:v>
                </c:pt>
                <c:pt idx="15">
                  <c:v>-2857</c:v>
                </c:pt>
                <c:pt idx="16">
                  <c:v>-2855</c:v>
                </c:pt>
                <c:pt idx="17">
                  <c:v>-2807</c:v>
                </c:pt>
                <c:pt idx="18">
                  <c:v>-2786</c:v>
                </c:pt>
                <c:pt idx="19">
                  <c:v>-2779</c:v>
                </c:pt>
                <c:pt idx="20">
                  <c:v>-2725</c:v>
                </c:pt>
                <c:pt idx="21">
                  <c:v>-2725</c:v>
                </c:pt>
                <c:pt idx="22">
                  <c:v>-2696</c:v>
                </c:pt>
                <c:pt idx="23">
                  <c:v>-2686</c:v>
                </c:pt>
                <c:pt idx="24">
                  <c:v>-2641</c:v>
                </c:pt>
                <c:pt idx="25">
                  <c:v>-2612</c:v>
                </c:pt>
                <c:pt idx="26">
                  <c:v>-2610</c:v>
                </c:pt>
                <c:pt idx="27">
                  <c:v>-2602</c:v>
                </c:pt>
                <c:pt idx="28">
                  <c:v>-2592</c:v>
                </c:pt>
                <c:pt idx="29">
                  <c:v>-2592</c:v>
                </c:pt>
                <c:pt idx="30">
                  <c:v>-2543</c:v>
                </c:pt>
                <c:pt idx="31">
                  <c:v>-2535</c:v>
                </c:pt>
                <c:pt idx="32">
                  <c:v>-2531</c:v>
                </c:pt>
                <c:pt idx="33">
                  <c:v>-2527</c:v>
                </c:pt>
                <c:pt idx="34">
                  <c:v>-2525</c:v>
                </c:pt>
                <c:pt idx="35">
                  <c:v>-2516</c:v>
                </c:pt>
                <c:pt idx="36">
                  <c:v>-2508</c:v>
                </c:pt>
                <c:pt idx="37">
                  <c:v>-2211</c:v>
                </c:pt>
                <c:pt idx="38">
                  <c:v>-1951</c:v>
                </c:pt>
                <c:pt idx="39">
                  <c:v>-1633</c:v>
                </c:pt>
                <c:pt idx="40">
                  <c:v>-1488</c:v>
                </c:pt>
                <c:pt idx="41">
                  <c:v>-904</c:v>
                </c:pt>
                <c:pt idx="42">
                  <c:v>-819</c:v>
                </c:pt>
                <c:pt idx="43">
                  <c:v>-812</c:v>
                </c:pt>
                <c:pt idx="44">
                  <c:v>-653</c:v>
                </c:pt>
                <c:pt idx="45">
                  <c:v>-33</c:v>
                </c:pt>
                <c:pt idx="46">
                  <c:v>0</c:v>
                </c:pt>
                <c:pt idx="47">
                  <c:v>71</c:v>
                </c:pt>
                <c:pt idx="48">
                  <c:v>84</c:v>
                </c:pt>
                <c:pt idx="49">
                  <c:v>90</c:v>
                </c:pt>
                <c:pt idx="50">
                  <c:v>143</c:v>
                </c:pt>
                <c:pt idx="51">
                  <c:v>242</c:v>
                </c:pt>
                <c:pt idx="52">
                  <c:v>243</c:v>
                </c:pt>
                <c:pt idx="53">
                  <c:v>319</c:v>
                </c:pt>
                <c:pt idx="54">
                  <c:v>378</c:v>
                </c:pt>
                <c:pt idx="55">
                  <c:v>398</c:v>
                </c:pt>
                <c:pt idx="56">
                  <c:v>464</c:v>
                </c:pt>
                <c:pt idx="57">
                  <c:v>484</c:v>
                </c:pt>
                <c:pt idx="58">
                  <c:v>651</c:v>
                </c:pt>
                <c:pt idx="59">
                  <c:v>884</c:v>
                </c:pt>
                <c:pt idx="60">
                  <c:v>888</c:v>
                </c:pt>
                <c:pt idx="61">
                  <c:v>888</c:v>
                </c:pt>
                <c:pt idx="62">
                  <c:v>892</c:v>
                </c:pt>
                <c:pt idx="63">
                  <c:v>894</c:v>
                </c:pt>
                <c:pt idx="64">
                  <c:v>980</c:v>
                </c:pt>
                <c:pt idx="65">
                  <c:v>1047</c:v>
                </c:pt>
                <c:pt idx="66">
                  <c:v>1229</c:v>
                </c:pt>
                <c:pt idx="67">
                  <c:v>1721</c:v>
                </c:pt>
                <c:pt idx="68">
                  <c:v>1787</c:v>
                </c:pt>
                <c:pt idx="69">
                  <c:v>1789</c:v>
                </c:pt>
                <c:pt idx="70">
                  <c:v>2027</c:v>
                </c:pt>
                <c:pt idx="71">
                  <c:v>2098</c:v>
                </c:pt>
                <c:pt idx="72">
                  <c:v>2100</c:v>
                </c:pt>
                <c:pt idx="73">
                  <c:v>2198</c:v>
                </c:pt>
                <c:pt idx="74">
                  <c:v>2202</c:v>
                </c:pt>
                <c:pt idx="75">
                  <c:v>2268</c:v>
                </c:pt>
                <c:pt idx="76">
                  <c:v>2368</c:v>
                </c:pt>
                <c:pt idx="77">
                  <c:v>2448</c:v>
                </c:pt>
                <c:pt idx="78">
                  <c:v>2519</c:v>
                </c:pt>
                <c:pt idx="79">
                  <c:v>2519</c:v>
                </c:pt>
                <c:pt idx="80">
                  <c:v>2525</c:v>
                </c:pt>
                <c:pt idx="81">
                  <c:v>2620</c:v>
                </c:pt>
                <c:pt idx="82">
                  <c:v>2770</c:v>
                </c:pt>
                <c:pt idx="83">
                  <c:v>2774</c:v>
                </c:pt>
                <c:pt idx="84">
                  <c:v>3013</c:v>
                </c:pt>
                <c:pt idx="85">
                  <c:v>3164</c:v>
                </c:pt>
                <c:pt idx="86">
                  <c:v>3256</c:v>
                </c:pt>
                <c:pt idx="87">
                  <c:v>3256</c:v>
                </c:pt>
                <c:pt idx="88">
                  <c:v>3415</c:v>
                </c:pt>
                <c:pt idx="89">
                  <c:v>3758</c:v>
                </c:pt>
                <c:pt idx="90">
                  <c:v>3899</c:v>
                </c:pt>
                <c:pt idx="91">
                  <c:v>4154</c:v>
                </c:pt>
                <c:pt idx="92">
                  <c:v>4158</c:v>
                </c:pt>
                <c:pt idx="93">
                  <c:v>4470</c:v>
                </c:pt>
                <c:pt idx="94">
                  <c:v>4487</c:v>
                </c:pt>
                <c:pt idx="95">
                  <c:v>4555</c:v>
                </c:pt>
                <c:pt idx="96">
                  <c:v>4648</c:v>
                </c:pt>
                <c:pt idx="97">
                  <c:v>4648</c:v>
                </c:pt>
                <c:pt idx="98">
                  <c:v>4715</c:v>
                </c:pt>
                <c:pt idx="99">
                  <c:v>4872</c:v>
                </c:pt>
                <c:pt idx="100">
                  <c:v>4872</c:v>
                </c:pt>
                <c:pt idx="101">
                  <c:v>4970.5</c:v>
                </c:pt>
                <c:pt idx="102">
                  <c:v>5052</c:v>
                </c:pt>
                <c:pt idx="103">
                  <c:v>5052</c:v>
                </c:pt>
                <c:pt idx="104">
                  <c:v>5299</c:v>
                </c:pt>
                <c:pt idx="105">
                  <c:v>5362</c:v>
                </c:pt>
                <c:pt idx="106">
                  <c:v>5452</c:v>
                </c:pt>
                <c:pt idx="107">
                  <c:v>5609</c:v>
                </c:pt>
                <c:pt idx="108">
                  <c:v>5710</c:v>
                </c:pt>
                <c:pt idx="109">
                  <c:v>5865</c:v>
                </c:pt>
                <c:pt idx="110">
                  <c:v>5948</c:v>
                </c:pt>
                <c:pt idx="111">
                  <c:v>6038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67">
                  <c:v>1.1165000032633543E-3</c:v>
                </c:pt>
                <c:pt idx="68">
                  <c:v>3.3255000016652048E-3</c:v>
                </c:pt>
                <c:pt idx="69">
                  <c:v>3.0985000048531219E-3</c:v>
                </c:pt>
                <c:pt idx="70">
                  <c:v>1.0855000073206611E-3</c:v>
                </c:pt>
                <c:pt idx="83">
                  <c:v>2.4510000002919696E-3</c:v>
                </c:pt>
                <c:pt idx="104">
                  <c:v>1.5713499997218605E-2</c:v>
                </c:pt>
                <c:pt idx="105">
                  <c:v>1.6513000002305489E-2</c:v>
                </c:pt>
                <c:pt idx="106">
                  <c:v>1.6497999997227453E-2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F3-45C5-8099-FD0071A25A2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54">
                    <c:v>3.0000000000000001E-3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54">
                    <c:v>3.0000000000000001E-3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-3247</c:v>
                </c:pt>
                <c:pt idx="1">
                  <c:v>-3186</c:v>
                </c:pt>
                <c:pt idx="2">
                  <c:v>-3186</c:v>
                </c:pt>
                <c:pt idx="3">
                  <c:v>-3182</c:v>
                </c:pt>
                <c:pt idx="4">
                  <c:v>-2968</c:v>
                </c:pt>
                <c:pt idx="5">
                  <c:v>-2964</c:v>
                </c:pt>
                <c:pt idx="6">
                  <c:v>-2951</c:v>
                </c:pt>
                <c:pt idx="7">
                  <c:v>-2951</c:v>
                </c:pt>
                <c:pt idx="8">
                  <c:v>-2947</c:v>
                </c:pt>
                <c:pt idx="9">
                  <c:v>-2945</c:v>
                </c:pt>
                <c:pt idx="10">
                  <c:v>-2938</c:v>
                </c:pt>
                <c:pt idx="11">
                  <c:v>-2938</c:v>
                </c:pt>
                <c:pt idx="12">
                  <c:v>-2935</c:v>
                </c:pt>
                <c:pt idx="13">
                  <c:v>-2886</c:v>
                </c:pt>
                <c:pt idx="14">
                  <c:v>-2859</c:v>
                </c:pt>
                <c:pt idx="15">
                  <c:v>-2857</c:v>
                </c:pt>
                <c:pt idx="16">
                  <c:v>-2855</c:v>
                </c:pt>
                <c:pt idx="17">
                  <c:v>-2807</c:v>
                </c:pt>
                <c:pt idx="18">
                  <c:v>-2786</c:v>
                </c:pt>
                <c:pt idx="19">
                  <c:v>-2779</c:v>
                </c:pt>
                <c:pt idx="20">
                  <c:v>-2725</c:v>
                </c:pt>
                <c:pt idx="21">
                  <c:v>-2725</c:v>
                </c:pt>
                <c:pt idx="22">
                  <c:v>-2696</c:v>
                </c:pt>
                <c:pt idx="23">
                  <c:v>-2686</c:v>
                </c:pt>
                <c:pt idx="24">
                  <c:v>-2641</c:v>
                </c:pt>
                <c:pt idx="25">
                  <c:v>-2612</c:v>
                </c:pt>
                <c:pt idx="26">
                  <c:v>-2610</c:v>
                </c:pt>
                <c:pt idx="27">
                  <c:v>-2602</c:v>
                </c:pt>
                <c:pt idx="28">
                  <c:v>-2592</c:v>
                </c:pt>
                <c:pt idx="29">
                  <c:v>-2592</c:v>
                </c:pt>
                <c:pt idx="30">
                  <c:v>-2543</c:v>
                </c:pt>
                <c:pt idx="31">
                  <c:v>-2535</c:v>
                </c:pt>
                <c:pt idx="32">
                  <c:v>-2531</c:v>
                </c:pt>
                <c:pt idx="33">
                  <c:v>-2527</c:v>
                </c:pt>
                <c:pt idx="34">
                  <c:v>-2525</c:v>
                </c:pt>
                <c:pt idx="35">
                  <c:v>-2516</c:v>
                </c:pt>
                <c:pt idx="36">
                  <c:v>-2508</c:v>
                </c:pt>
                <c:pt idx="37">
                  <c:v>-2211</c:v>
                </c:pt>
                <c:pt idx="38">
                  <c:v>-1951</c:v>
                </c:pt>
                <c:pt idx="39">
                  <c:v>-1633</c:v>
                </c:pt>
                <c:pt idx="40">
                  <c:v>-1488</c:v>
                </c:pt>
                <c:pt idx="41">
                  <c:v>-904</c:v>
                </c:pt>
                <c:pt idx="42">
                  <c:v>-819</c:v>
                </c:pt>
                <c:pt idx="43">
                  <c:v>-812</c:v>
                </c:pt>
                <c:pt idx="44">
                  <c:v>-653</c:v>
                </c:pt>
                <c:pt idx="45">
                  <c:v>-33</c:v>
                </c:pt>
                <c:pt idx="46">
                  <c:v>0</c:v>
                </c:pt>
                <c:pt idx="47">
                  <c:v>71</c:v>
                </c:pt>
                <c:pt idx="48">
                  <c:v>84</c:v>
                </c:pt>
                <c:pt idx="49">
                  <c:v>90</c:v>
                </c:pt>
                <c:pt idx="50">
                  <c:v>143</c:v>
                </c:pt>
                <c:pt idx="51">
                  <c:v>242</c:v>
                </c:pt>
                <c:pt idx="52">
                  <c:v>243</c:v>
                </c:pt>
                <c:pt idx="53">
                  <c:v>319</c:v>
                </c:pt>
                <c:pt idx="54">
                  <c:v>378</c:v>
                </c:pt>
                <c:pt idx="55">
                  <c:v>398</c:v>
                </c:pt>
                <c:pt idx="56">
                  <c:v>464</c:v>
                </c:pt>
                <c:pt idx="57">
                  <c:v>484</c:v>
                </c:pt>
                <c:pt idx="58">
                  <c:v>651</c:v>
                </c:pt>
                <c:pt idx="59">
                  <c:v>884</c:v>
                </c:pt>
                <c:pt idx="60">
                  <c:v>888</c:v>
                </c:pt>
                <c:pt idx="61">
                  <c:v>888</c:v>
                </c:pt>
                <c:pt idx="62">
                  <c:v>892</c:v>
                </c:pt>
                <c:pt idx="63">
                  <c:v>894</c:v>
                </c:pt>
                <c:pt idx="64">
                  <c:v>980</c:v>
                </c:pt>
                <c:pt idx="65">
                  <c:v>1047</c:v>
                </c:pt>
                <c:pt idx="66">
                  <c:v>1229</c:v>
                </c:pt>
                <c:pt idx="67">
                  <c:v>1721</c:v>
                </c:pt>
                <c:pt idx="68">
                  <c:v>1787</c:v>
                </c:pt>
                <c:pt idx="69">
                  <c:v>1789</c:v>
                </c:pt>
                <c:pt idx="70">
                  <c:v>2027</c:v>
                </c:pt>
                <c:pt idx="71">
                  <c:v>2098</c:v>
                </c:pt>
                <c:pt idx="72">
                  <c:v>2100</c:v>
                </c:pt>
                <c:pt idx="73">
                  <c:v>2198</c:v>
                </c:pt>
                <c:pt idx="74">
                  <c:v>2202</c:v>
                </c:pt>
                <c:pt idx="75">
                  <c:v>2268</c:v>
                </c:pt>
                <c:pt idx="76">
                  <c:v>2368</c:v>
                </c:pt>
                <c:pt idx="77">
                  <c:v>2448</c:v>
                </c:pt>
                <c:pt idx="78">
                  <c:v>2519</c:v>
                </c:pt>
                <c:pt idx="79">
                  <c:v>2519</c:v>
                </c:pt>
                <c:pt idx="80">
                  <c:v>2525</c:v>
                </c:pt>
                <c:pt idx="81">
                  <c:v>2620</c:v>
                </c:pt>
                <c:pt idx="82">
                  <c:v>2770</c:v>
                </c:pt>
                <c:pt idx="83">
                  <c:v>2774</c:v>
                </c:pt>
                <c:pt idx="84">
                  <c:v>3013</c:v>
                </c:pt>
                <c:pt idx="85">
                  <c:v>3164</c:v>
                </c:pt>
                <c:pt idx="86">
                  <c:v>3256</c:v>
                </c:pt>
                <c:pt idx="87">
                  <c:v>3256</c:v>
                </c:pt>
                <c:pt idx="88">
                  <c:v>3415</c:v>
                </c:pt>
                <c:pt idx="89">
                  <c:v>3758</c:v>
                </c:pt>
                <c:pt idx="90">
                  <c:v>3899</c:v>
                </c:pt>
                <c:pt idx="91">
                  <c:v>4154</c:v>
                </c:pt>
                <c:pt idx="92">
                  <c:v>4158</c:v>
                </c:pt>
                <c:pt idx="93">
                  <c:v>4470</c:v>
                </c:pt>
                <c:pt idx="94">
                  <c:v>4487</c:v>
                </c:pt>
                <c:pt idx="95">
                  <c:v>4555</c:v>
                </c:pt>
                <c:pt idx="96">
                  <c:v>4648</c:v>
                </c:pt>
                <c:pt idx="97">
                  <c:v>4648</c:v>
                </c:pt>
                <c:pt idx="98">
                  <c:v>4715</c:v>
                </c:pt>
                <c:pt idx="99">
                  <c:v>4872</c:v>
                </c:pt>
                <c:pt idx="100">
                  <c:v>4872</c:v>
                </c:pt>
                <c:pt idx="101">
                  <c:v>4970.5</c:v>
                </c:pt>
                <c:pt idx="102">
                  <c:v>5052</c:v>
                </c:pt>
                <c:pt idx="103">
                  <c:v>5052</c:v>
                </c:pt>
                <c:pt idx="104">
                  <c:v>5299</c:v>
                </c:pt>
                <c:pt idx="105">
                  <c:v>5362</c:v>
                </c:pt>
                <c:pt idx="106">
                  <c:v>5452</c:v>
                </c:pt>
                <c:pt idx="107">
                  <c:v>5609</c:v>
                </c:pt>
                <c:pt idx="108">
                  <c:v>5710</c:v>
                </c:pt>
                <c:pt idx="109">
                  <c:v>5865</c:v>
                </c:pt>
                <c:pt idx="110">
                  <c:v>5948</c:v>
                </c:pt>
                <c:pt idx="111">
                  <c:v>6038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81">
                  <c:v>4.7300000078394078E-3</c:v>
                </c:pt>
                <c:pt idx="93">
                  <c:v>-1.8449999988661148E-3</c:v>
                </c:pt>
                <c:pt idx="95">
                  <c:v>1.0857500004931353E-2</c:v>
                </c:pt>
                <c:pt idx="96">
                  <c:v>-1.5368000000307802E-2</c:v>
                </c:pt>
                <c:pt idx="98">
                  <c:v>1.0837500005436596E-2</c:v>
                </c:pt>
                <c:pt idx="99">
                  <c:v>1.8580000032670796E-3</c:v>
                </c:pt>
                <c:pt idx="100">
                  <c:v>2.6580000048852526E-3</c:v>
                </c:pt>
                <c:pt idx="103">
                  <c:v>8.997999997518491E-3</c:v>
                </c:pt>
                <c:pt idx="107">
                  <c:v>1.7628500005230308E-2</c:v>
                </c:pt>
                <c:pt idx="108">
                  <c:v>1.6815000002679881E-2</c:v>
                </c:pt>
                <c:pt idx="109">
                  <c:v>2.997250000044005E-2</c:v>
                </c:pt>
                <c:pt idx="110">
                  <c:v>2.3002000001724809E-2</c:v>
                </c:pt>
                <c:pt idx="111">
                  <c:v>1.7886999994516373E-2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F3-45C5-8099-FD0071A25A2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54">
                    <c:v>3.0000000000000001E-3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54">
                    <c:v>3.0000000000000001E-3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-3247</c:v>
                </c:pt>
                <c:pt idx="1">
                  <c:v>-3186</c:v>
                </c:pt>
                <c:pt idx="2">
                  <c:v>-3186</c:v>
                </c:pt>
                <c:pt idx="3">
                  <c:v>-3182</c:v>
                </c:pt>
                <c:pt idx="4">
                  <c:v>-2968</c:v>
                </c:pt>
                <c:pt idx="5">
                  <c:v>-2964</c:v>
                </c:pt>
                <c:pt idx="6">
                  <c:v>-2951</c:v>
                </c:pt>
                <c:pt idx="7">
                  <c:v>-2951</c:v>
                </c:pt>
                <c:pt idx="8">
                  <c:v>-2947</c:v>
                </c:pt>
                <c:pt idx="9">
                  <c:v>-2945</c:v>
                </c:pt>
                <c:pt idx="10">
                  <c:v>-2938</c:v>
                </c:pt>
                <c:pt idx="11">
                  <c:v>-2938</c:v>
                </c:pt>
                <c:pt idx="12">
                  <c:v>-2935</c:v>
                </c:pt>
                <c:pt idx="13">
                  <c:v>-2886</c:v>
                </c:pt>
                <c:pt idx="14">
                  <c:v>-2859</c:v>
                </c:pt>
                <c:pt idx="15">
                  <c:v>-2857</c:v>
                </c:pt>
                <c:pt idx="16">
                  <c:v>-2855</c:v>
                </c:pt>
                <c:pt idx="17">
                  <c:v>-2807</c:v>
                </c:pt>
                <c:pt idx="18">
                  <c:v>-2786</c:v>
                </c:pt>
                <c:pt idx="19">
                  <c:v>-2779</c:v>
                </c:pt>
                <c:pt idx="20">
                  <c:v>-2725</c:v>
                </c:pt>
                <c:pt idx="21">
                  <c:v>-2725</c:v>
                </c:pt>
                <c:pt idx="22">
                  <c:v>-2696</c:v>
                </c:pt>
                <c:pt idx="23">
                  <c:v>-2686</c:v>
                </c:pt>
                <c:pt idx="24">
                  <c:v>-2641</c:v>
                </c:pt>
                <c:pt idx="25">
                  <c:v>-2612</c:v>
                </c:pt>
                <c:pt idx="26">
                  <c:v>-2610</c:v>
                </c:pt>
                <c:pt idx="27">
                  <c:v>-2602</c:v>
                </c:pt>
                <c:pt idx="28">
                  <c:v>-2592</c:v>
                </c:pt>
                <c:pt idx="29">
                  <c:v>-2592</c:v>
                </c:pt>
                <c:pt idx="30">
                  <c:v>-2543</c:v>
                </c:pt>
                <c:pt idx="31">
                  <c:v>-2535</c:v>
                </c:pt>
                <c:pt idx="32">
                  <c:v>-2531</c:v>
                </c:pt>
                <c:pt idx="33">
                  <c:v>-2527</c:v>
                </c:pt>
                <c:pt idx="34">
                  <c:v>-2525</c:v>
                </c:pt>
                <c:pt idx="35">
                  <c:v>-2516</c:v>
                </c:pt>
                <c:pt idx="36">
                  <c:v>-2508</c:v>
                </c:pt>
                <c:pt idx="37">
                  <c:v>-2211</c:v>
                </c:pt>
                <c:pt idx="38">
                  <c:v>-1951</c:v>
                </c:pt>
                <c:pt idx="39">
                  <c:v>-1633</c:v>
                </c:pt>
                <c:pt idx="40">
                  <c:v>-1488</c:v>
                </c:pt>
                <c:pt idx="41">
                  <c:v>-904</c:v>
                </c:pt>
                <c:pt idx="42">
                  <c:v>-819</c:v>
                </c:pt>
                <c:pt idx="43">
                  <c:v>-812</c:v>
                </c:pt>
                <c:pt idx="44">
                  <c:v>-653</c:v>
                </c:pt>
                <c:pt idx="45">
                  <c:v>-33</c:v>
                </c:pt>
                <c:pt idx="46">
                  <c:v>0</c:v>
                </c:pt>
                <c:pt idx="47">
                  <c:v>71</c:v>
                </c:pt>
                <c:pt idx="48">
                  <c:v>84</c:v>
                </c:pt>
                <c:pt idx="49">
                  <c:v>90</c:v>
                </c:pt>
                <c:pt idx="50">
                  <c:v>143</c:v>
                </c:pt>
                <c:pt idx="51">
                  <c:v>242</c:v>
                </c:pt>
                <c:pt idx="52">
                  <c:v>243</c:v>
                </c:pt>
                <c:pt idx="53">
                  <c:v>319</c:v>
                </c:pt>
                <c:pt idx="54">
                  <c:v>378</c:v>
                </c:pt>
                <c:pt idx="55">
                  <c:v>398</c:v>
                </c:pt>
                <c:pt idx="56">
                  <c:v>464</c:v>
                </c:pt>
                <c:pt idx="57">
                  <c:v>484</c:v>
                </c:pt>
                <c:pt idx="58">
                  <c:v>651</c:v>
                </c:pt>
                <c:pt idx="59">
                  <c:v>884</c:v>
                </c:pt>
                <c:pt idx="60">
                  <c:v>888</c:v>
                </c:pt>
                <c:pt idx="61">
                  <c:v>888</c:v>
                </c:pt>
                <c:pt idx="62">
                  <c:v>892</c:v>
                </c:pt>
                <c:pt idx="63">
                  <c:v>894</c:v>
                </c:pt>
                <c:pt idx="64">
                  <c:v>980</c:v>
                </c:pt>
                <c:pt idx="65">
                  <c:v>1047</c:v>
                </c:pt>
                <c:pt idx="66">
                  <c:v>1229</c:v>
                </c:pt>
                <c:pt idx="67">
                  <c:v>1721</c:v>
                </c:pt>
                <c:pt idx="68">
                  <c:v>1787</c:v>
                </c:pt>
                <c:pt idx="69">
                  <c:v>1789</c:v>
                </c:pt>
                <c:pt idx="70">
                  <c:v>2027</c:v>
                </c:pt>
                <c:pt idx="71">
                  <c:v>2098</c:v>
                </c:pt>
                <c:pt idx="72">
                  <c:v>2100</c:v>
                </c:pt>
                <c:pt idx="73">
                  <c:v>2198</c:v>
                </c:pt>
                <c:pt idx="74">
                  <c:v>2202</c:v>
                </c:pt>
                <c:pt idx="75">
                  <c:v>2268</c:v>
                </c:pt>
                <c:pt idx="76">
                  <c:v>2368</c:v>
                </c:pt>
                <c:pt idx="77">
                  <c:v>2448</c:v>
                </c:pt>
                <c:pt idx="78">
                  <c:v>2519</c:v>
                </c:pt>
                <c:pt idx="79">
                  <c:v>2519</c:v>
                </c:pt>
                <c:pt idx="80">
                  <c:v>2525</c:v>
                </c:pt>
                <c:pt idx="81">
                  <c:v>2620</c:v>
                </c:pt>
                <c:pt idx="82">
                  <c:v>2770</c:v>
                </c:pt>
                <c:pt idx="83">
                  <c:v>2774</c:v>
                </c:pt>
                <c:pt idx="84">
                  <c:v>3013</c:v>
                </c:pt>
                <c:pt idx="85">
                  <c:v>3164</c:v>
                </c:pt>
                <c:pt idx="86">
                  <c:v>3256</c:v>
                </c:pt>
                <c:pt idx="87">
                  <c:v>3256</c:v>
                </c:pt>
                <c:pt idx="88">
                  <c:v>3415</c:v>
                </c:pt>
                <c:pt idx="89">
                  <c:v>3758</c:v>
                </c:pt>
                <c:pt idx="90">
                  <c:v>3899</c:v>
                </c:pt>
                <c:pt idx="91">
                  <c:v>4154</c:v>
                </c:pt>
                <c:pt idx="92">
                  <c:v>4158</c:v>
                </c:pt>
                <c:pt idx="93">
                  <c:v>4470</c:v>
                </c:pt>
                <c:pt idx="94">
                  <c:v>4487</c:v>
                </c:pt>
                <c:pt idx="95">
                  <c:v>4555</c:v>
                </c:pt>
                <c:pt idx="96">
                  <c:v>4648</c:v>
                </c:pt>
                <c:pt idx="97">
                  <c:v>4648</c:v>
                </c:pt>
                <c:pt idx="98">
                  <c:v>4715</c:v>
                </c:pt>
                <c:pt idx="99">
                  <c:v>4872</c:v>
                </c:pt>
                <c:pt idx="100">
                  <c:v>4872</c:v>
                </c:pt>
                <c:pt idx="101">
                  <c:v>4970.5</c:v>
                </c:pt>
                <c:pt idx="102">
                  <c:v>5052</c:v>
                </c:pt>
                <c:pt idx="103">
                  <c:v>5052</c:v>
                </c:pt>
                <c:pt idx="104">
                  <c:v>5299</c:v>
                </c:pt>
                <c:pt idx="105">
                  <c:v>5362</c:v>
                </c:pt>
                <c:pt idx="106">
                  <c:v>5452</c:v>
                </c:pt>
                <c:pt idx="107">
                  <c:v>5609</c:v>
                </c:pt>
                <c:pt idx="108">
                  <c:v>5710</c:v>
                </c:pt>
                <c:pt idx="109">
                  <c:v>5865</c:v>
                </c:pt>
                <c:pt idx="110">
                  <c:v>5948</c:v>
                </c:pt>
                <c:pt idx="111">
                  <c:v>6038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F3-45C5-8099-FD0071A25A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54">
                    <c:v>3.0000000000000001E-3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54">
                    <c:v>3.0000000000000001E-3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-3247</c:v>
                </c:pt>
                <c:pt idx="1">
                  <c:v>-3186</c:v>
                </c:pt>
                <c:pt idx="2">
                  <c:v>-3186</c:v>
                </c:pt>
                <c:pt idx="3">
                  <c:v>-3182</c:v>
                </c:pt>
                <c:pt idx="4">
                  <c:v>-2968</c:v>
                </c:pt>
                <c:pt idx="5">
                  <c:v>-2964</c:v>
                </c:pt>
                <c:pt idx="6">
                  <c:v>-2951</c:v>
                </c:pt>
                <c:pt idx="7">
                  <c:v>-2951</c:v>
                </c:pt>
                <c:pt idx="8">
                  <c:v>-2947</c:v>
                </c:pt>
                <c:pt idx="9">
                  <c:v>-2945</c:v>
                </c:pt>
                <c:pt idx="10">
                  <c:v>-2938</c:v>
                </c:pt>
                <c:pt idx="11">
                  <c:v>-2938</c:v>
                </c:pt>
                <c:pt idx="12">
                  <c:v>-2935</c:v>
                </c:pt>
                <c:pt idx="13">
                  <c:v>-2886</c:v>
                </c:pt>
                <c:pt idx="14">
                  <c:v>-2859</c:v>
                </c:pt>
                <c:pt idx="15">
                  <c:v>-2857</c:v>
                </c:pt>
                <c:pt idx="16">
                  <c:v>-2855</c:v>
                </c:pt>
                <c:pt idx="17">
                  <c:v>-2807</c:v>
                </c:pt>
                <c:pt idx="18">
                  <c:v>-2786</c:v>
                </c:pt>
                <c:pt idx="19">
                  <c:v>-2779</c:v>
                </c:pt>
                <c:pt idx="20">
                  <c:v>-2725</c:v>
                </c:pt>
                <c:pt idx="21">
                  <c:v>-2725</c:v>
                </c:pt>
                <c:pt idx="22">
                  <c:v>-2696</c:v>
                </c:pt>
                <c:pt idx="23">
                  <c:v>-2686</c:v>
                </c:pt>
                <c:pt idx="24">
                  <c:v>-2641</c:v>
                </c:pt>
                <c:pt idx="25">
                  <c:v>-2612</c:v>
                </c:pt>
                <c:pt idx="26">
                  <c:v>-2610</c:v>
                </c:pt>
                <c:pt idx="27">
                  <c:v>-2602</c:v>
                </c:pt>
                <c:pt idx="28">
                  <c:v>-2592</c:v>
                </c:pt>
                <c:pt idx="29">
                  <c:v>-2592</c:v>
                </c:pt>
                <c:pt idx="30">
                  <c:v>-2543</c:v>
                </c:pt>
                <c:pt idx="31">
                  <c:v>-2535</c:v>
                </c:pt>
                <c:pt idx="32">
                  <c:v>-2531</c:v>
                </c:pt>
                <c:pt idx="33">
                  <c:v>-2527</c:v>
                </c:pt>
                <c:pt idx="34">
                  <c:v>-2525</c:v>
                </c:pt>
                <c:pt idx="35">
                  <c:v>-2516</c:v>
                </c:pt>
                <c:pt idx="36">
                  <c:v>-2508</c:v>
                </c:pt>
                <c:pt idx="37">
                  <c:v>-2211</c:v>
                </c:pt>
                <c:pt idx="38">
                  <c:v>-1951</c:v>
                </c:pt>
                <c:pt idx="39">
                  <c:v>-1633</c:v>
                </c:pt>
                <c:pt idx="40">
                  <c:v>-1488</c:v>
                </c:pt>
                <c:pt idx="41">
                  <c:v>-904</c:v>
                </c:pt>
                <c:pt idx="42">
                  <c:v>-819</c:v>
                </c:pt>
                <c:pt idx="43">
                  <c:v>-812</c:v>
                </c:pt>
                <c:pt idx="44">
                  <c:v>-653</c:v>
                </c:pt>
                <c:pt idx="45">
                  <c:v>-33</c:v>
                </c:pt>
                <c:pt idx="46">
                  <c:v>0</c:v>
                </c:pt>
                <c:pt idx="47">
                  <c:v>71</c:v>
                </c:pt>
                <c:pt idx="48">
                  <c:v>84</c:v>
                </c:pt>
                <c:pt idx="49">
                  <c:v>90</c:v>
                </c:pt>
                <c:pt idx="50">
                  <c:v>143</c:v>
                </c:pt>
                <c:pt idx="51">
                  <c:v>242</c:v>
                </c:pt>
                <c:pt idx="52">
                  <c:v>243</c:v>
                </c:pt>
                <c:pt idx="53">
                  <c:v>319</c:v>
                </c:pt>
                <c:pt idx="54">
                  <c:v>378</c:v>
                </c:pt>
                <c:pt idx="55">
                  <c:v>398</c:v>
                </c:pt>
                <c:pt idx="56">
                  <c:v>464</c:v>
                </c:pt>
                <c:pt idx="57">
                  <c:v>484</c:v>
                </c:pt>
                <c:pt idx="58">
                  <c:v>651</c:v>
                </c:pt>
                <c:pt idx="59">
                  <c:v>884</c:v>
                </c:pt>
                <c:pt idx="60">
                  <c:v>888</c:v>
                </c:pt>
                <c:pt idx="61">
                  <c:v>888</c:v>
                </c:pt>
                <c:pt idx="62">
                  <c:v>892</c:v>
                </c:pt>
                <c:pt idx="63">
                  <c:v>894</c:v>
                </c:pt>
                <c:pt idx="64">
                  <c:v>980</c:v>
                </c:pt>
                <c:pt idx="65">
                  <c:v>1047</c:v>
                </c:pt>
                <c:pt idx="66">
                  <c:v>1229</c:v>
                </c:pt>
                <c:pt idx="67">
                  <c:v>1721</c:v>
                </c:pt>
                <c:pt idx="68">
                  <c:v>1787</c:v>
                </c:pt>
                <c:pt idx="69">
                  <c:v>1789</c:v>
                </c:pt>
                <c:pt idx="70">
                  <c:v>2027</c:v>
                </c:pt>
                <c:pt idx="71">
                  <c:v>2098</c:v>
                </c:pt>
                <c:pt idx="72">
                  <c:v>2100</c:v>
                </c:pt>
                <c:pt idx="73">
                  <c:v>2198</c:v>
                </c:pt>
                <c:pt idx="74">
                  <c:v>2202</c:v>
                </c:pt>
                <c:pt idx="75">
                  <c:v>2268</c:v>
                </c:pt>
                <c:pt idx="76">
                  <c:v>2368</c:v>
                </c:pt>
                <c:pt idx="77">
                  <c:v>2448</c:v>
                </c:pt>
                <c:pt idx="78">
                  <c:v>2519</c:v>
                </c:pt>
                <c:pt idx="79">
                  <c:v>2519</c:v>
                </c:pt>
                <c:pt idx="80">
                  <c:v>2525</c:v>
                </c:pt>
                <c:pt idx="81">
                  <c:v>2620</c:v>
                </c:pt>
                <c:pt idx="82">
                  <c:v>2770</c:v>
                </c:pt>
                <c:pt idx="83">
                  <c:v>2774</c:v>
                </c:pt>
                <c:pt idx="84">
                  <c:v>3013</c:v>
                </c:pt>
                <c:pt idx="85">
                  <c:v>3164</c:v>
                </c:pt>
                <c:pt idx="86">
                  <c:v>3256</c:v>
                </c:pt>
                <c:pt idx="87">
                  <c:v>3256</c:v>
                </c:pt>
                <c:pt idx="88">
                  <c:v>3415</c:v>
                </c:pt>
                <c:pt idx="89">
                  <c:v>3758</c:v>
                </c:pt>
                <c:pt idx="90">
                  <c:v>3899</c:v>
                </c:pt>
                <c:pt idx="91">
                  <c:v>4154</c:v>
                </c:pt>
                <c:pt idx="92">
                  <c:v>4158</c:v>
                </c:pt>
                <c:pt idx="93">
                  <c:v>4470</c:v>
                </c:pt>
                <c:pt idx="94">
                  <c:v>4487</c:v>
                </c:pt>
                <c:pt idx="95">
                  <c:v>4555</c:v>
                </c:pt>
                <c:pt idx="96">
                  <c:v>4648</c:v>
                </c:pt>
                <c:pt idx="97">
                  <c:v>4648</c:v>
                </c:pt>
                <c:pt idx="98">
                  <c:v>4715</c:v>
                </c:pt>
                <c:pt idx="99">
                  <c:v>4872</c:v>
                </c:pt>
                <c:pt idx="100">
                  <c:v>4872</c:v>
                </c:pt>
                <c:pt idx="101">
                  <c:v>4970.5</c:v>
                </c:pt>
                <c:pt idx="102">
                  <c:v>5052</c:v>
                </c:pt>
                <c:pt idx="103">
                  <c:v>5052</c:v>
                </c:pt>
                <c:pt idx="104">
                  <c:v>5299</c:v>
                </c:pt>
                <c:pt idx="105">
                  <c:v>5362</c:v>
                </c:pt>
                <c:pt idx="106">
                  <c:v>5452</c:v>
                </c:pt>
                <c:pt idx="107">
                  <c:v>5609</c:v>
                </c:pt>
                <c:pt idx="108">
                  <c:v>5710</c:v>
                </c:pt>
                <c:pt idx="109">
                  <c:v>5865</c:v>
                </c:pt>
                <c:pt idx="110">
                  <c:v>5948</c:v>
                </c:pt>
                <c:pt idx="111">
                  <c:v>6038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F3-45C5-8099-FD0071A25A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54">
                    <c:v>3.0000000000000001E-3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6">
                    <c:v>0</c:v>
                  </c:pt>
                  <c:pt idx="54">
                    <c:v>3.0000000000000001E-3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-3247</c:v>
                </c:pt>
                <c:pt idx="1">
                  <c:v>-3186</c:v>
                </c:pt>
                <c:pt idx="2">
                  <c:v>-3186</c:v>
                </c:pt>
                <c:pt idx="3">
                  <c:v>-3182</c:v>
                </c:pt>
                <c:pt idx="4">
                  <c:v>-2968</c:v>
                </c:pt>
                <c:pt idx="5">
                  <c:v>-2964</c:v>
                </c:pt>
                <c:pt idx="6">
                  <c:v>-2951</c:v>
                </c:pt>
                <c:pt idx="7">
                  <c:v>-2951</c:v>
                </c:pt>
                <c:pt idx="8">
                  <c:v>-2947</c:v>
                </c:pt>
                <c:pt idx="9">
                  <c:v>-2945</c:v>
                </c:pt>
                <c:pt idx="10">
                  <c:v>-2938</c:v>
                </c:pt>
                <c:pt idx="11">
                  <c:v>-2938</c:v>
                </c:pt>
                <c:pt idx="12">
                  <c:v>-2935</c:v>
                </c:pt>
                <c:pt idx="13">
                  <c:v>-2886</c:v>
                </c:pt>
                <c:pt idx="14">
                  <c:v>-2859</c:v>
                </c:pt>
                <c:pt idx="15">
                  <c:v>-2857</c:v>
                </c:pt>
                <c:pt idx="16">
                  <c:v>-2855</c:v>
                </c:pt>
                <c:pt idx="17">
                  <c:v>-2807</c:v>
                </c:pt>
                <c:pt idx="18">
                  <c:v>-2786</c:v>
                </c:pt>
                <c:pt idx="19">
                  <c:v>-2779</c:v>
                </c:pt>
                <c:pt idx="20">
                  <c:v>-2725</c:v>
                </c:pt>
                <c:pt idx="21">
                  <c:v>-2725</c:v>
                </c:pt>
                <c:pt idx="22">
                  <c:v>-2696</c:v>
                </c:pt>
                <c:pt idx="23">
                  <c:v>-2686</c:v>
                </c:pt>
                <c:pt idx="24">
                  <c:v>-2641</c:v>
                </c:pt>
                <c:pt idx="25">
                  <c:v>-2612</c:v>
                </c:pt>
                <c:pt idx="26">
                  <c:v>-2610</c:v>
                </c:pt>
                <c:pt idx="27">
                  <c:v>-2602</c:v>
                </c:pt>
                <c:pt idx="28">
                  <c:v>-2592</c:v>
                </c:pt>
                <c:pt idx="29">
                  <c:v>-2592</c:v>
                </c:pt>
                <c:pt idx="30">
                  <c:v>-2543</c:v>
                </c:pt>
                <c:pt idx="31">
                  <c:v>-2535</c:v>
                </c:pt>
                <c:pt idx="32">
                  <c:v>-2531</c:v>
                </c:pt>
                <c:pt idx="33">
                  <c:v>-2527</c:v>
                </c:pt>
                <c:pt idx="34">
                  <c:v>-2525</c:v>
                </c:pt>
                <c:pt idx="35">
                  <c:v>-2516</c:v>
                </c:pt>
                <c:pt idx="36">
                  <c:v>-2508</c:v>
                </c:pt>
                <c:pt idx="37">
                  <c:v>-2211</c:v>
                </c:pt>
                <c:pt idx="38">
                  <c:v>-1951</c:v>
                </c:pt>
                <c:pt idx="39">
                  <c:v>-1633</c:v>
                </c:pt>
                <c:pt idx="40">
                  <c:v>-1488</c:v>
                </c:pt>
                <c:pt idx="41">
                  <c:v>-904</c:v>
                </c:pt>
                <c:pt idx="42">
                  <c:v>-819</c:v>
                </c:pt>
                <c:pt idx="43">
                  <c:v>-812</c:v>
                </c:pt>
                <c:pt idx="44">
                  <c:v>-653</c:v>
                </c:pt>
                <c:pt idx="45">
                  <c:v>-33</c:v>
                </c:pt>
                <c:pt idx="46">
                  <c:v>0</c:v>
                </c:pt>
                <c:pt idx="47">
                  <c:v>71</c:v>
                </c:pt>
                <c:pt idx="48">
                  <c:v>84</c:v>
                </c:pt>
                <c:pt idx="49">
                  <c:v>90</c:v>
                </c:pt>
                <c:pt idx="50">
                  <c:v>143</c:v>
                </c:pt>
                <c:pt idx="51">
                  <c:v>242</c:v>
                </c:pt>
                <c:pt idx="52">
                  <c:v>243</c:v>
                </c:pt>
                <c:pt idx="53">
                  <c:v>319</c:v>
                </c:pt>
                <c:pt idx="54">
                  <c:v>378</c:v>
                </c:pt>
                <c:pt idx="55">
                  <c:v>398</c:v>
                </c:pt>
                <c:pt idx="56">
                  <c:v>464</c:v>
                </c:pt>
                <c:pt idx="57">
                  <c:v>484</c:v>
                </c:pt>
                <c:pt idx="58">
                  <c:v>651</c:v>
                </c:pt>
                <c:pt idx="59">
                  <c:v>884</c:v>
                </c:pt>
                <c:pt idx="60">
                  <c:v>888</c:v>
                </c:pt>
                <c:pt idx="61">
                  <c:v>888</c:v>
                </c:pt>
                <c:pt idx="62">
                  <c:v>892</c:v>
                </c:pt>
                <c:pt idx="63">
                  <c:v>894</c:v>
                </c:pt>
                <c:pt idx="64">
                  <c:v>980</c:v>
                </c:pt>
                <c:pt idx="65">
                  <c:v>1047</c:v>
                </c:pt>
                <c:pt idx="66">
                  <c:v>1229</c:v>
                </c:pt>
                <c:pt idx="67">
                  <c:v>1721</c:v>
                </c:pt>
                <c:pt idx="68">
                  <c:v>1787</c:v>
                </c:pt>
                <c:pt idx="69">
                  <c:v>1789</c:v>
                </c:pt>
                <c:pt idx="70">
                  <c:v>2027</c:v>
                </c:pt>
                <c:pt idx="71">
                  <c:v>2098</c:v>
                </c:pt>
                <c:pt idx="72">
                  <c:v>2100</c:v>
                </c:pt>
                <c:pt idx="73">
                  <c:v>2198</c:v>
                </c:pt>
                <c:pt idx="74">
                  <c:v>2202</c:v>
                </c:pt>
                <c:pt idx="75">
                  <c:v>2268</c:v>
                </c:pt>
                <c:pt idx="76">
                  <c:v>2368</c:v>
                </c:pt>
                <c:pt idx="77">
                  <c:v>2448</c:v>
                </c:pt>
                <c:pt idx="78">
                  <c:v>2519</c:v>
                </c:pt>
                <c:pt idx="79">
                  <c:v>2519</c:v>
                </c:pt>
                <c:pt idx="80">
                  <c:v>2525</c:v>
                </c:pt>
                <c:pt idx="81">
                  <c:v>2620</c:v>
                </c:pt>
                <c:pt idx="82">
                  <c:v>2770</c:v>
                </c:pt>
                <c:pt idx="83">
                  <c:v>2774</c:v>
                </c:pt>
                <c:pt idx="84">
                  <c:v>3013</c:v>
                </c:pt>
                <c:pt idx="85">
                  <c:v>3164</c:v>
                </c:pt>
                <c:pt idx="86">
                  <c:v>3256</c:v>
                </c:pt>
                <c:pt idx="87">
                  <c:v>3256</c:v>
                </c:pt>
                <c:pt idx="88">
                  <c:v>3415</c:v>
                </c:pt>
                <c:pt idx="89">
                  <c:v>3758</c:v>
                </c:pt>
                <c:pt idx="90">
                  <c:v>3899</c:v>
                </c:pt>
                <c:pt idx="91">
                  <c:v>4154</c:v>
                </c:pt>
                <c:pt idx="92">
                  <c:v>4158</c:v>
                </c:pt>
                <c:pt idx="93">
                  <c:v>4470</c:v>
                </c:pt>
                <c:pt idx="94">
                  <c:v>4487</c:v>
                </c:pt>
                <c:pt idx="95">
                  <c:v>4555</c:v>
                </c:pt>
                <c:pt idx="96">
                  <c:v>4648</c:v>
                </c:pt>
                <c:pt idx="97">
                  <c:v>4648</c:v>
                </c:pt>
                <c:pt idx="98">
                  <c:v>4715</c:v>
                </c:pt>
                <c:pt idx="99">
                  <c:v>4872</c:v>
                </c:pt>
                <c:pt idx="100">
                  <c:v>4872</c:v>
                </c:pt>
                <c:pt idx="101">
                  <c:v>4970.5</c:v>
                </c:pt>
                <c:pt idx="102">
                  <c:v>5052</c:v>
                </c:pt>
                <c:pt idx="103">
                  <c:v>5052</c:v>
                </c:pt>
                <c:pt idx="104">
                  <c:v>5299</c:v>
                </c:pt>
                <c:pt idx="105">
                  <c:v>5362</c:v>
                </c:pt>
                <c:pt idx="106">
                  <c:v>5452</c:v>
                </c:pt>
                <c:pt idx="107">
                  <c:v>5609</c:v>
                </c:pt>
                <c:pt idx="108">
                  <c:v>5710</c:v>
                </c:pt>
                <c:pt idx="109">
                  <c:v>5865</c:v>
                </c:pt>
                <c:pt idx="110">
                  <c:v>5948</c:v>
                </c:pt>
                <c:pt idx="111">
                  <c:v>6038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F3-45C5-8099-FD0071A25A2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-3247</c:v>
                </c:pt>
                <c:pt idx="1">
                  <c:v>-3186</c:v>
                </c:pt>
                <c:pt idx="2">
                  <c:v>-3186</c:v>
                </c:pt>
                <c:pt idx="3">
                  <c:v>-3182</c:v>
                </c:pt>
                <c:pt idx="4">
                  <c:v>-2968</c:v>
                </c:pt>
                <c:pt idx="5">
                  <c:v>-2964</c:v>
                </c:pt>
                <c:pt idx="6">
                  <c:v>-2951</c:v>
                </c:pt>
                <c:pt idx="7">
                  <c:v>-2951</c:v>
                </c:pt>
                <c:pt idx="8">
                  <c:v>-2947</c:v>
                </c:pt>
                <c:pt idx="9">
                  <c:v>-2945</c:v>
                </c:pt>
                <c:pt idx="10">
                  <c:v>-2938</c:v>
                </c:pt>
                <c:pt idx="11">
                  <c:v>-2938</c:v>
                </c:pt>
                <c:pt idx="12">
                  <c:v>-2935</c:v>
                </c:pt>
                <c:pt idx="13">
                  <c:v>-2886</c:v>
                </c:pt>
                <c:pt idx="14">
                  <c:v>-2859</c:v>
                </c:pt>
                <c:pt idx="15">
                  <c:v>-2857</c:v>
                </c:pt>
                <c:pt idx="16">
                  <c:v>-2855</c:v>
                </c:pt>
                <c:pt idx="17">
                  <c:v>-2807</c:v>
                </c:pt>
                <c:pt idx="18">
                  <c:v>-2786</c:v>
                </c:pt>
                <c:pt idx="19">
                  <c:v>-2779</c:v>
                </c:pt>
                <c:pt idx="20">
                  <c:v>-2725</c:v>
                </c:pt>
                <c:pt idx="21">
                  <c:v>-2725</c:v>
                </c:pt>
                <c:pt idx="22">
                  <c:v>-2696</c:v>
                </c:pt>
                <c:pt idx="23">
                  <c:v>-2686</c:v>
                </c:pt>
                <c:pt idx="24">
                  <c:v>-2641</c:v>
                </c:pt>
                <c:pt idx="25">
                  <c:v>-2612</c:v>
                </c:pt>
                <c:pt idx="26">
                  <c:v>-2610</c:v>
                </c:pt>
                <c:pt idx="27">
                  <c:v>-2602</c:v>
                </c:pt>
                <c:pt idx="28">
                  <c:v>-2592</c:v>
                </c:pt>
                <c:pt idx="29">
                  <c:v>-2592</c:v>
                </c:pt>
                <c:pt idx="30">
                  <c:v>-2543</c:v>
                </c:pt>
                <c:pt idx="31">
                  <c:v>-2535</c:v>
                </c:pt>
                <c:pt idx="32">
                  <c:v>-2531</c:v>
                </c:pt>
                <c:pt idx="33">
                  <c:v>-2527</c:v>
                </c:pt>
                <c:pt idx="34">
                  <c:v>-2525</c:v>
                </c:pt>
                <c:pt idx="35">
                  <c:v>-2516</c:v>
                </c:pt>
                <c:pt idx="36">
                  <c:v>-2508</c:v>
                </c:pt>
                <c:pt idx="37">
                  <c:v>-2211</c:v>
                </c:pt>
                <c:pt idx="38">
                  <c:v>-1951</c:v>
                </c:pt>
                <c:pt idx="39">
                  <c:v>-1633</c:v>
                </c:pt>
                <c:pt idx="40">
                  <c:v>-1488</c:v>
                </c:pt>
                <c:pt idx="41">
                  <c:v>-904</c:v>
                </c:pt>
                <c:pt idx="42">
                  <c:v>-819</c:v>
                </c:pt>
                <c:pt idx="43">
                  <c:v>-812</c:v>
                </c:pt>
                <c:pt idx="44">
                  <c:v>-653</c:v>
                </c:pt>
                <c:pt idx="45">
                  <c:v>-33</c:v>
                </c:pt>
                <c:pt idx="46">
                  <c:v>0</c:v>
                </c:pt>
                <c:pt idx="47">
                  <c:v>71</c:v>
                </c:pt>
                <c:pt idx="48">
                  <c:v>84</c:v>
                </c:pt>
                <c:pt idx="49">
                  <c:v>90</c:v>
                </c:pt>
                <c:pt idx="50">
                  <c:v>143</c:v>
                </c:pt>
                <c:pt idx="51">
                  <c:v>242</c:v>
                </c:pt>
                <c:pt idx="52">
                  <c:v>243</c:v>
                </c:pt>
                <c:pt idx="53">
                  <c:v>319</c:v>
                </c:pt>
                <c:pt idx="54">
                  <c:v>378</c:v>
                </c:pt>
                <c:pt idx="55">
                  <c:v>398</c:v>
                </c:pt>
                <c:pt idx="56">
                  <c:v>464</c:v>
                </c:pt>
                <c:pt idx="57">
                  <c:v>484</c:v>
                </c:pt>
                <c:pt idx="58">
                  <c:v>651</c:v>
                </c:pt>
                <c:pt idx="59">
                  <c:v>884</c:v>
                </c:pt>
                <c:pt idx="60">
                  <c:v>888</c:v>
                </c:pt>
                <c:pt idx="61">
                  <c:v>888</c:v>
                </c:pt>
                <c:pt idx="62">
                  <c:v>892</c:v>
                </c:pt>
                <c:pt idx="63">
                  <c:v>894</c:v>
                </c:pt>
                <c:pt idx="64">
                  <c:v>980</c:v>
                </c:pt>
                <c:pt idx="65">
                  <c:v>1047</c:v>
                </c:pt>
                <c:pt idx="66">
                  <c:v>1229</c:v>
                </c:pt>
                <c:pt idx="67">
                  <c:v>1721</c:v>
                </c:pt>
                <c:pt idx="68">
                  <c:v>1787</c:v>
                </c:pt>
                <c:pt idx="69">
                  <c:v>1789</c:v>
                </c:pt>
                <c:pt idx="70">
                  <c:v>2027</c:v>
                </c:pt>
                <c:pt idx="71">
                  <c:v>2098</c:v>
                </c:pt>
                <c:pt idx="72">
                  <c:v>2100</c:v>
                </c:pt>
                <c:pt idx="73">
                  <c:v>2198</c:v>
                </c:pt>
                <c:pt idx="74">
                  <c:v>2202</c:v>
                </c:pt>
                <c:pt idx="75">
                  <c:v>2268</c:v>
                </c:pt>
                <c:pt idx="76">
                  <c:v>2368</c:v>
                </c:pt>
                <c:pt idx="77">
                  <c:v>2448</c:v>
                </c:pt>
                <c:pt idx="78">
                  <c:v>2519</c:v>
                </c:pt>
                <c:pt idx="79">
                  <c:v>2519</c:v>
                </c:pt>
                <c:pt idx="80">
                  <c:v>2525</c:v>
                </c:pt>
                <c:pt idx="81">
                  <c:v>2620</c:v>
                </c:pt>
                <c:pt idx="82">
                  <c:v>2770</c:v>
                </c:pt>
                <c:pt idx="83">
                  <c:v>2774</c:v>
                </c:pt>
                <c:pt idx="84">
                  <c:v>3013</c:v>
                </c:pt>
                <c:pt idx="85">
                  <c:v>3164</c:v>
                </c:pt>
                <c:pt idx="86">
                  <c:v>3256</c:v>
                </c:pt>
                <c:pt idx="87">
                  <c:v>3256</c:v>
                </c:pt>
                <c:pt idx="88">
                  <c:v>3415</c:v>
                </c:pt>
                <c:pt idx="89">
                  <c:v>3758</c:v>
                </c:pt>
                <c:pt idx="90">
                  <c:v>3899</c:v>
                </c:pt>
                <c:pt idx="91">
                  <c:v>4154</c:v>
                </c:pt>
                <c:pt idx="92">
                  <c:v>4158</c:v>
                </c:pt>
                <c:pt idx="93">
                  <c:v>4470</c:v>
                </c:pt>
                <c:pt idx="94">
                  <c:v>4487</c:v>
                </c:pt>
                <c:pt idx="95">
                  <c:v>4555</c:v>
                </c:pt>
                <c:pt idx="96">
                  <c:v>4648</c:v>
                </c:pt>
                <c:pt idx="97">
                  <c:v>4648</c:v>
                </c:pt>
                <c:pt idx="98">
                  <c:v>4715</c:v>
                </c:pt>
                <c:pt idx="99">
                  <c:v>4872</c:v>
                </c:pt>
                <c:pt idx="100">
                  <c:v>4872</c:v>
                </c:pt>
                <c:pt idx="101">
                  <c:v>4970.5</c:v>
                </c:pt>
                <c:pt idx="102">
                  <c:v>5052</c:v>
                </c:pt>
                <c:pt idx="103">
                  <c:v>5052</c:v>
                </c:pt>
                <c:pt idx="104">
                  <c:v>5299</c:v>
                </c:pt>
                <c:pt idx="105">
                  <c:v>5362</c:v>
                </c:pt>
                <c:pt idx="106">
                  <c:v>5452</c:v>
                </c:pt>
                <c:pt idx="107">
                  <c:v>5609</c:v>
                </c:pt>
                <c:pt idx="108">
                  <c:v>5710</c:v>
                </c:pt>
                <c:pt idx="109">
                  <c:v>5865</c:v>
                </c:pt>
                <c:pt idx="110">
                  <c:v>5948</c:v>
                </c:pt>
                <c:pt idx="111">
                  <c:v>6038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6.6237516247623935E-3</c:v>
                </c:pt>
                <c:pt idx="1">
                  <c:v>6.5889221443085925E-3</c:v>
                </c:pt>
                <c:pt idx="2">
                  <c:v>6.5889221443085925E-3</c:v>
                </c:pt>
                <c:pt idx="3">
                  <c:v>6.5866382439509659E-3</c:v>
                </c:pt>
                <c:pt idx="4">
                  <c:v>6.464449574817962E-3</c:v>
                </c:pt>
                <c:pt idx="5">
                  <c:v>6.4621656744603354E-3</c:v>
                </c:pt>
                <c:pt idx="6">
                  <c:v>6.4547429982980504E-3</c:v>
                </c:pt>
                <c:pt idx="7">
                  <c:v>6.4547429982980504E-3</c:v>
                </c:pt>
                <c:pt idx="8">
                  <c:v>6.4524590979404238E-3</c:v>
                </c:pt>
                <c:pt idx="9">
                  <c:v>6.4513171477616109E-3</c:v>
                </c:pt>
                <c:pt idx="10">
                  <c:v>6.4473203221357654E-3</c:v>
                </c:pt>
                <c:pt idx="11">
                  <c:v>6.4473203221357654E-3</c:v>
                </c:pt>
                <c:pt idx="12">
                  <c:v>6.4456073968675448E-3</c:v>
                </c:pt>
                <c:pt idx="13">
                  <c:v>6.4176296174866237E-3</c:v>
                </c:pt>
                <c:pt idx="14">
                  <c:v>6.4022132900726468E-3</c:v>
                </c:pt>
                <c:pt idx="15">
                  <c:v>6.4010713398938331E-3</c:v>
                </c:pt>
                <c:pt idx="16">
                  <c:v>6.3999293897150202E-3</c:v>
                </c:pt>
                <c:pt idx="17">
                  <c:v>6.3725225854235051E-3</c:v>
                </c:pt>
                <c:pt idx="18">
                  <c:v>6.3605321085459677E-3</c:v>
                </c:pt>
                <c:pt idx="19">
                  <c:v>6.3565352829201213E-3</c:v>
                </c:pt>
                <c:pt idx="20">
                  <c:v>6.3257026280921667E-3</c:v>
                </c:pt>
                <c:pt idx="21">
                  <c:v>6.3257026280921667E-3</c:v>
                </c:pt>
                <c:pt idx="22">
                  <c:v>6.309144350499377E-3</c:v>
                </c:pt>
                <c:pt idx="23">
                  <c:v>6.3034345996053108E-3</c:v>
                </c:pt>
                <c:pt idx="24">
                  <c:v>6.2777407205820155E-3</c:v>
                </c:pt>
                <c:pt idx="25">
                  <c:v>6.2611824429892257E-3</c:v>
                </c:pt>
                <c:pt idx="26">
                  <c:v>6.260040492810412E-3</c:v>
                </c:pt>
                <c:pt idx="27">
                  <c:v>6.2554726920951596E-3</c:v>
                </c:pt>
                <c:pt idx="28">
                  <c:v>6.2497629412010943E-3</c:v>
                </c:pt>
                <c:pt idx="29">
                  <c:v>6.2497629412010943E-3</c:v>
                </c:pt>
                <c:pt idx="30">
                  <c:v>6.2217851618201724E-3</c:v>
                </c:pt>
                <c:pt idx="31">
                  <c:v>6.21721736110492E-3</c:v>
                </c:pt>
                <c:pt idx="32">
                  <c:v>6.2149334607472934E-3</c:v>
                </c:pt>
                <c:pt idx="33">
                  <c:v>6.2126495603896676E-3</c:v>
                </c:pt>
                <c:pt idx="34">
                  <c:v>6.2115076102108539E-3</c:v>
                </c:pt>
                <c:pt idx="35">
                  <c:v>6.2063688344061955E-3</c:v>
                </c:pt>
                <c:pt idx="36">
                  <c:v>6.2018010336909431E-3</c:v>
                </c:pt>
                <c:pt idx="37">
                  <c:v>6.0322214321371932E-3</c:v>
                </c:pt>
                <c:pt idx="38">
                  <c:v>5.8837679088914871E-3</c:v>
                </c:pt>
                <c:pt idx="39">
                  <c:v>5.7021978304601997E-3</c:v>
                </c:pt>
                <c:pt idx="40">
                  <c:v>5.6194064424962484E-3</c:v>
                </c:pt>
                <c:pt idx="41">
                  <c:v>5.2859569902828155E-3</c:v>
                </c:pt>
                <c:pt idx="42">
                  <c:v>5.2374241076832573E-3</c:v>
                </c:pt>
                <c:pt idx="43">
                  <c:v>5.2334272820574118E-3</c:v>
                </c:pt>
                <c:pt idx="44">
                  <c:v>5.1426422428417677E-3</c:v>
                </c:pt>
                <c:pt idx="45">
                  <c:v>4.7886376874096987E-3</c:v>
                </c:pt>
                <c:pt idx="46">
                  <c:v>4.7697955094592823E-3</c:v>
                </c:pt>
                <c:pt idx="47">
                  <c:v>4.7292562781114161E-3</c:v>
                </c:pt>
                <c:pt idx="48">
                  <c:v>4.7218336019491311E-3</c:v>
                </c:pt>
                <c:pt idx="49">
                  <c:v>4.7184077514126916E-3</c:v>
                </c:pt>
                <c:pt idx="50">
                  <c:v>4.6881460716741439E-3</c:v>
                </c:pt>
                <c:pt idx="51">
                  <c:v>4.6316195378228939E-3</c:v>
                </c:pt>
                <c:pt idx="52">
                  <c:v>4.6310485627334879E-3</c:v>
                </c:pt>
                <c:pt idx="53">
                  <c:v>4.587654455938589E-3</c:v>
                </c:pt>
                <c:pt idx="54">
                  <c:v>4.5539669256636018E-3</c:v>
                </c:pt>
                <c:pt idx="55">
                  <c:v>4.5425474238754704E-3</c:v>
                </c:pt>
                <c:pt idx="56">
                  <c:v>4.5048630679746368E-3</c:v>
                </c:pt>
                <c:pt idx="57">
                  <c:v>4.4934435661865054E-3</c:v>
                </c:pt>
                <c:pt idx="58">
                  <c:v>4.3980907262556098E-3</c:v>
                </c:pt>
                <c:pt idx="59">
                  <c:v>4.2650535304238806E-3</c:v>
                </c:pt>
                <c:pt idx="60">
                  <c:v>4.262769630066254E-3</c:v>
                </c:pt>
                <c:pt idx="61">
                  <c:v>4.262769630066254E-3</c:v>
                </c:pt>
                <c:pt idx="62">
                  <c:v>4.2604857297086282E-3</c:v>
                </c:pt>
                <c:pt idx="63">
                  <c:v>4.2593437795298145E-3</c:v>
                </c:pt>
                <c:pt idx="64">
                  <c:v>4.2102399218408504E-3</c:v>
                </c:pt>
                <c:pt idx="65">
                  <c:v>4.1719845908506107E-3</c:v>
                </c:pt>
                <c:pt idx="66">
                  <c:v>4.0680671245786164E-3</c:v>
                </c:pt>
                <c:pt idx="67">
                  <c:v>3.7871473805905871E-3</c:v>
                </c:pt>
                <c:pt idx="68">
                  <c:v>3.7494630246897539E-3</c:v>
                </c:pt>
                <c:pt idx="69">
                  <c:v>3.7483210745109406E-3</c:v>
                </c:pt>
                <c:pt idx="70">
                  <c:v>3.6124290032321787E-3</c:v>
                </c:pt>
                <c:pt idx="71">
                  <c:v>3.5718897718843125E-3</c:v>
                </c:pt>
                <c:pt idx="72">
                  <c:v>3.5707478217054996E-3</c:v>
                </c:pt>
                <c:pt idx="73">
                  <c:v>3.5147922629436565E-3</c:v>
                </c:pt>
                <c:pt idx="74">
                  <c:v>3.5125083625860299E-3</c:v>
                </c:pt>
                <c:pt idx="75">
                  <c:v>3.4748240066851972E-3</c:v>
                </c:pt>
                <c:pt idx="76">
                  <c:v>3.4177264977445407E-3</c:v>
                </c:pt>
                <c:pt idx="77">
                  <c:v>3.3720484905920157E-3</c:v>
                </c:pt>
                <c:pt idx="78">
                  <c:v>3.3315092592441494E-3</c:v>
                </c:pt>
                <c:pt idx="79">
                  <c:v>3.3315092592441494E-3</c:v>
                </c:pt>
                <c:pt idx="80">
                  <c:v>3.3280834087077104E-3</c:v>
                </c:pt>
                <c:pt idx="81">
                  <c:v>3.2738407752140866E-3</c:v>
                </c:pt>
                <c:pt idx="82">
                  <c:v>3.1881945118031026E-3</c:v>
                </c:pt>
                <c:pt idx="83">
                  <c:v>3.185910611445476E-3</c:v>
                </c:pt>
                <c:pt idx="84">
                  <c:v>3.0494475650773073E-3</c:v>
                </c:pt>
                <c:pt idx="85">
                  <c:v>2.9632303265769164E-3</c:v>
                </c:pt>
                <c:pt idx="86">
                  <c:v>2.9107006183515128E-3</c:v>
                </c:pt>
                <c:pt idx="87">
                  <c:v>2.9107006183515128E-3</c:v>
                </c:pt>
                <c:pt idx="88">
                  <c:v>2.8199155791358691E-3</c:v>
                </c:pt>
                <c:pt idx="89">
                  <c:v>2.6240711234694178E-3</c:v>
                </c:pt>
                <c:pt idx="90">
                  <c:v>2.5435636358630926E-3</c:v>
                </c:pt>
                <c:pt idx="91">
                  <c:v>2.3979649880644187E-3</c:v>
                </c:pt>
                <c:pt idx="92">
                  <c:v>2.3956810877067925E-3</c:v>
                </c:pt>
                <c:pt idx="93">
                  <c:v>2.2175368598119447E-3</c:v>
                </c:pt>
                <c:pt idx="94">
                  <c:v>2.2078302832920335E-3</c:v>
                </c:pt>
                <c:pt idx="95">
                  <c:v>2.169003977212387E-3</c:v>
                </c:pt>
                <c:pt idx="96">
                  <c:v>2.1159032938975766E-3</c:v>
                </c:pt>
                <c:pt idx="97">
                  <c:v>2.1159032938975766E-3</c:v>
                </c:pt>
                <c:pt idx="98">
                  <c:v>2.0776479629073369E-3</c:v>
                </c:pt>
                <c:pt idx="99">
                  <c:v>1.9880048738705066E-3</c:v>
                </c:pt>
                <c:pt idx="100">
                  <c:v>1.9880048738705066E-3</c:v>
                </c:pt>
                <c:pt idx="101">
                  <c:v>1.93176382756396E-3</c:v>
                </c:pt>
                <c:pt idx="102">
                  <c:v>1.8852293577773251E-3</c:v>
                </c:pt>
                <c:pt idx="103">
                  <c:v>1.8852293577773251E-3</c:v>
                </c:pt>
                <c:pt idx="104">
                  <c:v>1.744198510693904E-3</c:v>
                </c:pt>
                <c:pt idx="105">
                  <c:v>1.7082270800612906E-3</c:v>
                </c:pt>
                <c:pt idx="106">
                  <c:v>1.6568393220146999E-3</c:v>
                </c:pt>
                <c:pt idx="107">
                  <c:v>1.5671962329778695E-3</c:v>
                </c:pt>
                <c:pt idx="108">
                  <c:v>1.5095277489478066E-3</c:v>
                </c:pt>
                <c:pt idx="109">
                  <c:v>1.4210266100897892E-3</c:v>
                </c:pt>
                <c:pt idx="110">
                  <c:v>1.3736356776690444E-3</c:v>
                </c:pt>
                <c:pt idx="111">
                  <c:v>1.3222479196224536E-3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F3-45C5-8099-FD0071A25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44984"/>
        <c:axId val="1"/>
      </c:scatterChart>
      <c:valAx>
        <c:axId val="846844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6499713851554"/>
              <c:y val="0.8619631901840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44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9173553719008267E-2"/>
          <c:y val="0.92024539877300615"/>
          <c:w val="0.8925628511312119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85724</xdr:colOff>
      <xdr:row>0</xdr:row>
      <xdr:rowOff>95250</xdr:rowOff>
    </xdr:from>
    <xdr:to>
      <xdr:col>17</xdr:col>
      <xdr:colOff>171449</xdr:colOff>
      <xdr:row>18</xdr:row>
      <xdr:rowOff>114300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107EE08-B763-1956-2DA7-CB24B5AF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1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844" TargetMode="External"/><Relationship Id="rId7" Type="http://schemas.openxmlformats.org/officeDocument/2006/relationships/hyperlink" Target="http://www.bav-astro.de/sfs/BAVM_link.php?BAVMnr=59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844" TargetMode="External"/><Relationship Id="rId16" Type="http://schemas.openxmlformats.org/officeDocument/2006/relationships/hyperlink" Target="http://www.bav-astro.de/sfs/BAVM_link.php?BAVMnr=218" TargetMode="External"/><Relationship Id="rId1" Type="http://schemas.openxmlformats.org/officeDocument/2006/relationships/hyperlink" Target="http://www.konkoly.hu/cgi-bin/IBVS?456" TargetMode="External"/><Relationship Id="rId6" Type="http://schemas.openxmlformats.org/officeDocument/2006/relationships/hyperlink" Target="http://www.bav-astro.de/sfs/BAVM_link.php?BAVMnr=43" TargetMode="External"/><Relationship Id="rId11" Type="http://schemas.openxmlformats.org/officeDocument/2006/relationships/hyperlink" Target="http://www.bav-astro.de/sfs/BAVM_link.php?BAVMnr=192" TargetMode="External"/><Relationship Id="rId5" Type="http://schemas.openxmlformats.org/officeDocument/2006/relationships/hyperlink" Target="http://www.konkoly.hu/cgi-bin/IBVS?2815" TargetMode="External"/><Relationship Id="rId15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1800" TargetMode="External"/><Relationship Id="rId9" Type="http://schemas.openxmlformats.org/officeDocument/2006/relationships/hyperlink" Target="http://vsolj.cetus-net.org/no43.pdf" TargetMode="External"/><Relationship Id="rId14" Type="http://schemas.openxmlformats.org/officeDocument/2006/relationships/hyperlink" Target="http://var.astro.cz/oejv/issues/oejv00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60"/>
  <sheetViews>
    <sheetView tabSelected="1" workbookViewId="0">
      <pane xSplit="14" ySplit="22" topLeftCell="O116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9.42578125" customWidth="1"/>
    <col min="5" max="5" width="12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55" customFormat="1" ht="20.25" x14ac:dyDescent="0.2">
      <c r="A1" s="80" t="s">
        <v>65</v>
      </c>
    </row>
    <row r="2" spans="1:6" s="55" customFormat="1" ht="12.95" customHeight="1" x14ac:dyDescent="0.2">
      <c r="A2" s="55" t="s">
        <v>30</v>
      </c>
      <c r="B2" s="56" t="s">
        <v>64</v>
      </c>
    </row>
    <row r="3" spans="1:6" s="55" customFormat="1" ht="12.95" customHeight="1" thickBot="1" x14ac:dyDescent="0.25">
      <c r="C3" s="57" t="s">
        <v>58</v>
      </c>
    </row>
    <row r="4" spans="1:6" s="55" customFormat="1" ht="12.95" customHeight="1" thickTop="1" thickBot="1" x14ac:dyDescent="0.25">
      <c r="A4" s="58" t="s">
        <v>6</v>
      </c>
      <c r="C4" s="59">
        <v>32808.256999999998</v>
      </c>
      <c r="D4" s="60">
        <v>4.4776635000000002</v>
      </c>
    </row>
    <row r="5" spans="1:6" s="55" customFormat="1" ht="12.95" customHeight="1" thickTop="1" x14ac:dyDescent="0.2">
      <c r="A5" s="61" t="s">
        <v>66</v>
      </c>
      <c r="C5" s="62">
        <v>-9.5</v>
      </c>
      <c r="D5" s="55" t="s">
        <v>67</v>
      </c>
    </row>
    <row r="6" spans="1:6" s="55" customFormat="1" ht="12.95" customHeight="1" x14ac:dyDescent="0.2">
      <c r="A6" s="58" t="s">
        <v>7</v>
      </c>
    </row>
    <row r="7" spans="1:6" s="55" customFormat="1" ht="12.95" customHeight="1" x14ac:dyDescent="0.2">
      <c r="A7" s="55" t="s">
        <v>8</v>
      </c>
      <c r="C7" s="55">
        <f>+C4</f>
        <v>32808.256999999998</v>
      </c>
      <c r="D7" s="81" t="s">
        <v>489</v>
      </c>
    </row>
    <row r="8" spans="1:6" s="55" customFormat="1" ht="12.95" customHeight="1" x14ac:dyDescent="0.2">
      <c r="A8" s="55" t="s">
        <v>9</v>
      </c>
      <c r="C8" s="55">
        <f>+D4</f>
        <v>4.4776635000000002</v>
      </c>
      <c r="D8" s="81" t="s">
        <v>489</v>
      </c>
    </row>
    <row r="9" spans="1:6" s="55" customFormat="1" ht="12.95" customHeight="1" x14ac:dyDescent="0.2">
      <c r="A9" s="63" t="s">
        <v>70</v>
      </c>
      <c r="B9" s="64">
        <v>21</v>
      </c>
      <c r="C9" s="65" t="str">
        <f>"F"&amp;B9</f>
        <v>F21</v>
      </c>
      <c r="D9" s="66" t="str">
        <f>"G"&amp;B9</f>
        <v>G21</v>
      </c>
    </row>
    <row r="10" spans="1:6" s="55" customFormat="1" ht="12.95" customHeight="1" thickBot="1" x14ac:dyDescent="0.25">
      <c r="C10" s="67" t="s">
        <v>26</v>
      </c>
      <c r="D10" s="67" t="s">
        <v>27</v>
      </c>
    </row>
    <row r="11" spans="1:6" s="55" customFormat="1" ht="12.95" customHeight="1" x14ac:dyDescent="0.2">
      <c r="A11" s="55" t="s">
        <v>22</v>
      </c>
      <c r="C11" s="66">
        <f ca="1">INTERCEPT(INDIRECT($D$9):G988,INDIRECT($C$9):F988)</f>
        <v>4.7697955094592823E-3</v>
      </c>
      <c r="D11" s="68"/>
    </row>
    <row r="12" spans="1:6" s="55" customFormat="1" ht="12.95" customHeight="1" x14ac:dyDescent="0.2">
      <c r="A12" s="55" t="s">
        <v>23</v>
      </c>
      <c r="C12" s="66">
        <f ca="1">SLOPE(INDIRECT($D$9):G988,INDIRECT($C$9):F988)</f>
        <v>-5.7097508940656318E-7</v>
      </c>
      <c r="D12" s="68"/>
      <c r="E12" s="82" t="s">
        <v>485</v>
      </c>
      <c r="F12" s="83" t="s">
        <v>488</v>
      </c>
    </row>
    <row r="13" spans="1:6" s="55" customFormat="1" ht="12.95" customHeight="1" x14ac:dyDescent="0.2">
      <c r="A13" s="55" t="s">
        <v>25</v>
      </c>
      <c r="C13" s="68" t="s">
        <v>20</v>
      </c>
      <c r="E13" s="84" t="s">
        <v>2</v>
      </c>
      <c r="F13" s="85">
        <v>1</v>
      </c>
    </row>
    <row r="14" spans="1:6" s="55" customFormat="1" ht="12.95" customHeight="1" x14ac:dyDescent="0.2">
      <c r="E14" s="84" t="s">
        <v>68</v>
      </c>
      <c r="F14" s="86">
        <f ca="1">NOW()+15018.5+$C$5/24</f>
        <v>60520.723023263883</v>
      </c>
    </row>
    <row r="15" spans="1:6" s="55" customFormat="1" ht="12.95" customHeight="1" x14ac:dyDescent="0.2">
      <c r="A15" s="69" t="s">
        <v>24</v>
      </c>
      <c r="C15" s="70">
        <f ca="1">(C7+C11)+(C8+C12)*INT(MAX(F21:F3529))</f>
        <v>59844.39053524792</v>
      </c>
      <c r="E15" s="84" t="s">
        <v>3</v>
      </c>
      <c r="F15" s="86">
        <f ca="1">ROUND(2*(F14-$C$7)/$C$8,0)/2+F13</f>
        <v>6190</v>
      </c>
    </row>
    <row r="16" spans="1:6" s="55" customFormat="1" ht="12.95" customHeight="1" x14ac:dyDescent="0.2">
      <c r="A16" s="58" t="s">
        <v>10</v>
      </c>
      <c r="C16" s="72">
        <f ca="1">+C8+C12</f>
        <v>4.4776629290249108</v>
      </c>
      <c r="E16" s="84" t="s">
        <v>69</v>
      </c>
      <c r="F16" s="86">
        <f ca="1">ROUND(2*(F14-$C$15)/$C$16,0)/2+F13</f>
        <v>152</v>
      </c>
    </row>
    <row r="17" spans="1:17" s="55" customFormat="1" ht="12.95" customHeight="1" thickBot="1" x14ac:dyDescent="0.25">
      <c r="A17" s="71" t="s">
        <v>63</v>
      </c>
      <c r="C17" s="55">
        <f>COUNT(C21:C2187)</f>
        <v>112</v>
      </c>
      <c r="E17" s="84" t="s">
        <v>486</v>
      </c>
      <c r="F17" s="87">
        <f ca="1">+($C$15+$C$16*F16)-15018.5-$C$5/24</f>
        <v>45506.89113379304</v>
      </c>
    </row>
    <row r="18" spans="1:17" s="55" customFormat="1" ht="12.95" customHeight="1" thickTop="1" thickBot="1" x14ac:dyDescent="0.25">
      <c r="A18" s="58" t="s">
        <v>11</v>
      </c>
      <c r="C18" s="59">
        <f ca="1">+C15</f>
        <v>59844.39053524792</v>
      </c>
      <c r="D18" s="60">
        <f ca="1">+C16</f>
        <v>4.4776629290249108</v>
      </c>
      <c r="E18" s="89" t="s">
        <v>487</v>
      </c>
      <c r="F18" s="88">
        <f ca="1">+($C$15+$C$16*F16)-($C$16/2)-15018.5-$C$5/24</f>
        <v>45504.652302328526</v>
      </c>
    </row>
    <row r="19" spans="1:17" s="55" customFormat="1" ht="12.95" customHeight="1" thickTop="1" x14ac:dyDescent="0.2"/>
    <row r="20" spans="1:17" s="55" customFormat="1" ht="12.95" customHeight="1" thickBot="1" x14ac:dyDescent="0.25">
      <c r="A20" s="67" t="s">
        <v>12</v>
      </c>
      <c r="B20" s="67" t="s">
        <v>13</v>
      </c>
      <c r="C20" s="67" t="s">
        <v>14</v>
      </c>
      <c r="D20" s="67" t="s">
        <v>19</v>
      </c>
      <c r="E20" s="67" t="s">
        <v>15</v>
      </c>
      <c r="F20" s="67" t="s">
        <v>16</v>
      </c>
      <c r="G20" s="67" t="s">
        <v>17</v>
      </c>
      <c r="H20" s="73" t="s">
        <v>89</v>
      </c>
      <c r="I20" s="73" t="s">
        <v>72</v>
      </c>
      <c r="J20" s="73" t="s">
        <v>86</v>
      </c>
      <c r="K20" s="73" t="s">
        <v>84</v>
      </c>
      <c r="L20" s="73" t="s">
        <v>75</v>
      </c>
      <c r="M20" s="73" t="s">
        <v>31</v>
      </c>
      <c r="N20" s="73" t="s">
        <v>32</v>
      </c>
      <c r="O20" s="73" t="s">
        <v>29</v>
      </c>
      <c r="P20" s="74" t="s">
        <v>28</v>
      </c>
      <c r="Q20" s="67" t="s">
        <v>21</v>
      </c>
    </row>
    <row r="21" spans="1:17" s="55" customFormat="1" ht="12.95" customHeight="1" x14ac:dyDescent="0.2">
      <c r="A21" s="75" t="s">
        <v>98</v>
      </c>
      <c r="B21" s="76" t="s">
        <v>61</v>
      </c>
      <c r="C21" s="77">
        <v>18269.27</v>
      </c>
      <c r="D21" s="4"/>
      <c r="E21" s="3">
        <f t="shared" ref="E21:E52" si="0">+(C21-C$7)/C$8</f>
        <v>-3247.0030407599847</v>
      </c>
      <c r="F21" s="55">
        <f t="shared" ref="F21:F52" si="1">ROUND(2*E21,0)/2</f>
        <v>-3247</v>
      </c>
      <c r="G21" s="55">
        <f t="shared" ref="G21:G52" si="2">+C21-(C$7+F21*C$8)</f>
        <v>-1.3615499996376457E-2</v>
      </c>
      <c r="H21" s="55">
        <f t="shared" ref="H21:H52" si="3">+G21</f>
        <v>-1.3615499996376457E-2</v>
      </c>
      <c r="O21" s="55">
        <f t="shared" ref="O21:O52" ca="1" si="4">+C$11+C$12*$F21</f>
        <v>6.6237516247623935E-3</v>
      </c>
      <c r="Q21" s="78">
        <f t="shared" ref="Q21:Q52" si="5">+C21-15018.5</f>
        <v>3250.7700000000004</v>
      </c>
    </row>
    <row r="22" spans="1:17" s="55" customFormat="1" ht="12.95" customHeight="1" x14ac:dyDescent="0.2">
      <c r="A22" s="75" t="s">
        <v>98</v>
      </c>
      <c r="B22" s="76" t="s">
        <v>61</v>
      </c>
      <c r="C22" s="77">
        <v>18542.34</v>
      </c>
      <c r="D22" s="4"/>
      <c r="E22" s="3">
        <f t="shared" si="0"/>
        <v>-3186.0181096681331</v>
      </c>
      <c r="F22" s="55">
        <f t="shared" si="1"/>
        <v>-3186</v>
      </c>
      <c r="G22" s="55">
        <f t="shared" si="2"/>
        <v>-8.1088999995699851E-2</v>
      </c>
      <c r="H22" s="55">
        <f t="shared" si="3"/>
        <v>-8.1088999995699851E-2</v>
      </c>
      <c r="O22" s="55">
        <f t="shared" ca="1" si="4"/>
        <v>6.5889221443085925E-3</v>
      </c>
      <c r="Q22" s="78">
        <f t="shared" si="5"/>
        <v>3523.84</v>
      </c>
    </row>
    <row r="23" spans="1:17" s="55" customFormat="1" ht="12.95" customHeight="1" x14ac:dyDescent="0.2">
      <c r="A23" s="75" t="s">
        <v>107</v>
      </c>
      <c r="B23" s="76" t="s">
        <v>61</v>
      </c>
      <c r="C23" s="77">
        <v>18542.419999999998</v>
      </c>
      <c r="D23" s="4"/>
      <c r="E23" s="3">
        <f t="shared" si="0"/>
        <v>-3186.0002432071992</v>
      </c>
      <c r="F23" s="55">
        <f t="shared" si="1"/>
        <v>-3186</v>
      </c>
      <c r="G23" s="55">
        <f t="shared" si="2"/>
        <v>-1.0889999975915998E-3</v>
      </c>
      <c r="H23" s="55">
        <f t="shared" si="3"/>
        <v>-1.0889999975915998E-3</v>
      </c>
      <c r="O23" s="55">
        <f t="shared" ca="1" si="4"/>
        <v>6.5889221443085925E-3</v>
      </c>
      <c r="Q23" s="78">
        <f t="shared" si="5"/>
        <v>3523.9199999999983</v>
      </c>
    </row>
    <row r="24" spans="1:17" s="55" customFormat="1" ht="12.95" customHeight="1" x14ac:dyDescent="0.2">
      <c r="A24" s="75" t="s">
        <v>98</v>
      </c>
      <c r="B24" s="76" t="s">
        <v>61</v>
      </c>
      <c r="C24" s="77">
        <v>18560.41</v>
      </c>
      <c r="D24" s="79"/>
      <c r="E24" s="3">
        <f t="shared" si="0"/>
        <v>-3181.9825228045825</v>
      </c>
      <c r="F24" s="55">
        <f t="shared" si="1"/>
        <v>-3182</v>
      </c>
      <c r="G24" s="55">
        <f t="shared" si="2"/>
        <v>7.8257000004668953E-2</v>
      </c>
      <c r="H24" s="55">
        <f t="shared" si="3"/>
        <v>7.8257000004668953E-2</v>
      </c>
      <c r="O24" s="55">
        <f t="shared" ca="1" si="4"/>
        <v>6.5866382439509659E-3</v>
      </c>
      <c r="Q24" s="78">
        <f t="shared" si="5"/>
        <v>3541.91</v>
      </c>
    </row>
    <row r="25" spans="1:17" s="55" customFormat="1" ht="12.95" customHeight="1" x14ac:dyDescent="0.2">
      <c r="A25" s="75" t="s">
        <v>115</v>
      </c>
      <c r="B25" s="76" t="s">
        <v>61</v>
      </c>
      <c r="C25" s="77">
        <v>19518.578000000001</v>
      </c>
      <c r="D25" s="79"/>
      <c r="E25" s="3">
        <f t="shared" si="0"/>
        <v>-2967.9941335475514</v>
      </c>
      <c r="F25" s="55">
        <f t="shared" si="1"/>
        <v>-2968</v>
      </c>
      <c r="G25" s="55">
        <f t="shared" si="2"/>
        <v>2.626800000507501E-2</v>
      </c>
      <c r="H25" s="55">
        <f t="shared" si="3"/>
        <v>2.626800000507501E-2</v>
      </c>
      <c r="O25" s="55">
        <f t="shared" ca="1" si="4"/>
        <v>6.464449574817962E-3</v>
      </c>
      <c r="Q25" s="78">
        <f t="shared" si="5"/>
        <v>4500.0780000000013</v>
      </c>
    </row>
    <row r="26" spans="1:17" s="55" customFormat="1" ht="12.95" customHeight="1" x14ac:dyDescent="0.2">
      <c r="A26" s="75" t="s">
        <v>115</v>
      </c>
      <c r="B26" s="76" t="s">
        <v>61</v>
      </c>
      <c r="C26" s="77">
        <v>19536.463</v>
      </c>
      <c r="D26" s="79"/>
      <c r="E26" s="3">
        <f t="shared" si="0"/>
        <v>-2963.9998628749117</v>
      </c>
      <c r="F26" s="55">
        <f t="shared" si="1"/>
        <v>-2964</v>
      </c>
      <c r="G26" s="55">
        <f t="shared" si="2"/>
        <v>6.140000004961621E-4</v>
      </c>
      <c r="H26" s="55">
        <f t="shared" si="3"/>
        <v>6.140000004961621E-4</v>
      </c>
      <c r="O26" s="55">
        <f t="shared" ca="1" si="4"/>
        <v>6.4621656744603354E-3</v>
      </c>
      <c r="Q26" s="78">
        <f t="shared" si="5"/>
        <v>4517.9629999999997</v>
      </c>
    </row>
    <row r="27" spans="1:17" s="55" customFormat="1" ht="12.95" customHeight="1" x14ac:dyDescent="0.2">
      <c r="A27" s="75" t="s">
        <v>107</v>
      </c>
      <c r="B27" s="76" t="s">
        <v>61</v>
      </c>
      <c r="C27" s="77">
        <v>19594.667000000001</v>
      </c>
      <c r="D27" s="79"/>
      <c r="E27" s="3">
        <f t="shared" si="0"/>
        <v>-2951.0011192221114</v>
      </c>
      <c r="F27" s="55">
        <f t="shared" si="1"/>
        <v>-2951</v>
      </c>
      <c r="G27" s="55">
        <f t="shared" si="2"/>
        <v>-5.0114999976358376E-3</v>
      </c>
      <c r="H27" s="55">
        <f t="shared" si="3"/>
        <v>-5.0114999976358376E-3</v>
      </c>
      <c r="O27" s="55">
        <f t="shared" ca="1" si="4"/>
        <v>6.4547429982980504E-3</v>
      </c>
      <c r="Q27" s="78">
        <f t="shared" si="5"/>
        <v>4576.1670000000013</v>
      </c>
    </row>
    <row r="28" spans="1:17" s="55" customFormat="1" ht="12.95" customHeight="1" x14ac:dyDescent="0.2">
      <c r="A28" s="75" t="s">
        <v>115</v>
      </c>
      <c r="B28" s="76" t="s">
        <v>61</v>
      </c>
      <c r="C28" s="77">
        <v>19594.701000000001</v>
      </c>
      <c r="D28" s="79"/>
      <c r="E28" s="3">
        <f t="shared" si="0"/>
        <v>-2950.9935259762142</v>
      </c>
      <c r="F28" s="55">
        <f t="shared" si="1"/>
        <v>-2951</v>
      </c>
      <c r="G28" s="55">
        <f t="shared" si="2"/>
        <v>2.8988500002014916E-2</v>
      </c>
      <c r="H28" s="55">
        <f t="shared" si="3"/>
        <v>2.8988500002014916E-2</v>
      </c>
      <c r="O28" s="55">
        <f t="shared" ca="1" si="4"/>
        <v>6.4547429982980504E-3</v>
      </c>
      <c r="Q28" s="78">
        <f t="shared" si="5"/>
        <v>4576.2010000000009</v>
      </c>
    </row>
    <row r="29" spans="1:17" s="55" customFormat="1" ht="12.95" customHeight="1" x14ac:dyDescent="0.2">
      <c r="A29" s="75" t="s">
        <v>115</v>
      </c>
      <c r="B29" s="76" t="s">
        <v>61</v>
      </c>
      <c r="C29" s="77">
        <v>19612.598000000002</v>
      </c>
      <c r="D29" s="79"/>
      <c r="E29" s="3">
        <f t="shared" si="0"/>
        <v>-2946.9965753344341</v>
      </c>
      <c r="F29" s="55">
        <f t="shared" si="1"/>
        <v>-2947</v>
      </c>
      <c r="G29" s="55">
        <f t="shared" si="2"/>
        <v>1.533450000351877E-2</v>
      </c>
      <c r="H29" s="55">
        <f t="shared" si="3"/>
        <v>1.533450000351877E-2</v>
      </c>
      <c r="O29" s="55">
        <f t="shared" ca="1" si="4"/>
        <v>6.4524590979404238E-3</v>
      </c>
      <c r="Q29" s="78">
        <f t="shared" si="5"/>
        <v>4594.0980000000018</v>
      </c>
    </row>
    <row r="30" spans="1:17" s="55" customFormat="1" ht="12.95" customHeight="1" x14ac:dyDescent="0.2">
      <c r="A30" s="75" t="s">
        <v>115</v>
      </c>
      <c r="B30" s="76" t="s">
        <v>61</v>
      </c>
      <c r="C30" s="77">
        <v>19621.55</v>
      </c>
      <c r="D30" s="79"/>
      <c r="E30" s="3">
        <f t="shared" si="0"/>
        <v>-2944.9973183558786</v>
      </c>
      <c r="F30" s="55">
        <f t="shared" si="1"/>
        <v>-2945</v>
      </c>
      <c r="G30" s="55">
        <f t="shared" si="2"/>
        <v>1.2007500001345761E-2</v>
      </c>
      <c r="H30" s="55">
        <f t="shared" si="3"/>
        <v>1.2007500001345761E-2</v>
      </c>
      <c r="O30" s="55">
        <f t="shared" ca="1" si="4"/>
        <v>6.4513171477616109E-3</v>
      </c>
      <c r="Q30" s="78">
        <f t="shared" si="5"/>
        <v>4603.0499999999993</v>
      </c>
    </row>
    <row r="31" spans="1:17" s="55" customFormat="1" ht="12.95" customHeight="1" x14ac:dyDescent="0.2">
      <c r="A31" s="75" t="s">
        <v>135</v>
      </c>
      <c r="B31" s="76" t="s">
        <v>61</v>
      </c>
      <c r="C31" s="77">
        <v>19652.866000000002</v>
      </c>
      <c r="D31" s="79"/>
      <c r="E31" s="3">
        <f t="shared" si="0"/>
        <v>-2938.0034922231193</v>
      </c>
      <c r="F31" s="55">
        <f t="shared" si="1"/>
        <v>-2938</v>
      </c>
      <c r="G31" s="55">
        <f t="shared" si="2"/>
        <v>-1.5636999996786471E-2</v>
      </c>
      <c r="H31" s="55">
        <f t="shared" si="3"/>
        <v>-1.5636999996786471E-2</v>
      </c>
      <c r="O31" s="55">
        <f t="shared" ca="1" si="4"/>
        <v>6.4473203221357654E-3</v>
      </c>
      <c r="Q31" s="78">
        <f t="shared" si="5"/>
        <v>4634.3660000000018</v>
      </c>
    </row>
    <row r="32" spans="1:17" s="55" customFormat="1" ht="12.95" customHeight="1" x14ac:dyDescent="0.2">
      <c r="A32" s="75" t="s">
        <v>107</v>
      </c>
      <c r="B32" s="76" t="s">
        <v>61</v>
      </c>
      <c r="C32" s="77">
        <v>19652.874</v>
      </c>
      <c r="D32" s="79"/>
      <c r="E32" s="3">
        <f t="shared" si="0"/>
        <v>-2938.0017055770263</v>
      </c>
      <c r="F32" s="55">
        <f t="shared" si="1"/>
        <v>-2938</v>
      </c>
      <c r="G32" s="55">
        <f t="shared" si="2"/>
        <v>-7.6369999987946358E-3</v>
      </c>
      <c r="H32" s="55">
        <f t="shared" si="3"/>
        <v>-7.6369999987946358E-3</v>
      </c>
      <c r="O32" s="55">
        <f t="shared" ca="1" si="4"/>
        <v>6.4473203221357654E-3</v>
      </c>
      <c r="Q32" s="78">
        <f t="shared" si="5"/>
        <v>4634.3739999999998</v>
      </c>
    </row>
    <row r="33" spans="1:17" s="55" customFormat="1" ht="12.95" customHeight="1" x14ac:dyDescent="0.2">
      <c r="A33" s="75" t="s">
        <v>115</v>
      </c>
      <c r="B33" s="76" t="s">
        <v>61</v>
      </c>
      <c r="C33" s="77">
        <v>19666.334999999999</v>
      </c>
      <c r="D33" s="79"/>
      <c r="E33" s="3">
        <f t="shared" si="0"/>
        <v>-2934.9954501940574</v>
      </c>
      <c r="F33" s="55">
        <f t="shared" si="1"/>
        <v>-2935</v>
      </c>
      <c r="G33" s="55">
        <f t="shared" si="2"/>
        <v>2.0372500002849847E-2</v>
      </c>
      <c r="H33" s="55">
        <f t="shared" si="3"/>
        <v>2.0372500002849847E-2</v>
      </c>
      <c r="O33" s="55">
        <f t="shared" ca="1" si="4"/>
        <v>6.4456073968675448E-3</v>
      </c>
      <c r="Q33" s="78">
        <f t="shared" si="5"/>
        <v>4647.8349999999991</v>
      </c>
    </row>
    <row r="34" spans="1:17" s="55" customFormat="1" ht="12.95" customHeight="1" x14ac:dyDescent="0.2">
      <c r="A34" s="75" t="s">
        <v>115</v>
      </c>
      <c r="B34" s="76" t="s">
        <v>61</v>
      </c>
      <c r="C34" s="77">
        <v>19885.764999999999</v>
      </c>
      <c r="D34" s="79"/>
      <c r="E34" s="3">
        <f t="shared" si="0"/>
        <v>-2885.9899811586997</v>
      </c>
      <c r="F34" s="55">
        <f t="shared" si="1"/>
        <v>-2886</v>
      </c>
      <c r="G34" s="55">
        <f t="shared" si="2"/>
        <v>4.4861000002129003E-2</v>
      </c>
      <c r="H34" s="55">
        <f t="shared" si="3"/>
        <v>4.4861000002129003E-2</v>
      </c>
      <c r="O34" s="55">
        <f t="shared" ca="1" si="4"/>
        <v>6.4176296174866237E-3</v>
      </c>
      <c r="Q34" s="78">
        <f t="shared" si="5"/>
        <v>4867.2649999999994</v>
      </c>
    </row>
    <row r="35" spans="1:17" x14ac:dyDescent="0.2">
      <c r="A35" s="35" t="s">
        <v>115</v>
      </c>
      <c r="B35" s="37" t="s">
        <v>61</v>
      </c>
      <c r="C35" s="36">
        <v>20006.606</v>
      </c>
      <c r="D35" s="6"/>
      <c r="E35" s="5">
        <f t="shared" si="0"/>
        <v>-2859.0024685865737</v>
      </c>
      <c r="F35">
        <f t="shared" si="1"/>
        <v>-2859</v>
      </c>
      <c r="G35">
        <f t="shared" si="2"/>
        <v>-1.1053499998524785E-2</v>
      </c>
      <c r="H35">
        <f t="shared" si="3"/>
        <v>-1.1053499998524785E-2</v>
      </c>
      <c r="O35">
        <f t="shared" ca="1" si="4"/>
        <v>6.4022132900726468E-3</v>
      </c>
      <c r="Q35" s="1">
        <f t="shared" si="5"/>
        <v>4988.1059999999998</v>
      </c>
    </row>
    <row r="36" spans="1:17" x14ac:dyDescent="0.2">
      <c r="A36" s="35" t="s">
        <v>152</v>
      </c>
      <c r="B36" s="37" t="s">
        <v>61</v>
      </c>
      <c r="C36" s="36">
        <v>20015.585999999999</v>
      </c>
      <c r="D36" s="6"/>
      <c r="E36" s="5">
        <f t="shared" si="0"/>
        <v>-2856.9969583466909</v>
      </c>
      <c r="F36">
        <f t="shared" si="1"/>
        <v>-2857</v>
      </c>
      <c r="G36">
        <f t="shared" si="2"/>
        <v>1.3619500001368579E-2</v>
      </c>
      <c r="H36">
        <f t="shared" si="3"/>
        <v>1.3619500001368579E-2</v>
      </c>
      <c r="O36">
        <f t="shared" ca="1" si="4"/>
        <v>6.4010713398938331E-3</v>
      </c>
      <c r="Q36" s="1">
        <f t="shared" si="5"/>
        <v>4997.0859999999993</v>
      </c>
    </row>
    <row r="37" spans="1:17" x14ac:dyDescent="0.2">
      <c r="A37" s="35" t="s">
        <v>152</v>
      </c>
      <c r="B37" s="37" t="s">
        <v>61</v>
      </c>
      <c r="C37" s="36">
        <v>20024.561000000002</v>
      </c>
      <c r="D37" s="6"/>
      <c r="E37" s="5">
        <f t="shared" si="0"/>
        <v>-2854.992564760616</v>
      </c>
      <c r="F37">
        <f t="shared" si="1"/>
        <v>-2855</v>
      </c>
      <c r="G37">
        <f t="shared" si="2"/>
        <v>3.3292500003881287E-2</v>
      </c>
      <c r="H37">
        <f t="shared" si="3"/>
        <v>3.3292500003881287E-2</v>
      </c>
      <c r="O37">
        <f t="shared" ca="1" si="4"/>
        <v>6.3999293897150202E-3</v>
      </c>
      <c r="Q37" s="1">
        <f t="shared" si="5"/>
        <v>5006.0610000000015</v>
      </c>
    </row>
    <row r="38" spans="1:17" x14ac:dyDescent="0.2">
      <c r="A38" s="35" t="s">
        <v>115</v>
      </c>
      <c r="B38" s="37" t="s">
        <v>61</v>
      </c>
      <c r="C38" s="36">
        <v>20239.464</v>
      </c>
      <c r="D38" s="6"/>
      <c r="E38" s="5">
        <f t="shared" si="0"/>
        <v>-2806.9981140833825</v>
      </c>
      <c r="F38">
        <f t="shared" si="1"/>
        <v>-2807</v>
      </c>
      <c r="G38">
        <f t="shared" si="2"/>
        <v>8.4445000029518269E-3</v>
      </c>
      <c r="H38">
        <f t="shared" si="3"/>
        <v>8.4445000029518269E-3</v>
      </c>
      <c r="O38">
        <f t="shared" ca="1" si="4"/>
        <v>6.3725225854235051E-3</v>
      </c>
      <c r="Q38" s="1">
        <f t="shared" si="5"/>
        <v>5220.9639999999999</v>
      </c>
    </row>
    <row r="39" spans="1:17" x14ac:dyDescent="0.2">
      <c r="A39" s="35" t="s">
        <v>115</v>
      </c>
      <c r="B39" s="37" t="s">
        <v>61</v>
      </c>
      <c r="C39" s="36">
        <v>20333.501</v>
      </c>
      <c r="D39" s="6"/>
      <c r="E39" s="5">
        <f t="shared" si="0"/>
        <v>-2785.9967592473167</v>
      </c>
      <c r="F39">
        <f t="shared" si="1"/>
        <v>-2786</v>
      </c>
      <c r="G39">
        <f t="shared" si="2"/>
        <v>1.4511000004858943E-2</v>
      </c>
      <c r="H39">
        <f t="shared" si="3"/>
        <v>1.4511000004858943E-2</v>
      </c>
      <c r="O39">
        <f t="shared" ca="1" si="4"/>
        <v>6.3605321085459677E-3</v>
      </c>
      <c r="Q39" s="1">
        <f t="shared" si="5"/>
        <v>5315.0010000000002</v>
      </c>
    </row>
    <row r="40" spans="1:17" x14ac:dyDescent="0.2">
      <c r="A40" s="35" t="s">
        <v>115</v>
      </c>
      <c r="B40" s="37" t="s">
        <v>61</v>
      </c>
      <c r="C40" s="36">
        <v>20364.834999999999</v>
      </c>
      <c r="D40" s="6"/>
      <c r="E40" s="5">
        <f t="shared" si="0"/>
        <v>-2778.9989131608477</v>
      </c>
      <c r="F40">
        <f t="shared" si="1"/>
        <v>-2779</v>
      </c>
      <c r="G40">
        <f t="shared" si="2"/>
        <v>4.8664999994798563E-3</v>
      </c>
      <c r="H40">
        <f t="shared" si="3"/>
        <v>4.8664999994798563E-3</v>
      </c>
      <c r="O40">
        <f t="shared" ca="1" si="4"/>
        <v>6.3565352829201213E-3</v>
      </c>
      <c r="Q40" s="1">
        <f t="shared" si="5"/>
        <v>5346.3349999999991</v>
      </c>
    </row>
    <row r="41" spans="1:17" x14ac:dyDescent="0.2">
      <c r="A41" s="35" t="s">
        <v>166</v>
      </c>
      <c r="B41" s="37" t="s">
        <v>61</v>
      </c>
      <c r="C41" s="36">
        <v>20606.629000000001</v>
      </c>
      <c r="D41" s="6"/>
      <c r="E41" s="5">
        <f t="shared" si="0"/>
        <v>-2724.998874971287</v>
      </c>
      <c r="F41">
        <f t="shared" si="1"/>
        <v>-2725</v>
      </c>
      <c r="G41">
        <f t="shared" si="2"/>
        <v>5.0375000027997885E-3</v>
      </c>
      <c r="H41">
        <f t="shared" si="3"/>
        <v>5.0375000027997885E-3</v>
      </c>
      <c r="O41">
        <f t="shared" ca="1" si="4"/>
        <v>6.3257026280921667E-3</v>
      </c>
      <c r="Q41" s="1">
        <f t="shared" si="5"/>
        <v>5588.1290000000008</v>
      </c>
    </row>
    <row r="42" spans="1:17" x14ac:dyDescent="0.2">
      <c r="A42" s="35" t="s">
        <v>107</v>
      </c>
      <c r="B42" s="37" t="s">
        <v>61</v>
      </c>
      <c r="C42" s="36">
        <v>20606.637999999999</v>
      </c>
      <c r="D42" s="6"/>
      <c r="E42" s="5">
        <f t="shared" si="0"/>
        <v>-2724.9968649944326</v>
      </c>
      <c r="F42">
        <f t="shared" si="1"/>
        <v>-2725</v>
      </c>
      <c r="G42">
        <f t="shared" si="2"/>
        <v>1.4037500000995351E-2</v>
      </c>
      <c r="H42">
        <f t="shared" si="3"/>
        <v>1.4037500000995351E-2</v>
      </c>
      <c r="O42">
        <f t="shared" ca="1" si="4"/>
        <v>6.3257026280921667E-3</v>
      </c>
      <c r="Q42" s="1">
        <f t="shared" si="5"/>
        <v>5588.137999999999</v>
      </c>
    </row>
    <row r="43" spans="1:17" x14ac:dyDescent="0.2">
      <c r="A43" s="35" t="s">
        <v>166</v>
      </c>
      <c r="B43" s="37" t="s">
        <v>61</v>
      </c>
      <c r="C43" s="36">
        <v>20736.494999999999</v>
      </c>
      <c r="D43" s="6"/>
      <c r="E43" s="5">
        <f t="shared" si="0"/>
        <v>-2695.9958022750029</v>
      </c>
      <c r="F43">
        <f t="shared" si="1"/>
        <v>-2696</v>
      </c>
      <c r="G43">
        <f t="shared" si="2"/>
        <v>1.8796000000293134E-2</v>
      </c>
      <c r="H43">
        <f t="shared" si="3"/>
        <v>1.8796000000293134E-2</v>
      </c>
      <c r="O43">
        <f t="shared" ca="1" si="4"/>
        <v>6.309144350499377E-3</v>
      </c>
      <c r="Q43" s="1">
        <f t="shared" si="5"/>
        <v>5717.994999999999</v>
      </c>
    </row>
    <row r="44" spans="1:17" x14ac:dyDescent="0.2">
      <c r="A44" s="35" t="s">
        <v>166</v>
      </c>
      <c r="B44" s="37" t="s">
        <v>61</v>
      </c>
      <c r="C44" s="36">
        <v>20781.296999999999</v>
      </c>
      <c r="D44" s="6"/>
      <c r="E44" s="5">
        <f t="shared" si="0"/>
        <v>-2685.9901374902333</v>
      </c>
      <c r="F44">
        <f t="shared" si="1"/>
        <v>-2686</v>
      </c>
      <c r="G44">
        <f t="shared" si="2"/>
        <v>4.4161000001622597E-2</v>
      </c>
      <c r="H44">
        <f t="shared" si="3"/>
        <v>4.4161000001622597E-2</v>
      </c>
      <c r="O44">
        <f t="shared" ca="1" si="4"/>
        <v>6.3034345996053108E-3</v>
      </c>
      <c r="Q44" s="1">
        <f t="shared" si="5"/>
        <v>5762.7969999999987</v>
      </c>
    </row>
    <row r="45" spans="1:17" x14ac:dyDescent="0.2">
      <c r="A45" s="35" t="s">
        <v>166</v>
      </c>
      <c r="B45" s="37" t="s">
        <v>61</v>
      </c>
      <c r="C45" s="36">
        <v>20982.723999999998</v>
      </c>
      <c r="D45" s="6"/>
      <c r="E45" s="5">
        <f t="shared" si="0"/>
        <v>-2641.0052921573938</v>
      </c>
      <c r="F45">
        <f t="shared" si="1"/>
        <v>-2641</v>
      </c>
      <c r="G45">
        <f t="shared" si="2"/>
        <v>-2.3696499996731291E-2</v>
      </c>
      <c r="H45">
        <f t="shared" si="3"/>
        <v>-2.3696499996731291E-2</v>
      </c>
      <c r="O45">
        <f t="shared" ca="1" si="4"/>
        <v>6.2777407205820155E-3</v>
      </c>
      <c r="Q45" s="1">
        <f t="shared" si="5"/>
        <v>5964.2239999999983</v>
      </c>
    </row>
    <row r="46" spans="1:17" x14ac:dyDescent="0.2">
      <c r="A46" s="35" t="s">
        <v>166</v>
      </c>
      <c r="B46" s="37" t="s">
        <v>61</v>
      </c>
      <c r="C46" s="36">
        <v>21112.606</v>
      </c>
      <c r="D46" s="6"/>
      <c r="E46" s="5">
        <f t="shared" si="0"/>
        <v>-2611.9986461689223</v>
      </c>
      <c r="F46">
        <f t="shared" si="1"/>
        <v>-2612</v>
      </c>
      <c r="G46">
        <f t="shared" si="2"/>
        <v>6.0620000003837049E-3</v>
      </c>
      <c r="H46">
        <f t="shared" si="3"/>
        <v>6.0620000003837049E-3</v>
      </c>
      <c r="O46">
        <f t="shared" ca="1" si="4"/>
        <v>6.2611824429892257E-3</v>
      </c>
      <c r="Q46" s="1">
        <f t="shared" si="5"/>
        <v>6094.1059999999998</v>
      </c>
    </row>
    <row r="47" spans="1:17" x14ac:dyDescent="0.2">
      <c r="A47" s="35" t="s">
        <v>166</v>
      </c>
      <c r="B47" s="37" t="s">
        <v>61</v>
      </c>
      <c r="C47" s="36">
        <v>21121.557000000001</v>
      </c>
      <c r="D47" s="6"/>
      <c r="E47" s="5">
        <f t="shared" si="0"/>
        <v>-2609.9996125211278</v>
      </c>
      <c r="F47">
        <f t="shared" si="1"/>
        <v>-2610</v>
      </c>
      <c r="G47">
        <f t="shared" si="2"/>
        <v>1.7350000052829273E-3</v>
      </c>
      <c r="H47">
        <f t="shared" si="3"/>
        <v>1.7350000052829273E-3</v>
      </c>
      <c r="O47">
        <f t="shared" ca="1" si="4"/>
        <v>6.260040492810412E-3</v>
      </c>
      <c r="Q47" s="1">
        <f t="shared" si="5"/>
        <v>6103.0570000000007</v>
      </c>
    </row>
    <row r="48" spans="1:17" x14ac:dyDescent="0.2">
      <c r="A48" s="35" t="s">
        <v>166</v>
      </c>
      <c r="B48" s="37" t="s">
        <v>61</v>
      </c>
      <c r="C48" s="36">
        <v>21157.407999999999</v>
      </c>
      <c r="D48" s="6"/>
      <c r="E48" s="5">
        <f t="shared" si="0"/>
        <v>-2601.9929813841522</v>
      </c>
      <c r="F48">
        <f t="shared" si="1"/>
        <v>-2602</v>
      </c>
      <c r="G48">
        <f t="shared" si="2"/>
        <v>3.1427000001713168E-2</v>
      </c>
      <c r="H48">
        <f t="shared" si="3"/>
        <v>3.1427000001713168E-2</v>
      </c>
      <c r="O48">
        <f t="shared" ca="1" si="4"/>
        <v>6.2554726920951596E-3</v>
      </c>
      <c r="Q48" s="1">
        <f t="shared" si="5"/>
        <v>6138.9079999999994</v>
      </c>
    </row>
    <row r="49" spans="1:17" x14ac:dyDescent="0.2">
      <c r="A49" s="35" t="s">
        <v>190</v>
      </c>
      <c r="B49" s="37" t="s">
        <v>61</v>
      </c>
      <c r="C49" s="36">
        <v>21202.154999999999</v>
      </c>
      <c r="D49" s="6"/>
      <c r="E49" s="5">
        <f t="shared" si="0"/>
        <v>-2591.9995997912747</v>
      </c>
      <c r="F49">
        <f t="shared" si="1"/>
        <v>-2592</v>
      </c>
      <c r="G49">
        <f t="shared" si="2"/>
        <v>1.7920000027515925E-3</v>
      </c>
      <c r="H49">
        <f t="shared" si="3"/>
        <v>1.7920000027515925E-3</v>
      </c>
      <c r="O49">
        <f t="shared" ca="1" si="4"/>
        <v>6.2497629412010943E-3</v>
      </c>
      <c r="Q49" s="1">
        <f t="shared" si="5"/>
        <v>6183.6549999999988</v>
      </c>
    </row>
    <row r="50" spans="1:17" x14ac:dyDescent="0.2">
      <c r="A50" s="35" t="s">
        <v>107</v>
      </c>
      <c r="B50" s="37" t="s">
        <v>61</v>
      </c>
      <c r="C50" s="36">
        <v>21202.154999999999</v>
      </c>
      <c r="D50" s="6"/>
      <c r="E50" s="5">
        <f t="shared" si="0"/>
        <v>-2591.9995997912747</v>
      </c>
      <c r="F50">
        <f t="shared" si="1"/>
        <v>-2592</v>
      </c>
      <c r="G50">
        <f t="shared" si="2"/>
        <v>1.7920000027515925E-3</v>
      </c>
      <c r="H50">
        <f t="shared" si="3"/>
        <v>1.7920000027515925E-3</v>
      </c>
      <c r="O50">
        <f t="shared" ca="1" si="4"/>
        <v>6.2497629412010943E-3</v>
      </c>
      <c r="Q50" s="1">
        <f t="shared" si="5"/>
        <v>6183.6549999999988</v>
      </c>
    </row>
    <row r="51" spans="1:17" x14ac:dyDescent="0.2">
      <c r="A51" s="35" t="s">
        <v>166</v>
      </c>
      <c r="B51" s="37" t="s">
        <v>61</v>
      </c>
      <c r="C51" s="36">
        <v>21421.599999999999</v>
      </c>
      <c r="D51" s="6"/>
      <c r="E51" s="5">
        <f t="shared" si="0"/>
        <v>-2542.9907807944924</v>
      </c>
      <c r="F51">
        <f t="shared" si="1"/>
        <v>-2543</v>
      </c>
      <c r="G51">
        <f t="shared" si="2"/>
        <v>4.1280500001448672E-2</v>
      </c>
      <c r="H51">
        <f t="shared" si="3"/>
        <v>4.1280500001448672E-2</v>
      </c>
      <c r="O51">
        <f t="shared" ca="1" si="4"/>
        <v>6.2217851618201724E-3</v>
      </c>
      <c r="Q51" s="1">
        <f t="shared" si="5"/>
        <v>6403.0999999999985</v>
      </c>
    </row>
    <row r="52" spans="1:17" x14ac:dyDescent="0.2">
      <c r="A52" s="35" t="s">
        <v>166</v>
      </c>
      <c r="B52" s="37" t="s">
        <v>61</v>
      </c>
      <c r="C52" s="36">
        <v>21457.397000000001</v>
      </c>
      <c r="D52" s="6"/>
      <c r="E52" s="5">
        <f t="shared" si="0"/>
        <v>-2534.9962095186465</v>
      </c>
      <c r="F52">
        <f t="shared" si="1"/>
        <v>-2535</v>
      </c>
      <c r="G52">
        <f t="shared" si="2"/>
        <v>1.6972500005067559E-2</v>
      </c>
      <c r="H52">
        <f t="shared" si="3"/>
        <v>1.6972500005067559E-2</v>
      </c>
      <c r="O52">
        <f t="shared" ca="1" si="4"/>
        <v>6.21721736110492E-3</v>
      </c>
      <c r="Q52" s="1">
        <f t="shared" si="5"/>
        <v>6438.8970000000008</v>
      </c>
    </row>
    <row r="53" spans="1:17" x14ac:dyDescent="0.2">
      <c r="A53" s="35" t="s">
        <v>166</v>
      </c>
      <c r="B53" s="37" t="s">
        <v>61</v>
      </c>
      <c r="C53" s="36">
        <v>21475.293000000001</v>
      </c>
      <c r="D53" s="6"/>
      <c r="E53" s="5">
        <f t="shared" ref="E53:E84" si="6">+(C53-C$7)/C$8</f>
        <v>-2530.9994822076283</v>
      </c>
      <c r="F53">
        <f t="shared" ref="F53:F84" si="7">ROUND(2*E53,0)/2</f>
        <v>-2531</v>
      </c>
      <c r="G53">
        <f t="shared" ref="G53:G84" si="8">+C53-(C$7+F53*C$8)</f>
        <v>2.3185000063676853E-3</v>
      </c>
      <c r="H53">
        <f t="shared" ref="H53:H84" si="9">+G53</f>
        <v>2.3185000063676853E-3</v>
      </c>
      <c r="O53">
        <f t="shared" ref="O53:O84" ca="1" si="10">+C$11+C$12*$F53</f>
        <v>6.2149334607472934E-3</v>
      </c>
      <c r="Q53" s="1">
        <f t="shared" ref="Q53:Q84" si="11">+C53-15018.5</f>
        <v>6456.7930000000015</v>
      </c>
    </row>
    <row r="54" spans="1:17" x14ac:dyDescent="0.2">
      <c r="A54" s="35" t="s">
        <v>166</v>
      </c>
      <c r="B54" s="37" t="s">
        <v>61</v>
      </c>
      <c r="C54" s="36">
        <v>21493.218000000001</v>
      </c>
      <c r="D54" s="6"/>
      <c r="E54" s="5">
        <f t="shared" si="6"/>
        <v>-2526.9962783045212</v>
      </c>
      <c r="F54">
        <f t="shared" si="7"/>
        <v>-2527</v>
      </c>
      <c r="G54">
        <f t="shared" si="8"/>
        <v>1.6664500006299932E-2</v>
      </c>
      <c r="H54">
        <f t="shared" si="9"/>
        <v>1.6664500006299932E-2</v>
      </c>
      <c r="O54">
        <f t="shared" ca="1" si="10"/>
        <v>6.2126495603896676E-3</v>
      </c>
      <c r="Q54" s="1">
        <f t="shared" si="11"/>
        <v>6474.7180000000008</v>
      </c>
    </row>
    <row r="55" spans="1:17" x14ac:dyDescent="0.2">
      <c r="A55" s="35" t="s">
        <v>166</v>
      </c>
      <c r="B55" s="37" t="s">
        <v>61</v>
      </c>
      <c r="C55" s="36">
        <v>21502.170999999998</v>
      </c>
      <c r="D55" s="6"/>
      <c r="E55" s="5">
        <f t="shared" si="6"/>
        <v>-2524.9967979952044</v>
      </c>
      <c r="F55">
        <f t="shared" si="7"/>
        <v>-2525</v>
      </c>
      <c r="G55">
        <f t="shared" si="8"/>
        <v>1.4337500000692671E-2</v>
      </c>
      <c r="H55">
        <f t="shared" si="9"/>
        <v>1.4337500000692671E-2</v>
      </c>
      <c r="O55">
        <f t="shared" ca="1" si="10"/>
        <v>6.2115076102108539E-3</v>
      </c>
      <c r="Q55" s="1">
        <f t="shared" si="11"/>
        <v>6483.6709999999985</v>
      </c>
    </row>
    <row r="56" spans="1:17" x14ac:dyDescent="0.2">
      <c r="A56" s="35" t="s">
        <v>166</v>
      </c>
      <c r="B56" s="37" t="s">
        <v>61</v>
      </c>
      <c r="C56" s="36">
        <v>21542.455000000002</v>
      </c>
      <c r="D56" s="6"/>
      <c r="E56" s="5">
        <f t="shared" si="6"/>
        <v>-2516.0001415917018</v>
      </c>
      <c r="F56">
        <f t="shared" si="7"/>
        <v>-2516</v>
      </c>
      <c r="G56">
        <f t="shared" si="8"/>
        <v>-6.339999963529408E-4</v>
      </c>
      <c r="H56">
        <f t="shared" si="9"/>
        <v>-6.339999963529408E-4</v>
      </c>
      <c r="O56">
        <f t="shared" ca="1" si="10"/>
        <v>6.2063688344061955E-3</v>
      </c>
      <c r="Q56" s="1">
        <f t="shared" si="11"/>
        <v>6523.9550000000017</v>
      </c>
    </row>
    <row r="57" spans="1:17" x14ac:dyDescent="0.2">
      <c r="A57" s="35" t="s">
        <v>166</v>
      </c>
      <c r="B57" s="37" t="s">
        <v>61</v>
      </c>
      <c r="C57" s="36">
        <v>21578.287</v>
      </c>
      <c r="D57" s="6"/>
      <c r="E57" s="5">
        <f t="shared" si="6"/>
        <v>-2507.9977537391983</v>
      </c>
      <c r="F57">
        <f t="shared" si="7"/>
        <v>-2508</v>
      </c>
      <c r="G57">
        <f t="shared" si="8"/>
        <v>1.0058000003482448E-2</v>
      </c>
      <c r="H57">
        <f t="shared" si="9"/>
        <v>1.0058000003482448E-2</v>
      </c>
      <c r="O57">
        <f t="shared" ca="1" si="10"/>
        <v>6.2018010336909431E-3</v>
      </c>
      <c r="Q57" s="1">
        <f t="shared" si="11"/>
        <v>6559.7870000000003</v>
      </c>
    </row>
    <row r="58" spans="1:17" x14ac:dyDescent="0.2">
      <c r="A58" s="35" t="s">
        <v>107</v>
      </c>
      <c r="B58" s="37" t="s">
        <v>61</v>
      </c>
      <c r="C58" s="36">
        <v>22908.143</v>
      </c>
      <c r="D58" s="6"/>
      <c r="E58" s="5">
        <f t="shared" si="6"/>
        <v>-2211.0000003349955</v>
      </c>
      <c r="F58">
        <f t="shared" si="7"/>
        <v>-2211</v>
      </c>
      <c r="G58">
        <f t="shared" si="8"/>
        <v>-1.4999968698248267E-6</v>
      </c>
      <c r="H58">
        <f t="shared" si="9"/>
        <v>-1.4999968698248267E-6</v>
      </c>
      <c r="O58">
        <f t="shared" ca="1" si="10"/>
        <v>6.0322214321371932E-3</v>
      </c>
      <c r="Q58" s="1">
        <f t="shared" si="11"/>
        <v>7889.643</v>
      </c>
    </row>
    <row r="59" spans="1:17" x14ac:dyDescent="0.2">
      <c r="A59" s="35" t="s">
        <v>215</v>
      </c>
      <c r="B59" s="37" t="s">
        <v>61</v>
      </c>
      <c r="C59" s="36">
        <v>24072.373</v>
      </c>
      <c r="D59" s="6"/>
      <c r="E59" s="5">
        <f t="shared" si="6"/>
        <v>-1950.9916276647402</v>
      </c>
      <c r="F59">
        <f t="shared" si="7"/>
        <v>-1951</v>
      </c>
      <c r="G59">
        <f t="shared" si="8"/>
        <v>3.7488500001927605E-2</v>
      </c>
      <c r="H59">
        <f t="shared" si="9"/>
        <v>3.7488500001927605E-2</v>
      </c>
      <c r="O59">
        <f t="shared" ca="1" si="10"/>
        <v>5.8837679088914871E-3</v>
      </c>
      <c r="Q59" s="1">
        <f t="shared" si="11"/>
        <v>9053.8729999999996</v>
      </c>
    </row>
    <row r="60" spans="1:17" x14ac:dyDescent="0.2">
      <c r="A60" s="35" t="s">
        <v>220</v>
      </c>
      <c r="B60" s="37" t="s">
        <v>61</v>
      </c>
      <c r="C60" s="36">
        <v>25496.262999999999</v>
      </c>
      <c r="D60" s="6"/>
      <c r="E60" s="5">
        <f t="shared" si="6"/>
        <v>-1632.9931894167569</v>
      </c>
      <c r="F60">
        <f t="shared" si="7"/>
        <v>-1633</v>
      </c>
      <c r="G60">
        <f t="shared" si="8"/>
        <v>3.0495500002871267E-2</v>
      </c>
      <c r="H60">
        <f t="shared" si="9"/>
        <v>3.0495500002871267E-2</v>
      </c>
      <c r="O60">
        <f t="shared" ca="1" si="10"/>
        <v>5.7021978304601997E-3</v>
      </c>
      <c r="Q60" s="1">
        <f t="shared" si="11"/>
        <v>10477.762999999999</v>
      </c>
    </row>
    <row r="61" spans="1:17" x14ac:dyDescent="0.2">
      <c r="A61" s="35" t="s">
        <v>224</v>
      </c>
      <c r="B61" s="37" t="s">
        <v>61</v>
      </c>
      <c r="C61" s="36">
        <v>26145.499</v>
      </c>
      <c r="D61" s="6"/>
      <c r="E61" s="5">
        <f t="shared" si="6"/>
        <v>-1487.9988190269316</v>
      </c>
      <c r="F61">
        <f t="shared" si="7"/>
        <v>-1488</v>
      </c>
      <c r="G61">
        <f t="shared" si="8"/>
        <v>5.2880000039294828E-3</v>
      </c>
      <c r="H61">
        <f t="shared" si="9"/>
        <v>5.2880000039294828E-3</v>
      </c>
      <c r="O61">
        <f t="shared" ca="1" si="10"/>
        <v>5.6194064424962484E-3</v>
      </c>
      <c r="Q61" s="1">
        <f t="shared" si="11"/>
        <v>11126.999</v>
      </c>
    </row>
    <row r="62" spans="1:17" x14ac:dyDescent="0.2">
      <c r="A62" s="35" t="s">
        <v>228</v>
      </c>
      <c r="B62" s="37" t="s">
        <v>61</v>
      </c>
      <c r="C62" s="36">
        <v>28760.440999999999</v>
      </c>
      <c r="D62" s="6"/>
      <c r="E62" s="5">
        <f t="shared" si="6"/>
        <v>-904.0018304189224</v>
      </c>
      <c r="F62">
        <f t="shared" si="7"/>
        <v>-904</v>
      </c>
      <c r="G62">
        <f t="shared" si="8"/>
        <v>-8.1959999988612253E-3</v>
      </c>
      <c r="H62">
        <f t="shared" si="9"/>
        <v>-8.1959999988612253E-3</v>
      </c>
      <c r="O62">
        <f t="shared" ca="1" si="10"/>
        <v>5.2859569902828155E-3</v>
      </c>
      <c r="Q62" s="1">
        <f t="shared" si="11"/>
        <v>13741.940999999999</v>
      </c>
    </row>
    <row r="63" spans="1:17" x14ac:dyDescent="0.2">
      <c r="A63" s="35" t="s">
        <v>107</v>
      </c>
      <c r="B63" s="37" t="s">
        <v>61</v>
      </c>
      <c r="C63" s="36">
        <v>29141.044999999998</v>
      </c>
      <c r="D63" s="6"/>
      <c r="E63" s="5">
        <f t="shared" si="6"/>
        <v>-819.00124920061535</v>
      </c>
      <c r="F63">
        <f t="shared" si="7"/>
        <v>-819</v>
      </c>
      <c r="G63">
        <f t="shared" si="8"/>
        <v>-5.593499998212792E-3</v>
      </c>
      <c r="H63">
        <f t="shared" si="9"/>
        <v>-5.593499998212792E-3</v>
      </c>
      <c r="O63">
        <f t="shared" ca="1" si="10"/>
        <v>5.2374241076832573E-3</v>
      </c>
      <c r="Q63" s="1">
        <f t="shared" si="11"/>
        <v>14122.544999999998</v>
      </c>
    </row>
    <row r="64" spans="1:17" x14ac:dyDescent="0.2">
      <c r="A64" s="35" t="s">
        <v>220</v>
      </c>
      <c r="B64" s="37" t="s">
        <v>61</v>
      </c>
      <c r="C64" s="36">
        <v>29172.412</v>
      </c>
      <c r="D64" s="6"/>
      <c r="E64" s="5">
        <f t="shared" si="6"/>
        <v>-811.99603319901041</v>
      </c>
      <c r="F64">
        <f t="shared" si="7"/>
        <v>-812</v>
      </c>
      <c r="G64">
        <f t="shared" si="8"/>
        <v>1.7762000003131106E-2</v>
      </c>
      <c r="H64">
        <f t="shared" si="9"/>
        <v>1.7762000003131106E-2</v>
      </c>
      <c r="O64">
        <f t="shared" ca="1" si="10"/>
        <v>5.2334272820574118E-3</v>
      </c>
      <c r="Q64" s="1">
        <f t="shared" si="11"/>
        <v>14153.912</v>
      </c>
    </row>
    <row r="65" spans="1:17" x14ac:dyDescent="0.2">
      <c r="A65" s="35" t="s">
        <v>239</v>
      </c>
      <c r="B65" s="37" t="s">
        <v>61</v>
      </c>
      <c r="C65" s="36">
        <v>29884.303</v>
      </c>
      <c r="D65" s="6"/>
      <c r="E65" s="5">
        <f t="shared" si="6"/>
        <v>-653.00887393614948</v>
      </c>
      <c r="F65">
        <f t="shared" si="7"/>
        <v>-653</v>
      </c>
      <c r="G65">
        <f t="shared" si="8"/>
        <v>-3.9734499998303363E-2</v>
      </c>
      <c r="H65">
        <f t="shared" si="9"/>
        <v>-3.9734499998303363E-2</v>
      </c>
      <c r="O65">
        <f t="shared" ca="1" si="10"/>
        <v>5.1426422428417677E-3</v>
      </c>
      <c r="Q65" s="1">
        <f t="shared" si="11"/>
        <v>14865.803</v>
      </c>
    </row>
    <row r="66" spans="1:17" x14ac:dyDescent="0.2">
      <c r="A66" s="35" t="s">
        <v>243</v>
      </c>
      <c r="B66" s="37" t="s">
        <v>61</v>
      </c>
      <c r="C66" s="36">
        <v>32660.494999999999</v>
      </c>
      <c r="D66" s="6"/>
      <c r="E66" s="5">
        <f t="shared" si="6"/>
        <v>-32.999800007302646</v>
      </c>
      <c r="F66">
        <f t="shared" si="7"/>
        <v>-33</v>
      </c>
      <c r="G66">
        <f t="shared" si="8"/>
        <v>8.955000012065284E-4</v>
      </c>
      <c r="H66">
        <f t="shared" si="9"/>
        <v>8.955000012065284E-4</v>
      </c>
      <c r="O66">
        <f t="shared" ca="1" si="10"/>
        <v>4.7886376874096987E-3</v>
      </c>
      <c r="Q66" s="1">
        <f t="shared" si="11"/>
        <v>17641.994999999999</v>
      </c>
    </row>
    <row r="67" spans="1:17" x14ac:dyDescent="0.2">
      <c r="A67" t="s">
        <v>18</v>
      </c>
      <c r="C67" s="7">
        <v>32808.256999999998</v>
      </c>
      <c r="D67" s="7" t="s">
        <v>20</v>
      </c>
      <c r="E67">
        <f t="shared" si="6"/>
        <v>0</v>
      </c>
      <c r="F67">
        <f t="shared" si="7"/>
        <v>0</v>
      </c>
      <c r="G67">
        <f t="shared" si="8"/>
        <v>0</v>
      </c>
      <c r="H67">
        <f t="shared" si="9"/>
        <v>0</v>
      </c>
      <c r="O67">
        <f t="shared" ca="1" si="10"/>
        <v>4.7697955094592823E-3</v>
      </c>
      <c r="Q67" s="1">
        <f t="shared" si="11"/>
        <v>17789.756999999998</v>
      </c>
    </row>
    <row r="68" spans="1:17" x14ac:dyDescent="0.2">
      <c r="A68" s="35" t="s">
        <v>107</v>
      </c>
      <c r="B68" s="37" t="s">
        <v>61</v>
      </c>
      <c r="C68" s="36">
        <v>33126.169000000002</v>
      </c>
      <c r="D68" s="6"/>
      <c r="E68" s="5">
        <f t="shared" si="6"/>
        <v>70.99952910708987</v>
      </c>
      <c r="F68">
        <f t="shared" si="7"/>
        <v>71</v>
      </c>
      <c r="G68">
        <f t="shared" si="8"/>
        <v>-2.1084999971208163E-3</v>
      </c>
      <c r="H68">
        <f t="shared" si="9"/>
        <v>-2.1084999971208163E-3</v>
      </c>
      <c r="O68">
        <f t="shared" ca="1" si="10"/>
        <v>4.7292562781114161E-3</v>
      </c>
      <c r="Q68" s="1">
        <f t="shared" si="11"/>
        <v>18107.669000000002</v>
      </c>
    </row>
    <row r="69" spans="1:17" x14ac:dyDescent="0.2">
      <c r="A69" s="35" t="s">
        <v>252</v>
      </c>
      <c r="B69" s="37" t="s">
        <v>61</v>
      </c>
      <c r="C69" s="36">
        <v>33184.383999999998</v>
      </c>
      <c r="D69" s="6"/>
      <c r="E69" s="5">
        <f t="shared" si="6"/>
        <v>84.000729398267737</v>
      </c>
      <c r="F69">
        <f t="shared" si="7"/>
        <v>84</v>
      </c>
      <c r="G69">
        <f t="shared" si="8"/>
        <v>3.2659999997122213E-3</v>
      </c>
      <c r="H69">
        <f t="shared" si="9"/>
        <v>3.2659999997122213E-3</v>
      </c>
      <c r="O69">
        <f t="shared" ca="1" si="10"/>
        <v>4.7218336019491311E-3</v>
      </c>
      <c r="Q69" s="1">
        <f t="shared" si="11"/>
        <v>18165.883999999998</v>
      </c>
    </row>
    <row r="70" spans="1:17" x14ac:dyDescent="0.2">
      <c r="A70" s="35" t="s">
        <v>255</v>
      </c>
      <c r="B70" s="37" t="s">
        <v>61</v>
      </c>
      <c r="C70" s="36">
        <v>33211.239000000001</v>
      </c>
      <c r="D70" s="6"/>
      <c r="E70" s="5">
        <f t="shared" si="6"/>
        <v>89.998277003174437</v>
      </c>
      <c r="F70">
        <f t="shared" si="7"/>
        <v>90</v>
      </c>
      <c r="G70">
        <f t="shared" si="8"/>
        <v>-7.7149999997345731E-3</v>
      </c>
      <c r="H70">
        <f t="shared" si="9"/>
        <v>-7.7149999997345731E-3</v>
      </c>
      <c r="O70">
        <f t="shared" ca="1" si="10"/>
        <v>4.7184077514126916E-3</v>
      </c>
      <c r="Q70" s="1">
        <f t="shared" si="11"/>
        <v>18192.739000000001</v>
      </c>
    </row>
    <row r="71" spans="1:17" x14ac:dyDescent="0.2">
      <c r="A71" s="35" t="s">
        <v>259</v>
      </c>
      <c r="B71" s="37" t="s">
        <v>61</v>
      </c>
      <c r="C71" s="36">
        <v>33448.559000000001</v>
      </c>
      <c r="D71" s="6"/>
      <c r="E71" s="5">
        <f t="shared" si="6"/>
        <v>142.99913336498003</v>
      </c>
      <c r="F71">
        <f t="shared" si="7"/>
        <v>143</v>
      </c>
      <c r="G71">
        <f t="shared" si="8"/>
        <v>-3.8805000003776513E-3</v>
      </c>
      <c r="H71">
        <f t="shared" si="9"/>
        <v>-3.8805000003776513E-3</v>
      </c>
      <c r="O71">
        <f t="shared" ca="1" si="10"/>
        <v>4.6881460716741439E-3</v>
      </c>
      <c r="Q71" s="1">
        <f t="shared" si="11"/>
        <v>18430.059000000001</v>
      </c>
    </row>
    <row r="72" spans="1:17" x14ac:dyDescent="0.2">
      <c r="A72" s="35" t="s">
        <v>263</v>
      </c>
      <c r="B72" s="37" t="s">
        <v>61</v>
      </c>
      <c r="C72" s="36">
        <v>33891.857000000004</v>
      </c>
      <c r="D72" s="6"/>
      <c r="E72" s="5">
        <f t="shared" si="6"/>
        <v>242.0012133560295</v>
      </c>
      <c r="F72">
        <f t="shared" si="7"/>
        <v>242</v>
      </c>
      <c r="G72">
        <f t="shared" si="8"/>
        <v>5.4330000057234429E-3</v>
      </c>
      <c r="H72">
        <f t="shared" si="9"/>
        <v>5.4330000057234429E-3</v>
      </c>
      <c r="O72">
        <f t="shared" ca="1" si="10"/>
        <v>4.6316195378228939E-3</v>
      </c>
      <c r="Q72" s="1">
        <f t="shared" si="11"/>
        <v>18873.357000000004</v>
      </c>
    </row>
    <row r="73" spans="1:17" x14ac:dyDescent="0.2">
      <c r="A73" s="35" t="s">
        <v>268</v>
      </c>
      <c r="B73" s="37" t="s">
        <v>61</v>
      </c>
      <c r="C73" s="36">
        <v>33896.336000000003</v>
      </c>
      <c r="D73" s="6"/>
      <c r="E73" s="5">
        <f t="shared" si="6"/>
        <v>243.00151183759235</v>
      </c>
      <c r="F73">
        <f t="shared" si="7"/>
        <v>243</v>
      </c>
      <c r="G73">
        <f t="shared" si="8"/>
        <v>6.7695000034291297E-3</v>
      </c>
      <c r="H73">
        <f t="shared" si="9"/>
        <v>6.7695000034291297E-3</v>
      </c>
      <c r="O73">
        <f t="shared" ca="1" si="10"/>
        <v>4.6310485627334879E-3</v>
      </c>
      <c r="Q73" s="1">
        <f t="shared" si="11"/>
        <v>18877.836000000003</v>
      </c>
    </row>
    <row r="74" spans="1:17" x14ac:dyDescent="0.2">
      <c r="A74" s="35" t="s">
        <v>271</v>
      </c>
      <c r="B74" s="37" t="s">
        <v>61</v>
      </c>
      <c r="C74" s="36">
        <v>34236.635000000002</v>
      </c>
      <c r="D74" s="6"/>
      <c r="E74" s="5">
        <f t="shared" si="6"/>
        <v>319.00074670640259</v>
      </c>
      <c r="F74">
        <f t="shared" si="7"/>
        <v>319</v>
      </c>
      <c r="G74">
        <f t="shared" si="8"/>
        <v>3.3435000004828908E-3</v>
      </c>
      <c r="H74">
        <f t="shared" si="9"/>
        <v>3.3435000004828908E-3</v>
      </c>
      <c r="O74">
        <f t="shared" ca="1" si="10"/>
        <v>4.587654455938589E-3</v>
      </c>
      <c r="Q74" s="1">
        <f t="shared" si="11"/>
        <v>19218.135000000002</v>
      </c>
    </row>
    <row r="75" spans="1:17" x14ac:dyDescent="0.2">
      <c r="A75" s="10" t="s">
        <v>76</v>
      </c>
      <c r="B75" s="11" t="s">
        <v>77</v>
      </c>
      <c r="C75" s="10">
        <v>34500.813999999998</v>
      </c>
      <c r="D75" s="10">
        <v>3.0000000000000001E-3</v>
      </c>
      <c r="E75">
        <f t="shared" si="6"/>
        <v>378.00004399616017</v>
      </c>
      <c r="F75">
        <f t="shared" si="7"/>
        <v>378</v>
      </c>
      <c r="G75">
        <f t="shared" si="8"/>
        <v>1.9700000120792538E-4</v>
      </c>
      <c r="H75">
        <f t="shared" si="9"/>
        <v>1.9700000120792538E-4</v>
      </c>
      <c r="O75">
        <f t="shared" ca="1" si="10"/>
        <v>4.5539669256636018E-3</v>
      </c>
      <c r="Q75" s="1">
        <f t="shared" si="11"/>
        <v>19482.313999999998</v>
      </c>
    </row>
    <row r="76" spans="1:17" x14ac:dyDescent="0.2">
      <c r="A76" s="35" t="s">
        <v>280</v>
      </c>
      <c r="B76" s="37" t="s">
        <v>61</v>
      </c>
      <c r="C76" s="36">
        <v>34590.370000000003</v>
      </c>
      <c r="D76" s="6"/>
      <c r="E76" s="5">
        <f t="shared" si="6"/>
        <v>398.00065368914051</v>
      </c>
      <c r="F76">
        <f t="shared" si="7"/>
        <v>398</v>
      </c>
      <c r="G76">
        <f t="shared" si="8"/>
        <v>2.9270000013639219E-3</v>
      </c>
      <c r="H76">
        <f t="shared" si="9"/>
        <v>2.9270000013639219E-3</v>
      </c>
      <c r="O76">
        <f t="shared" ca="1" si="10"/>
        <v>4.5425474238754704E-3</v>
      </c>
      <c r="Q76" s="1">
        <f t="shared" si="11"/>
        <v>19571.870000000003</v>
      </c>
    </row>
    <row r="77" spans="1:17" x14ac:dyDescent="0.2">
      <c r="A77" s="35" t="s">
        <v>284</v>
      </c>
      <c r="B77" s="37" t="s">
        <v>61</v>
      </c>
      <c r="C77" s="36">
        <v>34885.889000000003</v>
      </c>
      <c r="D77" s="6"/>
      <c r="E77" s="5">
        <f t="shared" si="6"/>
        <v>463.99913704993799</v>
      </c>
      <c r="F77">
        <f t="shared" si="7"/>
        <v>464</v>
      </c>
      <c r="G77">
        <f t="shared" si="8"/>
        <v>-3.8639999984297901E-3</v>
      </c>
      <c r="H77">
        <f t="shared" si="9"/>
        <v>-3.8639999984297901E-3</v>
      </c>
      <c r="O77">
        <f t="shared" ca="1" si="10"/>
        <v>4.5048630679746368E-3</v>
      </c>
      <c r="Q77" s="1">
        <f t="shared" si="11"/>
        <v>19867.389000000003</v>
      </c>
    </row>
    <row r="78" spans="1:17" x14ac:dyDescent="0.2">
      <c r="A78" s="35" t="s">
        <v>288</v>
      </c>
      <c r="B78" s="37" t="s">
        <v>61</v>
      </c>
      <c r="C78" s="36">
        <v>34975.459000000003</v>
      </c>
      <c r="D78" s="6"/>
      <c r="E78" s="5">
        <f t="shared" si="6"/>
        <v>484.00287337358083</v>
      </c>
      <c r="F78">
        <f t="shared" si="7"/>
        <v>484</v>
      </c>
      <c r="G78">
        <f t="shared" si="8"/>
        <v>1.2866000004578382E-2</v>
      </c>
      <c r="H78">
        <f t="shared" si="9"/>
        <v>1.2866000004578382E-2</v>
      </c>
      <c r="O78">
        <f t="shared" ca="1" si="10"/>
        <v>4.4934435661865054E-3</v>
      </c>
      <c r="Q78" s="1">
        <f t="shared" si="11"/>
        <v>19956.959000000003</v>
      </c>
    </row>
    <row r="79" spans="1:17" x14ac:dyDescent="0.2">
      <c r="A79" s="35" t="s">
        <v>291</v>
      </c>
      <c r="B79" s="37" t="s">
        <v>61</v>
      </c>
      <c r="C79" s="36">
        <v>35723.212</v>
      </c>
      <c r="D79" s="6"/>
      <c r="E79" s="5">
        <f t="shared" si="6"/>
        <v>650.9991204117955</v>
      </c>
      <c r="F79">
        <f t="shared" si="7"/>
        <v>651</v>
      </c>
      <c r="G79">
        <f t="shared" si="8"/>
        <v>-3.9384999981848523E-3</v>
      </c>
      <c r="H79">
        <f t="shared" si="9"/>
        <v>-3.9384999981848523E-3</v>
      </c>
      <c r="O79">
        <f t="shared" ca="1" si="10"/>
        <v>4.3980907262556098E-3</v>
      </c>
      <c r="Q79" s="1">
        <f t="shared" si="11"/>
        <v>20704.712</v>
      </c>
    </row>
    <row r="80" spans="1:17" x14ac:dyDescent="0.2">
      <c r="A80" s="35" t="s">
        <v>296</v>
      </c>
      <c r="B80" s="37" t="s">
        <v>61</v>
      </c>
      <c r="C80" s="36">
        <v>36766.5</v>
      </c>
      <c r="D80" s="6"/>
      <c r="E80" s="5">
        <f t="shared" si="6"/>
        <v>883.99742410299518</v>
      </c>
      <c r="F80">
        <f t="shared" si="7"/>
        <v>884</v>
      </c>
      <c r="G80">
        <f t="shared" si="8"/>
        <v>-1.1533999997482169E-2</v>
      </c>
      <c r="H80">
        <f t="shared" si="9"/>
        <v>-1.1533999997482169E-2</v>
      </c>
      <c r="O80">
        <f t="shared" ca="1" si="10"/>
        <v>4.2650535304238806E-3</v>
      </c>
      <c r="Q80" s="1">
        <f t="shared" si="11"/>
        <v>21748</v>
      </c>
    </row>
    <row r="81" spans="1:35" x14ac:dyDescent="0.2">
      <c r="A81" s="35" t="s">
        <v>296</v>
      </c>
      <c r="B81" s="37" t="s">
        <v>61</v>
      </c>
      <c r="C81" s="36">
        <v>36784.411999999997</v>
      </c>
      <c r="D81" s="6"/>
      <c r="E81" s="5">
        <f t="shared" si="6"/>
        <v>887.99772470619973</v>
      </c>
      <c r="F81">
        <f t="shared" si="7"/>
        <v>888</v>
      </c>
      <c r="G81">
        <f t="shared" si="8"/>
        <v>-1.0188000000198372E-2</v>
      </c>
      <c r="H81">
        <f t="shared" si="9"/>
        <v>-1.0188000000198372E-2</v>
      </c>
      <c r="O81">
        <f t="shared" ca="1" si="10"/>
        <v>4.262769630066254E-3</v>
      </c>
      <c r="Q81" s="1">
        <f t="shared" si="11"/>
        <v>21765.911999999997</v>
      </c>
    </row>
    <row r="82" spans="1:35" x14ac:dyDescent="0.2">
      <c r="A82" s="35" t="s">
        <v>304</v>
      </c>
      <c r="B82" s="37" t="s">
        <v>61</v>
      </c>
      <c r="C82" s="36">
        <v>36784.415000000001</v>
      </c>
      <c r="D82" s="6"/>
      <c r="E82" s="5">
        <f t="shared" si="6"/>
        <v>887.99839469848564</v>
      </c>
      <c r="F82">
        <f t="shared" si="7"/>
        <v>888</v>
      </c>
      <c r="G82">
        <f t="shared" si="8"/>
        <v>-7.1879999959492125E-3</v>
      </c>
      <c r="H82">
        <f t="shared" si="9"/>
        <v>-7.1879999959492125E-3</v>
      </c>
      <c r="O82">
        <f t="shared" ca="1" si="10"/>
        <v>4.262769630066254E-3</v>
      </c>
      <c r="Q82" s="1">
        <f t="shared" si="11"/>
        <v>21765.915000000001</v>
      </c>
    </row>
    <row r="83" spans="1:35" x14ac:dyDescent="0.2">
      <c r="A83" s="35" t="s">
        <v>296</v>
      </c>
      <c r="B83" s="37" t="s">
        <v>61</v>
      </c>
      <c r="C83" s="36">
        <v>36802.307000000001</v>
      </c>
      <c r="D83" s="6"/>
      <c r="E83" s="5">
        <f t="shared" si="6"/>
        <v>891.99422868645729</v>
      </c>
      <c r="F83">
        <f t="shared" si="7"/>
        <v>892</v>
      </c>
      <c r="G83">
        <f t="shared" si="8"/>
        <v>-2.5841999995463993E-2</v>
      </c>
      <c r="H83">
        <f t="shared" si="9"/>
        <v>-2.5841999995463993E-2</v>
      </c>
      <c r="O83">
        <f t="shared" ca="1" si="10"/>
        <v>4.2604857297086282E-3</v>
      </c>
      <c r="Q83" s="1">
        <f t="shared" si="11"/>
        <v>21783.807000000001</v>
      </c>
    </row>
    <row r="84" spans="1:35" x14ac:dyDescent="0.2">
      <c r="A84" s="35" t="s">
        <v>296</v>
      </c>
      <c r="B84" s="37" t="s">
        <v>61</v>
      </c>
      <c r="C84" s="36">
        <v>36811.262000000002</v>
      </c>
      <c r="D84" s="6"/>
      <c r="E84" s="5">
        <f t="shared" si="6"/>
        <v>893.99415565729862</v>
      </c>
      <c r="F84">
        <f t="shared" si="7"/>
        <v>894</v>
      </c>
      <c r="G84">
        <f t="shared" si="8"/>
        <v>-2.6168999997025821E-2</v>
      </c>
      <c r="H84">
        <f t="shared" si="9"/>
        <v>-2.6168999997025821E-2</v>
      </c>
      <c r="O84">
        <f t="shared" ca="1" si="10"/>
        <v>4.2593437795298145E-3</v>
      </c>
      <c r="Q84" s="1">
        <f t="shared" si="11"/>
        <v>21792.762000000002</v>
      </c>
    </row>
    <row r="85" spans="1:35" x14ac:dyDescent="0.2">
      <c r="A85" s="35" t="s">
        <v>313</v>
      </c>
      <c r="B85" s="37" t="s">
        <v>61</v>
      </c>
      <c r="C85" s="36">
        <v>37196.383000000002</v>
      </c>
      <c r="D85" s="6"/>
      <c r="E85" s="5">
        <f t="shared" ref="E85:E116" si="12">+(C85-C$7)/C$8</f>
        <v>980.00352192611251</v>
      </c>
      <c r="F85">
        <f t="shared" ref="F85:F116" si="13">ROUND(2*E85,0)/2</f>
        <v>980</v>
      </c>
      <c r="G85">
        <f t="shared" ref="G85:G116" si="14">+C85-(C$7+F85*C$8)</f>
        <v>1.5770000005431939E-2</v>
      </c>
      <c r="H85">
        <f>+G85</f>
        <v>1.5770000005431939E-2</v>
      </c>
      <c r="O85">
        <f t="shared" ref="O85:O116" ca="1" si="15">+C$11+C$12*$F85</f>
        <v>4.2102399218408504E-3</v>
      </c>
      <c r="Q85" s="1">
        <f t="shared" ref="Q85:Q116" si="16">+C85-15018.5</f>
        <v>22177.883000000002</v>
      </c>
    </row>
    <row r="86" spans="1:35" x14ac:dyDescent="0.2">
      <c r="A86" s="35" t="s">
        <v>318</v>
      </c>
      <c r="B86" s="37" t="s">
        <v>61</v>
      </c>
      <c r="C86" s="36">
        <v>37496.379999999997</v>
      </c>
      <c r="D86" s="6"/>
      <c r="E86" s="5">
        <f t="shared" si="12"/>
        <v>1047.0020804377102</v>
      </c>
      <c r="F86">
        <f t="shared" si="13"/>
        <v>1047</v>
      </c>
      <c r="G86">
        <f t="shared" si="14"/>
        <v>9.3154999995022081E-3</v>
      </c>
      <c r="H86">
        <f>+G86</f>
        <v>9.3154999995022081E-3</v>
      </c>
      <c r="O86">
        <f t="shared" ca="1" si="15"/>
        <v>4.1719845908506107E-3</v>
      </c>
      <c r="Q86" s="1">
        <f t="shared" si="16"/>
        <v>22477.879999999997</v>
      </c>
    </row>
    <row r="87" spans="1:35" x14ac:dyDescent="0.2">
      <c r="A87" s="35" t="s">
        <v>323</v>
      </c>
      <c r="B87" s="37" t="s">
        <v>61</v>
      </c>
      <c r="C87" s="36">
        <v>38311.305</v>
      </c>
      <c r="D87" s="6"/>
      <c r="E87" s="5">
        <f t="shared" si="12"/>
        <v>1228.9999013994693</v>
      </c>
      <c r="F87">
        <f t="shared" si="13"/>
        <v>1229</v>
      </c>
      <c r="G87">
        <f t="shared" si="14"/>
        <v>-4.4150000030640513E-4</v>
      </c>
      <c r="H87">
        <f>+G87</f>
        <v>-4.4150000030640513E-4</v>
      </c>
      <c r="O87">
        <f t="shared" ca="1" si="15"/>
        <v>4.0680671245786164E-3</v>
      </c>
      <c r="Q87" s="1">
        <f t="shared" si="16"/>
        <v>23292.805</v>
      </c>
    </row>
    <row r="88" spans="1:35" x14ac:dyDescent="0.2">
      <c r="A88" s="3" t="s">
        <v>59</v>
      </c>
      <c r="B88" s="2"/>
      <c r="C88" s="7">
        <v>40514.317000000003</v>
      </c>
      <c r="D88" s="7"/>
      <c r="E88">
        <f t="shared" si="12"/>
        <v>1721.0002493487964</v>
      </c>
      <c r="F88">
        <f t="shared" si="13"/>
        <v>1721</v>
      </c>
      <c r="G88">
        <f t="shared" si="14"/>
        <v>1.1165000032633543E-3</v>
      </c>
      <c r="J88">
        <f>+G88</f>
        <v>1.1165000032633543E-3</v>
      </c>
      <c r="O88">
        <f t="shared" ca="1" si="15"/>
        <v>3.7871473805905871E-3</v>
      </c>
      <c r="Q88" s="1">
        <f t="shared" si="16"/>
        <v>25495.817000000003</v>
      </c>
    </row>
    <row r="89" spans="1:35" x14ac:dyDescent="0.2">
      <c r="A89" s="4" t="s">
        <v>60</v>
      </c>
      <c r="B89" s="2" t="s">
        <v>61</v>
      </c>
      <c r="C89" s="7">
        <v>40809.845000000001</v>
      </c>
      <c r="D89" s="7"/>
      <c r="E89">
        <f t="shared" si="12"/>
        <v>1787.0007426864486</v>
      </c>
      <c r="F89">
        <f t="shared" si="13"/>
        <v>1787</v>
      </c>
      <c r="G89">
        <f t="shared" si="14"/>
        <v>3.3255000016652048E-3</v>
      </c>
      <c r="J89">
        <f>+G89</f>
        <v>3.3255000016652048E-3</v>
      </c>
      <c r="O89">
        <f t="shared" ca="1" si="15"/>
        <v>3.7494630246897539E-3</v>
      </c>
      <c r="Q89" s="1">
        <f t="shared" si="16"/>
        <v>25791.345000000001</v>
      </c>
    </row>
    <row r="90" spans="1:35" x14ac:dyDescent="0.2">
      <c r="A90" s="4" t="s">
        <v>60</v>
      </c>
      <c r="B90" s="2" t="s">
        <v>61</v>
      </c>
      <c r="C90" s="7">
        <v>40818.8001</v>
      </c>
      <c r="D90" s="7">
        <v>2.9999999999999997E-4</v>
      </c>
      <c r="E90">
        <f t="shared" si="12"/>
        <v>1789.0006919903656</v>
      </c>
      <c r="F90">
        <f t="shared" si="13"/>
        <v>1789</v>
      </c>
      <c r="G90">
        <f t="shared" si="14"/>
        <v>3.0985000048531219E-3</v>
      </c>
      <c r="J90">
        <f>+G90</f>
        <v>3.0985000048531219E-3</v>
      </c>
      <c r="O90">
        <f t="shared" ca="1" si="15"/>
        <v>3.7483210745109406E-3</v>
      </c>
      <c r="Q90" s="1">
        <f t="shared" si="16"/>
        <v>25800.3001</v>
      </c>
    </row>
    <row r="91" spans="1:35" x14ac:dyDescent="0.2">
      <c r="A91" s="35" t="s">
        <v>4</v>
      </c>
      <c r="B91" s="37" t="s">
        <v>61</v>
      </c>
      <c r="C91" s="36">
        <v>41884.482000000004</v>
      </c>
      <c r="D91" s="6"/>
      <c r="E91" s="5">
        <f t="shared" si="12"/>
        <v>2027.0002424255431</v>
      </c>
      <c r="F91">
        <f t="shared" si="13"/>
        <v>2027</v>
      </c>
      <c r="G91">
        <f t="shared" si="14"/>
        <v>1.0855000073206611E-3</v>
      </c>
      <c r="J91">
        <f>+G91</f>
        <v>1.0855000073206611E-3</v>
      </c>
      <c r="O91">
        <f t="shared" ca="1" si="15"/>
        <v>3.6124290032321787E-3</v>
      </c>
      <c r="Q91" s="1">
        <f t="shared" si="16"/>
        <v>26865.982000000004</v>
      </c>
    </row>
    <row r="92" spans="1:35" x14ac:dyDescent="0.2">
      <c r="A92" s="5" t="s">
        <v>34</v>
      </c>
      <c r="C92" s="7">
        <v>42202.392999999996</v>
      </c>
      <c r="D92" s="7"/>
      <c r="E92">
        <f t="shared" si="12"/>
        <v>2097.9995482018685</v>
      </c>
      <c r="F92">
        <f t="shared" si="13"/>
        <v>2098</v>
      </c>
      <c r="G92">
        <f t="shared" si="14"/>
        <v>-2.0230000009178184E-3</v>
      </c>
      <c r="I92">
        <f>+G92</f>
        <v>-2.0230000009178184E-3</v>
      </c>
      <c r="O92">
        <f t="shared" ca="1" si="15"/>
        <v>3.5718897718843125E-3</v>
      </c>
      <c r="Q92" s="1">
        <f t="shared" si="16"/>
        <v>27183.892999999996</v>
      </c>
      <c r="AE92">
        <v>9</v>
      </c>
      <c r="AG92" t="s">
        <v>33</v>
      </c>
      <c r="AI92" t="s">
        <v>35</v>
      </c>
    </row>
    <row r="93" spans="1:35" x14ac:dyDescent="0.2">
      <c r="A93" s="5" t="s">
        <v>34</v>
      </c>
      <c r="C93" s="7">
        <v>42211.383000000002</v>
      </c>
      <c r="D93" s="7"/>
      <c r="E93">
        <f t="shared" si="12"/>
        <v>2100.0072917493694</v>
      </c>
      <c r="F93">
        <f t="shared" si="13"/>
        <v>2100</v>
      </c>
      <c r="G93">
        <f t="shared" si="14"/>
        <v>3.2650000001012813E-2</v>
      </c>
      <c r="I93">
        <f>+G93</f>
        <v>3.2650000001012813E-2</v>
      </c>
      <c r="O93">
        <f t="shared" ca="1" si="15"/>
        <v>3.5707478217054996E-3</v>
      </c>
      <c r="Q93" s="1">
        <f t="shared" si="16"/>
        <v>27192.883000000002</v>
      </c>
      <c r="AD93" t="s">
        <v>36</v>
      </c>
      <c r="AE93">
        <v>5</v>
      </c>
      <c r="AG93" t="s">
        <v>33</v>
      </c>
      <c r="AI93" t="s">
        <v>35</v>
      </c>
    </row>
    <row r="94" spans="1:35" x14ac:dyDescent="0.2">
      <c r="A94" s="35" t="s">
        <v>349</v>
      </c>
      <c r="B94" s="37" t="s">
        <v>61</v>
      </c>
      <c r="C94" s="36">
        <v>42650.177000000003</v>
      </c>
      <c r="D94" s="6"/>
      <c r="E94" s="5">
        <f t="shared" si="12"/>
        <v>2198.0034899898137</v>
      </c>
      <c r="F94">
        <f t="shared" si="13"/>
        <v>2198</v>
      </c>
      <c r="G94">
        <f t="shared" si="14"/>
        <v>1.5627000007953029E-2</v>
      </c>
      <c r="H94">
        <f>+G94</f>
        <v>1.5627000007953029E-2</v>
      </c>
      <c r="O94">
        <f t="shared" ca="1" si="15"/>
        <v>3.5147922629436565E-3</v>
      </c>
      <c r="Q94" s="1">
        <f t="shared" si="16"/>
        <v>27631.677000000003</v>
      </c>
    </row>
    <row r="95" spans="1:35" x14ac:dyDescent="0.2">
      <c r="A95" s="35" t="s">
        <v>349</v>
      </c>
      <c r="B95" s="37" t="s">
        <v>61</v>
      </c>
      <c r="C95" s="36">
        <v>42668.086000000003</v>
      </c>
      <c r="D95" s="6"/>
      <c r="E95" s="5">
        <f t="shared" si="12"/>
        <v>2202.0031206007338</v>
      </c>
      <c r="F95">
        <f t="shared" si="13"/>
        <v>2202</v>
      </c>
      <c r="G95">
        <f t="shared" si="14"/>
        <v>1.3973000000987668E-2</v>
      </c>
      <c r="H95">
        <f>+G95</f>
        <v>1.3973000000987668E-2</v>
      </c>
      <c r="O95">
        <f t="shared" ca="1" si="15"/>
        <v>3.5125083625860299E-3</v>
      </c>
      <c r="Q95" s="1">
        <f t="shared" si="16"/>
        <v>27649.586000000003</v>
      </c>
    </row>
    <row r="96" spans="1:35" x14ac:dyDescent="0.2">
      <c r="A96" s="5" t="s">
        <v>37</v>
      </c>
      <c r="C96" s="7">
        <v>42963.544000000002</v>
      </c>
      <c r="D96" s="7"/>
      <c r="E96">
        <f t="shared" si="12"/>
        <v>2267.9879807850689</v>
      </c>
      <c r="F96">
        <f t="shared" si="13"/>
        <v>2268</v>
      </c>
      <c r="G96">
        <f t="shared" si="14"/>
        <v>-5.3817999993043486E-2</v>
      </c>
      <c r="I96">
        <f t="shared" ref="I96:I101" si="17">+G96</f>
        <v>-5.3817999993043486E-2</v>
      </c>
      <c r="O96">
        <f t="shared" ca="1" si="15"/>
        <v>3.4748240066851972E-3</v>
      </c>
      <c r="Q96" s="1">
        <f t="shared" si="16"/>
        <v>27945.044000000002</v>
      </c>
      <c r="AD96" t="s">
        <v>36</v>
      </c>
      <c r="AI96" t="s">
        <v>38</v>
      </c>
    </row>
    <row r="97" spans="1:35" x14ac:dyDescent="0.2">
      <c r="A97" s="5" t="s">
        <v>39</v>
      </c>
      <c r="C97" s="7">
        <v>43411.358</v>
      </c>
      <c r="D97" s="7"/>
      <c r="E97">
        <f t="shared" si="12"/>
        <v>2367.9986224958625</v>
      </c>
      <c r="F97">
        <f t="shared" si="13"/>
        <v>2368</v>
      </c>
      <c r="G97">
        <f t="shared" si="14"/>
        <v>-6.167999999888707E-3</v>
      </c>
      <c r="I97">
        <f t="shared" si="17"/>
        <v>-6.167999999888707E-3</v>
      </c>
      <c r="O97">
        <f t="shared" ca="1" si="15"/>
        <v>3.4177264977445407E-3</v>
      </c>
      <c r="Q97" s="1">
        <f t="shared" si="16"/>
        <v>28392.858</v>
      </c>
      <c r="AD97" t="s">
        <v>36</v>
      </c>
      <c r="AI97" t="s">
        <v>38</v>
      </c>
    </row>
    <row r="98" spans="1:35" x14ac:dyDescent="0.2">
      <c r="A98" s="5" t="s">
        <v>37</v>
      </c>
      <c r="C98" s="7">
        <v>43769.591</v>
      </c>
      <c r="D98" s="7"/>
      <c r="E98">
        <f t="shared" si="12"/>
        <v>2448.0030712446351</v>
      </c>
      <c r="F98">
        <f t="shared" si="13"/>
        <v>2448</v>
      </c>
      <c r="G98">
        <f t="shared" si="14"/>
        <v>1.3751999998930842E-2</v>
      </c>
      <c r="I98">
        <f t="shared" si="17"/>
        <v>1.3751999998930842E-2</v>
      </c>
      <c r="O98">
        <f t="shared" ca="1" si="15"/>
        <v>3.3720484905920157E-3</v>
      </c>
      <c r="Q98" s="1">
        <f t="shared" si="16"/>
        <v>28751.091</v>
      </c>
      <c r="AD98" t="s">
        <v>36</v>
      </c>
      <c r="AI98" t="s">
        <v>38</v>
      </c>
    </row>
    <row r="99" spans="1:35" x14ac:dyDescent="0.2">
      <c r="A99" s="5" t="s">
        <v>41</v>
      </c>
      <c r="C99" s="7">
        <v>44087.491999999998</v>
      </c>
      <c r="D99" s="7"/>
      <c r="E99">
        <f t="shared" si="12"/>
        <v>2519.0001437133451</v>
      </c>
      <c r="F99">
        <f t="shared" si="13"/>
        <v>2519</v>
      </c>
      <c r="G99">
        <f t="shared" si="14"/>
        <v>6.4349999593105167E-4</v>
      </c>
      <c r="I99">
        <f t="shared" si="17"/>
        <v>6.4349999593105167E-4</v>
      </c>
      <c r="O99">
        <f t="shared" ca="1" si="15"/>
        <v>3.3315092592441494E-3</v>
      </c>
      <c r="Q99" s="1">
        <f t="shared" si="16"/>
        <v>29068.991999999998</v>
      </c>
      <c r="AD99" t="s">
        <v>36</v>
      </c>
      <c r="AE99">
        <v>9</v>
      </c>
      <c r="AG99" t="s">
        <v>40</v>
      </c>
      <c r="AI99" t="s">
        <v>35</v>
      </c>
    </row>
    <row r="100" spans="1:35" x14ac:dyDescent="0.2">
      <c r="A100" s="5" t="s">
        <v>43</v>
      </c>
      <c r="C100" s="7">
        <v>44087.493000000002</v>
      </c>
      <c r="D100" s="7"/>
      <c r="E100">
        <f t="shared" si="12"/>
        <v>2519.0003670441079</v>
      </c>
      <c r="F100">
        <f t="shared" si="13"/>
        <v>2519</v>
      </c>
      <c r="G100">
        <f t="shared" si="14"/>
        <v>1.6434999997727573E-3</v>
      </c>
      <c r="I100">
        <f t="shared" si="17"/>
        <v>1.6434999997727573E-3</v>
      </c>
      <c r="O100">
        <f t="shared" ca="1" si="15"/>
        <v>3.3315092592441494E-3</v>
      </c>
      <c r="Q100" s="1">
        <f t="shared" si="16"/>
        <v>29068.993000000002</v>
      </c>
      <c r="AD100" t="s">
        <v>36</v>
      </c>
      <c r="AE100">
        <v>31</v>
      </c>
      <c r="AG100" t="s">
        <v>42</v>
      </c>
      <c r="AI100" t="s">
        <v>35</v>
      </c>
    </row>
    <row r="101" spans="1:35" x14ac:dyDescent="0.2">
      <c r="A101" s="5" t="s">
        <v>44</v>
      </c>
      <c r="C101" s="7">
        <v>44114.364000000001</v>
      </c>
      <c r="D101" s="7"/>
      <c r="E101">
        <f t="shared" si="12"/>
        <v>2525.0014879412001</v>
      </c>
      <c r="F101">
        <f t="shared" si="13"/>
        <v>2525</v>
      </c>
      <c r="G101">
        <f t="shared" si="14"/>
        <v>6.6625000035855919E-3</v>
      </c>
      <c r="I101">
        <f t="shared" si="17"/>
        <v>6.6625000035855919E-3</v>
      </c>
      <c r="O101">
        <f t="shared" ca="1" si="15"/>
        <v>3.3280834087077104E-3</v>
      </c>
      <c r="Q101" s="1">
        <f t="shared" si="16"/>
        <v>29095.864000000001</v>
      </c>
      <c r="AD101" t="s">
        <v>36</v>
      </c>
      <c r="AI101" t="s">
        <v>38</v>
      </c>
    </row>
    <row r="102" spans="1:35" x14ac:dyDescent="0.2">
      <c r="A102" s="5" t="s">
        <v>46</v>
      </c>
      <c r="C102" s="7">
        <v>44539.740100000003</v>
      </c>
      <c r="D102" s="7"/>
      <c r="E102">
        <f t="shared" si="12"/>
        <v>2620.0010563545038</v>
      </c>
      <c r="F102">
        <f t="shared" si="13"/>
        <v>2620</v>
      </c>
      <c r="G102">
        <f t="shared" si="14"/>
        <v>4.7300000078394078E-3</v>
      </c>
      <c r="K102">
        <f>+G102</f>
        <v>4.7300000078394078E-3</v>
      </c>
      <c r="O102">
        <f t="shared" ca="1" si="15"/>
        <v>3.2738407752140866E-3</v>
      </c>
      <c r="Q102" s="1">
        <f t="shared" si="16"/>
        <v>29521.240100000003</v>
      </c>
      <c r="AD102" t="s">
        <v>45</v>
      </c>
      <c r="AI102" t="s">
        <v>38</v>
      </c>
    </row>
    <row r="103" spans="1:35" x14ac:dyDescent="0.2">
      <c r="A103" s="5" t="s">
        <v>48</v>
      </c>
      <c r="C103" s="7">
        <v>45211.379000000001</v>
      </c>
      <c r="D103" s="7"/>
      <c r="E103">
        <f t="shared" si="12"/>
        <v>2769.9986834651604</v>
      </c>
      <c r="F103">
        <f t="shared" si="13"/>
        <v>2770</v>
      </c>
      <c r="G103">
        <f t="shared" si="14"/>
        <v>-5.894999994779937E-3</v>
      </c>
      <c r="I103">
        <f>+G103</f>
        <v>-5.894999994779937E-3</v>
      </c>
      <c r="O103">
        <f t="shared" ca="1" si="15"/>
        <v>3.1881945118031026E-3</v>
      </c>
      <c r="Q103" s="1">
        <f t="shared" si="16"/>
        <v>30192.879000000001</v>
      </c>
      <c r="AD103" t="s">
        <v>47</v>
      </c>
      <c r="AE103">
        <v>14</v>
      </c>
      <c r="AG103" t="s">
        <v>40</v>
      </c>
      <c r="AI103" t="s">
        <v>35</v>
      </c>
    </row>
    <row r="104" spans="1:35" x14ac:dyDescent="0.2">
      <c r="A104" s="35" t="s">
        <v>5</v>
      </c>
      <c r="B104" s="37" t="s">
        <v>61</v>
      </c>
      <c r="C104" s="36">
        <v>45229.298000000003</v>
      </c>
      <c r="D104" s="6"/>
      <c r="E104" s="5">
        <f t="shared" si="12"/>
        <v>2774.0005473836977</v>
      </c>
      <c r="F104">
        <f t="shared" si="13"/>
        <v>2774</v>
      </c>
      <c r="G104">
        <f t="shared" si="14"/>
        <v>2.4510000002919696E-3</v>
      </c>
      <c r="J104">
        <f>+G104</f>
        <v>2.4510000002919696E-3</v>
      </c>
      <c r="O104">
        <f t="shared" ca="1" si="15"/>
        <v>3.185910611445476E-3</v>
      </c>
      <c r="Q104" s="1">
        <f t="shared" si="16"/>
        <v>30210.798000000003</v>
      </c>
    </row>
    <row r="105" spans="1:35" x14ac:dyDescent="0.2">
      <c r="A105" s="5" t="s">
        <v>49</v>
      </c>
      <c r="C105" s="7">
        <v>46299.466</v>
      </c>
      <c r="D105" s="7"/>
      <c r="E105">
        <f t="shared" si="12"/>
        <v>3013.0019819488448</v>
      </c>
      <c r="F105">
        <f t="shared" si="13"/>
        <v>3013</v>
      </c>
      <c r="G105">
        <f t="shared" si="14"/>
        <v>8.8745000030030496E-3</v>
      </c>
      <c r="I105">
        <f t="shared" ref="I105:I113" si="18">+G105</f>
        <v>8.8745000030030496E-3</v>
      </c>
      <c r="O105">
        <f t="shared" ca="1" si="15"/>
        <v>3.0494475650773073E-3</v>
      </c>
      <c r="Q105" s="1">
        <f t="shared" si="16"/>
        <v>31280.966</v>
      </c>
      <c r="AD105" t="s">
        <v>36</v>
      </c>
      <c r="AI105" t="s">
        <v>38</v>
      </c>
    </row>
    <row r="106" spans="1:35" x14ac:dyDescent="0.2">
      <c r="A106" s="5" t="s">
        <v>50</v>
      </c>
      <c r="C106" s="7">
        <v>46975.525999999998</v>
      </c>
      <c r="D106" s="7"/>
      <c r="E106">
        <f t="shared" si="12"/>
        <v>3163.9869766899633</v>
      </c>
      <c r="F106">
        <f t="shared" si="13"/>
        <v>3164</v>
      </c>
      <c r="G106">
        <f t="shared" si="14"/>
        <v>-5.8314000001701061E-2</v>
      </c>
      <c r="I106">
        <f t="shared" si="18"/>
        <v>-5.8314000001701061E-2</v>
      </c>
      <c r="O106">
        <f t="shared" ca="1" si="15"/>
        <v>2.9632303265769164E-3</v>
      </c>
      <c r="Q106" s="1">
        <f t="shared" si="16"/>
        <v>31957.025999999998</v>
      </c>
      <c r="AD106" t="s">
        <v>36</v>
      </c>
      <c r="AI106" t="s">
        <v>38</v>
      </c>
    </row>
    <row r="107" spans="1:35" x14ac:dyDescent="0.2">
      <c r="A107" s="5" t="s">
        <v>51</v>
      </c>
      <c r="C107" s="7">
        <v>47387.472999999998</v>
      </c>
      <c r="D107" s="7"/>
      <c r="E107">
        <f t="shared" si="12"/>
        <v>3255.9874139715948</v>
      </c>
      <c r="F107">
        <f t="shared" si="13"/>
        <v>3256</v>
      </c>
      <c r="G107">
        <f t="shared" si="14"/>
        <v>-5.6356000000960194E-2</v>
      </c>
      <c r="I107">
        <f t="shared" si="18"/>
        <v>-5.6356000000960194E-2</v>
      </c>
      <c r="O107">
        <f t="shared" ca="1" si="15"/>
        <v>2.9107006183515128E-3</v>
      </c>
      <c r="Q107" s="1">
        <f t="shared" si="16"/>
        <v>32368.972999999998</v>
      </c>
      <c r="AD107" t="s">
        <v>36</v>
      </c>
      <c r="AI107" t="s">
        <v>38</v>
      </c>
    </row>
    <row r="108" spans="1:35" x14ac:dyDescent="0.2">
      <c r="A108" s="12" t="s">
        <v>53</v>
      </c>
      <c r="B108" s="12"/>
      <c r="C108" s="7">
        <v>47387.483</v>
      </c>
      <c r="D108" s="7"/>
      <c r="E108">
        <f t="shared" si="12"/>
        <v>3255.989647279212</v>
      </c>
      <c r="F108">
        <f t="shared" si="13"/>
        <v>3256</v>
      </c>
      <c r="G108">
        <f t="shared" si="14"/>
        <v>-4.6355999998922925E-2</v>
      </c>
      <c r="I108">
        <f t="shared" si="18"/>
        <v>-4.6355999998922925E-2</v>
      </c>
      <c r="O108">
        <f t="shared" ca="1" si="15"/>
        <v>2.9107006183515128E-3</v>
      </c>
      <c r="Q108" s="1">
        <f t="shared" si="16"/>
        <v>32368.983</v>
      </c>
      <c r="AE108">
        <v>43</v>
      </c>
      <c r="AG108" t="s">
        <v>52</v>
      </c>
      <c r="AI108" t="s">
        <v>35</v>
      </c>
    </row>
    <row r="109" spans="1:35" x14ac:dyDescent="0.2">
      <c r="A109" s="12" t="s">
        <v>54</v>
      </c>
      <c r="B109" s="12"/>
      <c r="C109" s="7">
        <v>48099.485000000001</v>
      </c>
      <c r="D109" s="7"/>
      <c r="E109">
        <f t="shared" si="12"/>
        <v>3415.0015962566195</v>
      </c>
      <c r="F109">
        <f t="shared" si="13"/>
        <v>3415</v>
      </c>
      <c r="G109">
        <f t="shared" si="14"/>
        <v>7.1475000004284084E-3</v>
      </c>
      <c r="I109">
        <f t="shared" si="18"/>
        <v>7.1475000004284084E-3</v>
      </c>
      <c r="O109">
        <f t="shared" ca="1" si="15"/>
        <v>2.8199155791358691E-3</v>
      </c>
      <c r="Q109" s="1">
        <f t="shared" si="16"/>
        <v>33080.985000000001</v>
      </c>
      <c r="AD109" t="s">
        <v>36</v>
      </c>
      <c r="AI109" t="s">
        <v>38</v>
      </c>
    </row>
    <row r="110" spans="1:35" x14ac:dyDescent="0.2">
      <c r="A110" s="12" t="s">
        <v>57</v>
      </c>
      <c r="B110" s="12"/>
      <c r="C110" s="7">
        <v>49635.321400000001</v>
      </c>
      <c r="D110" s="7">
        <v>6.9999999999999999E-4</v>
      </c>
      <c r="E110">
        <f t="shared" si="12"/>
        <v>3758.0011092838936</v>
      </c>
      <c r="F110">
        <f t="shared" si="13"/>
        <v>3758</v>
      </c>
      <c r="G110">
        <f t="shared" si="14"/>
        <v>4.9670000007608905E-3</v>
      </c>
      <c r="I110">
        <f t="shared" si="18"/>
        <v>4.9670000007608905E-3</v>
      </c>
      <c r="O110">
        <f t="shared" ca="1" si="15"/>
        <v>2.6240711234694178E-3</v>
      </c>
      <c r="Q110" s="1">
        <f t="shared" si="16"/>
        <v>34616.821400000001</v>
      </c>
      <c r="AD110" t="s">
        <v>55</v>
      </c>
      <c r="AE110">
        <v>36</v>
      </c>
      <c r="AG110" t="s">
        <v>56</v>
      </c>
      <c r="AI110" t="s">
        <v>35</v>
      </c>
    </row>
    <row r="111" spans="1:35" x14ac:dyDescent="0.2">
      <c r="A111" s="13" t="s">
        <v>78</v>
      </c>
      <c r="B111" s="14" t="s">
        <v>61</v>
      </c>
      <c r="C111" s="7">
        <v>50266.69</v>
      </c>
      <c r="D111" s="7"/>
      <c r="E111">
        <f t="shared" si="12"/>
        <v>3899.0051396224849</v>
      </c>
      <c r="F111">
        <f t="shared" si="13"/>
        <v>3899</v>
      </c>
      <c r="G111">
        <f t="shared" si="14"/>
        <v>2.3013500001979992E-2</v>
      </c>
      <c r="I111">
        <f t="shared" si="18"/>
        <v>2.3013500001979992E-2</v>
      </c>
      <c r="O111">
        <f t="shared" ca="1" si="15"/>
        <v>2.5435636358630926E-3</v>
      </c>
      <c r="Q111" s="1">
        <f t="shared" si="16"/>
        <v>35248.19</v>
      </c>
    </row>
    <row r="112" spans="1:35" x14ac:dyDescent="0.2">
      <c r="A112" s="35" t="s">
        <v>420</v>
      </c>
      <c r="B112" s="37" t="s">
        <v>61</v>
      </c>
      <c r="C112" s="36">
        <v>51408.462</v>
      </c>
      <c r="D112" s="6"/>
      <c r="E112" s="5">
        <f t="shared" si="12"/>
        <v>4153.997950046939</v>
      </c>
      <c r="F112">
        <f t="shared" si="13"/>
        <v>4154</v>
      </c>
      <c r="G112">
        <f t="shared" si="14"/>
        <v>-9.1790000005858019E-3</v>
      </c>
      <c r="I112">
        <f t="shared" si="18"/>
        <v>-9.1790000005858019E-3</v>
      </c>
      <c r="O112">
        <f t="shared" ca="1" si="15"/>
        <v>2.3979649880644187E-3</v>
      </c>
      <c r="Q112" s="1">
        <f t="shared" si="16"/>
        <v>36389.962</v>
      </c>
    </row>
    <row r="113" spans="1:17" x14ac:dyDescent="0.2">
      <c r="A113" s="35" t="s">
        <v>420</v>
      </c>
      <c r="B113" s="37" t="s">
        <v>61</v>
      </c>
      <c r="C113" s="36">
        <v>51426.402000000002</v>
      </c>
      <c r="D113" s="6"/>
      <c r="E113" s="5">
        <f t="shared" si="12"/>
        <v>4158.0045039114711</v>
      </c>
      <c r="F113">
        <f t="shared" si="13"/>
        <v>4158</v>
      </c>
      <c r="G113">
        <f t="shared" si="14"/>
        <v>2.0167000002402347E-2</v>
      </c>
      <c r="I113">
        <f t="shared" si="18"/>
        <v>2.0167000002402347E-2</v>
      </c>
      <c r="O113">
        <f t="shared" ca="1" si="15"/>
        <v>2.3956810877067925E-3</v>
      </c>
      <c r="Q113" s="1">
        <f t="shared" si="16"/>
        <v>36407.902000000002</v>
      </c>
    </row>
    <row r="114" spans="1:17" x14ac:dyDescent="0.2">
      <c r="A114" s="15" t="s">
        <v>62</v>
      </c>
      <c r="B114" s="2" t="s">
        <v>61</v>
      </c>
      <c r="C114" s="7">
        <v>52823.411</v>
      </c>
      <c r="D114" s="7">
        <v>2E-3</v>
      </c>
      <c r="E114">
        <f t="shared" si="12"/>
        <v>4469.999587954745</v>
      </c>
      <c r="F114">
        <f t="shared" si="13"/>
        <v>4470</v>
      </c>
      <c r="G114">
        <f t="shared" si="14"/>
        <v>-1.8449999988661148E-3</v>
      </c>
      <c r="K114">
        <f>+G114</f>
        <v>-1.8449999988661148E-3</v>
      </c>
      <c r="O114">
        <f t="shared" ca="1" si="15"/>
        <v>2.2175368598119447E-3</v>
      </c>
      <c r="Q114" s="1">
        <f t="shared" si="16"/>
        <v>37804.911</v>
      </c>
    </row>
    <row r="115" spans="1:17" x14ac:dyDescent="0.2">
      <c r="A115" s="35" t="s">
        <v>431</v>
      </c>
      <c r="B115" s="37" t="s">
        <v>61</v>
      </c>
      <c r="C115" s="36">
        <v>52899.56</v>
      </c>
      <c r="D115" s="6"/>
      <c r="E115" s="5">
        <f t="shared" si="12"/>
        <v>4487.0060021258851</v>
      </c>
      <c r="F115">
        <f t="shared" si="13"/>
        <v>4487</v>
      </c>
      <c r="G115">
        <f t="shared" si="14"/>
        <v>2.687549999973271E-2</v>
      </c>
      <c r="I115">
        <f>+G115</f>
        <v>2.687549999973271E-2</v>
      </c>
      <c r="O115">
        <f t="shared" ca="1" si="15"/>
        <v>2.2078302832920335E-3</v>
      </c>
      <c r="Q115" s="1">
        <f t="shared" si="16"/>
        <v>37881.06</v>
      </c>
    </row>
    <row r="116" spans="1:17" x14ac:dyDescent="0.2">
      <c r="A116" s="35" t="s">
        <v>436</v>
      </c>
      <c r="B116" s="37" t="s">
        <v>61</v>
      </c>
      <c r="C116" s="36">
        <v>53204.025099999999</v>
      </c>
      <c r="D116" s="6"/>
      <c r="E116" s="5">
        <f t="shared" si="12"/>
        <v>4555.0024248137452</v>
      </c>
      <c r="F116">
        <f t="shared" si="13"/>
        <v>4555</v>
      </c>
      <c r="G116">
        <f t="shared" si="14"/>
        <v>1.0857500004931353E-2</v>
      </c>
      <c r="K116">
        <f>+G116</f>
        <v>1.0857500004931353E-2</v>
      </c>
      <c r="O116">
        <f t="shared" ca="1" si="15"/>
        <v>2.169003977212387E-3</v>
      </c>
      <c r="Q116" s="1">
        <f t="shared" si="16"/>
        <v>38185.525099999999</v>
      </c>
    </row>
    <row r="117" spans="1:17" x14ac:dyDescent="0.2">
      <c r="A117" s="7" t="s">
        <v>71</v>
      </c>
      <c r="B117" s="14" t="s">
        <v>61</v>
      </c>
      <c r="C117" s="7">
        <v>53620.421580000002</v>
      </c>
      <c r="D117" s="7" t="s">
        <v>72</v>
      </c>
      <c r="E117">
        <f t="shared" ref="E117:E129" si="19">+(C117-C$7)/C$8</f>
        <v>4647.9965678528552</v>
      </c>
      <c r="F117">
        <f t="shared" ref="F117:F130" si="20">ROUND(2*E117,0)/2</f>
        <v>4648</v>
      </c>
      <c r="G117">
        <f t="shared" ref="G117:G130" si="21">+C117-(C$7+F117*C$8)</f>
        <v>-1.5368000000307802E-2</v>
      </c>
      <c r="K117">
        <f>+G117</f>
        <v>-1.5368000000307802E-2</v>
      </c>
      <c r="O117">
        <f t="shared" ref="O117:O129" ca="1" si="22">+C$11+C$12*$F117</f>
        <v>2.1159032938975766E-3</v>
      </c>
      <c r="Q117" s="1">
        <f t="shared" ref="Q117:Q129" si="23">+C117-15018.5</f>
        <v>38601.921580000002</v>
      </c>
    </row>
    <row r="118" spans="1:17" x14ac:dyDescent="0.2">
      <c r="A118" s="35" t="s">
        <v>443</v>
      </c>
      <c r="B118" s="37" t="s">
        <v>61</v>
      </c>
      <c r="C118" s="36">
        <v>53620.428999999996</v>
      </c>
      <c r="D118" s="6"/>
      <c r="E118" s="5">
        <f t="shared" si="19"/>
        <v>4647.9982249671057</v>
      </c>
      <c r="F118">
        <f t="shared" si="20"/>
        <v>4648</v>
      </c>
      <c r="G118">
        <f t="shared" si="21"/>
        <v>-7.948000005853828E-3</v>
      </c>
      <c r="I118">
        <f>+G118</f>
        <v>-7.948000005853828E-3</v>
      </c>
      <c r="O118">
        <f t="shared" ca="1" si="22"/>
        <v>2.1159032938975766E-3</v>
      </c>
      <c r="Q118" s="1">
        <f t="shared" si="23"/>
        <v>38601.928999999996</v>
      </c>
    </row>
    <row r="119" spans="1:17" x14ac:dyDescent="0.2">
      <c r="A119" s="16" t="s">
        <v>71</v>
      </c>
      <c r="B119" s="17" t="s">
        <v>61</v>
      </c>
      <c r="C119" s="16">
        <v>53920.451240000002</v>
      </c>
      <c r="D119" s="16" t="s">
        <v>73</v>
      </c>
      <c r="E119" s="5">
        <f t="shared" si="19"/>
        <v>4715.0024203471303</v>
      </c>
      <c r="F119">
        <f t="shared" si="20"/>
        <v>4715</v>
      </c>
      <c r="G119">
        <f t="shared" si="21"/>
        <v>1.0837500005436596E-2</v>
      </c>
      <c r="K119">
        <f>+G119</f>
        <v>1.0837500005436596E-2</v>
      </c>
      <c r="O119">
        <f t="shared" ca="1" si="22"/>
        <v>2.0776479629073369E-3</v>
      </c>
      <c r="Q119" s="1">
        <f t="shared" si="23"/>
        <v>38901.951240000002</v>
      </c>
    </row>
    <row r="120" spans="1:17" x14ac:dyDescent="0.2">
      <c r="A120" s="16" t="s">
        <v>74</v>
      </c>
      <c r="B120" s="17" t="s">
        <v>61</v>
      </c>
      <c r="C120" s="16">
        <v>54623.435429999998</v>
      </c>
      <c r="D120" s="16">
        <v>2.5000000000000001E-3</v>
      </c>
      <c r="E120" s="5">
        <f t="shared" si="19"/>
        <v>4872.0004149485549</v>
      </c>
      <c r="F120">
        <f t="shared" si="20"/>
        <v>4872</v>
      </c>
      <c r="G120">
        <f t="shared" si="21"/>
        <v>1.8580000032670796E-3</v>
      </c>
      <c r="K120">
        <f>+G120</f>
        <v>1.8580000032670796E-3</v>
      </c>
      <c r="O120">
        <f t="shared" ca="1" si="22"/>
        <v>1.9880048738705066E-3</v>
      </c>
      <c r="Q120" s="1">
        <f t="shared" si="23"/>
        <v>39604.935429999998</v>
      </c>
    </row>
    <row r="121" spans="1:17" x14ac:dyDescent="0.2">
      <c r="A121" s="16" t="s">
        <v>74</v>
      </c>
      <c r="B121" s="17" t="s">
        <v>61</v>
      </c>
      <c r="C121" s="16">
        <v>54623.436229999999</v>
      </c>
      <c r="D121" s="16">
        <v>8.0000000000000004E-4</v>
      </c>
      <c r="E121" s="5">
        <f t="shared" si="19"/>
        <v>4872.0005936131647</v>
      </c>
      <c r="F121">
        <f t="shared" si="20"/>
        <v>4872</v>
      </c>
      <c r="G121">
        <f t="shared" si="21"/>
        <v>2.6580000048852526E-3</v>
      </c>
      <c r="K121">
        <f>+G121</f>
        <v>2.6580000048852526E-3</v>
      </c>
      <c r="O121">
        <f t="shared" ca="1" si="22"/>
        <v>1.9880048738705066E-3</v>
      </c>
      <c r="Q121" s="1">
        <f t="shared" si="23"/>
        <v>39604.936229999999</v>
      </c>
    </row>
    <row r="122" spans="1:17" x14ac:dyDescent="0.2">
      <c r="A122" s="35" t="s">
        <v>460</v>
      </c>
      <c r="B122" s="37" t="s">
        <v>481</v>
      </c>
      <c r="C122" s="36">
        <v>55064.503400000001</v>
      </c>
      <c r="D122" s="6"/>
      <c r="E122" s="5">
        <f t="shared" si="19"/>
        <v>4970.5044606411366</v>
      </c>
      <c r="F122">
        <f t="shared" si="20"/>
        <v>4970.5</v>
      </c>
      <c r="G122">
        <f t="shared" si="21"/>
        <v>1.9973250004113652E-2</v>
      </c>
      <c r="I122">
        <f>+G122</f>
        <v>1.9973250004113652E-2</v>
      </c>
      <c r="O122">
        <f t="shared" ca="1" si="22"/>
        <v>1.93176382756396E-3</v>
      </c>
      <c r="Q122" s="1">
        <f t="shared" si="23"/>
        <v>40046.003400000001</v>
      </c>
    </row>
    <row r="123" spans="1:17" x14ac:dyDescent="0.2">
      <c r="A123" s="35" t="s">
        <v>464</v>
      </c>
      <c r="B123" s="37" t="s">
        <v>61</v>
      </c>
      <c r="C123" s="36">
        <v>55429.408000000003</v>
      </c>
      <c r="D123" s="6"/>
      <c r="E123" s="5">
        <f t="shared" si="19"/>
        <v>5051.9988828995311</v>
      </c>
      <c r="F123">
        <f t="shared" si="20"/>
        <v>5052</v>
      </c>
      <c r="G123">
        <f t="shared" si="21"/>
        <v>-5.0019999980577268E-3</v>
      </c>
      <c r="I123">
        <f>+G123</f>
        <v>-5.0019999980577268E-3</v>
      </c>
      <c r="O123">
        <f t="shared" ca="1" si="22"/>
        <v>1.8852293577773251E-3</v>
      </c>
      <c r="Q123" s="1">
        <f t="shared" si="23"/>
        <v>40410.908000000003</v>
      </c>
    </row>
    <row r="124" spans="1:17" x14ac:dyDescent="0.2">
      <c r="A124" s="18" t="s">
        <v>78</v>
      </c>
      <c r="B124" s="17" t="s">
        <v>61</v>
      </c>
      <c r="C124" s="16">
        <v>55429.421999999999</v>
      </c>
      <c r="D124" s="16">
        <v>5.0000000000000001E-4</v>
      </c>
      <c r="E124" s="5">
        <f t="shared" si="19"/>
        <v>5052.0020095301934</v>
      </c>
      <c r="F124">
        <f t="shared" si="20"/>
        <v>5052</v>
      </c>
      <c r="G124">
        <f t="shared" si="21"/>
        <v>8.997999997518491E-3</v>
      </c>
      <c r="K124">
        <f>+G124</f>
        <v>8.997999997518491E-3</v>
      </c>
      <c r="O124">
        <f t="shared" ca="1" si="22"/>
        <v>1.8852293577773251E-3</v>
      </c>
      <c r="Q124" s="1">
        <f t="shared" si="23"/>
        <v>40410.921999999999</v>
      </c>
    </row>
    <row r="125" spans="1:17" x14ac:dyDescent="0.2">
      <c r="A125" s="19" t="s">
        <v>79</v>
      </c>
      <c r="B125" s="20" t="s">
        <v>61</v>
      </c>
      <c r="C125" s="16">
        <v>56535.411599999999</v>
      </c>
      <c r="D125" s="21">
        <v>8.3000000000000001E-3</v>
      </c>
      <c r="E125" s="5">
        <f t="shared" si="19"/>
        <v>5299.0035093079241</v>
      </c>
      <c r="F125">
        <f t="shared" si="20"/>
        <v>5299</v>
      </c>
      <c r="G125">
        <f t="shared" si="21"/>
        <v>1.5713499997218605E-2</v>
      </c>
      <c r="J125">
        <f>+G125</f>
        <v>1.5713499997218605E-2</v>
      </c>
      <c r="O125">
        <f t="shared" ca="1" si="22"/>
        <v>1.744198510693904E-3</v>
      </c>
      <c r="Q125" s="1">
        <f t="shared" si="23"/>
        <v>41516.911599999999</v>
      </c>
    </row>
    <row r="126" spans="1:17" x14ac:dyDescent="0.2">
      <c r="A126" s="38" t="s">
        <v>80</v>
      </c>
      <c r="B126" s="39" t="s">
        <v>61</v>
      </c>
      <c r="C126" s="38">
        <v>56817.5052</v>
      </c>
      <c r="D126" s="38">
        <v>1.1999999999999999E-3</v>
      </c>
      <c r="E126" s="40">
        <f t="shared" si="19"/>
        <v>5362.003687860868</v>
      </c>
      <c r="F126">
        <f t="shared" si="20"/>
        <v>5362</v>
      </c>
      <c r="G126">
        <f t="shared" si="21"/>
        <v>1.6513000002305489E-2</v>
      </c>
      <c r="J126">
        <f>+G126</f>
        <v>1.6513000002305489E-2</v>
      </c>
      <c r="O126">
        <f t="shared" ca="1" si="22"/>
        <v>1.7082270800612906E-3</v>
      </c>
      <c r="Q126" s="1">
        <f t="shared" si="23"/>
        <v>41799.0052</v>
      </c>
    </row>
    <row r="127" spans="1:17" x14ac:dyDescent="0.2">
      <c r="A127" s="41" t="s">
        <v>81</v>
      </c>
      <c r="B127" s="42"/>
      <c r="C127" s="41">
        <v>57220.494899999998</v>
      </c>
      <c r="D127" s="41">
        <v>7.4999999999999997E-3</v>
      </c>
      <c r="E127" s="40">
        <f t="shared" si="19"/>
        <v>5452.0036845109062</v>
      </c>
      <c r="F127">
        <f t="shared" si="20"/>
        <v>5452</v>
      </c>
      <c r="G127">
        <f t="shared" si="21"/>
        <v>1.6497999997227453E-2</v>
      </c>
      <c r="J127">
        <f>+G127</f>
        <v>1.6497999997227453E-2</v>
      </c>
      <c r="O127">
        <f t="shared" ca="1" si="22"/>
        <v>1.6568393220146999E-3</v>
      </c>
      <c r="Q127" s="1">
        <f t="shared" si="23"/>
        <v>42201.994899999998</v>
      </c>
    </row>
    <row r="128" spans="1:17" x14ac:dyDescent="0.2">
      <c r="A128" s="43" t="s">
        <v>0</v>
      </c>
      <c r="B128" s="44" t="s">
        <v>61</v>
      </c>
      <c r="C128" s="45">
        <v>57923.489200000004</v>
      </c>
      <c r="D128" s="45">
        <v>1.9E-3</v>
      </c>
      <c r="E128" s="40">
        <f t="shared" si="19"/>
        <v>5609.0039369863334</v>
      </c>
      <c r="F128">
        <f t="shared" si="20"/>
        <v>5609</v>
      </c>
      <c r="G128">
        <f t="shared" si="21"/>
        <v>1.7628500005230308E-2</v>
      </c>
      <c r="K128">
        <f>+G128</f>
        <v>1.7628500005230308E-2</v>
      </c>
      <c r="O128">
        <f t="shared" ca="1" si="22"/>
        <v>1.5671962329778695E-3</v>
      </c>
      <c r="Q128" s="1">
        <f t="shared" si="23"/>
        <v>42904.989200000004</v>
      </c>
    </row>
    <row r="129" spans="1:17" ht="12" customHeight="1" x14ac:dyDescent="0.2">
      <c r="A129" s="43" t="s">
        <v>1</v>
      </c>
      <c r="B129" s="46" t="s">
        <v>61</v>
      </c>
      <c r="C129" s="43">
        <v>58375.732400000001</v>
      </c>
      <c r="D129" s="43">
        <v>8.0000000000000004E-4</v>
      </c>
      <c r="E129" s="40">
        <f t="shared" si="19"/>
        <v>5710.0037553067577</v>
      </c>
      <c r="F129">
        <f t="shared" si="20"/>
        <v>5710</v>
      </c>
      <c r="G129">
        <f t="shared" si="21"/>
        <v>1.6815000002679881E-2</v>
      </c>
      <c r="K129">
        <f>+G129</f>
        <v>1.6815000002679881E-2</v>
      </c>
      <c r="O129">
        <f t="shared" ca="1" si="22"/>
        <v>1.5095277489478066E-3</v>
      </c>
      <c r="Q129" s="1">
        <f t="shared" si="23"/>
        <v>43357.232400000001</v>
      </c>
    </row>
    <row r="130" spans="1:17" ht="12" customHeight="1" x14ac:dyDescent="0.2">
      <c r="A130" s="47" t="s">
        <v>482</v>
      </c>
      <c r="B130" s="48" t="s">
        <v>61</v>
      </c>
      <c r="C130" s="49">
        <v>59069.7834</v>
      </c>
      <c r="D130" s="49">
        <v>2.9999999999999997E-4</v>
      </c>
      <c r="E130" s="40">
        <f>+(C130-C$7)/C$8</f>
        <v>5865.0066937812544</v>
      </c>
      <c r="F130">
        <f t="shared" si="20"/>
        <v>5865</v>
      </c>
      <c r="G130">
        <f t="shared" si="21"/>
        <v>2.997250000044005E-2</v>
      </c>
      <c r="K130">
        <f>+G130</f>
        <v>2.997250000044005E-2</v>
      </c>
      <c r="O130">
        <f ca="1">+C$11+C$12*$F130</f>
        <v>1.4210266100897892E-3</v>
      </c>
      <c r="Q130" s="1">
        <f>+C130-15018.5</f>
        <v>44051.2834</v>
      </c>
    </row>
    <row r="131" spans="1:17" ht="12" customHeight="1" x14ac:dyDescent="0.2">
      <c r="A131" s="51" t="s">
        <v>483</v>
      </c>
      <c r="B131" s="50" t="s">
        <v>61</v>
      </c>
      <c r="C131" s="54">
        <v>59441.422500000001</v>
      </c>
      <c r="D131" s="51">
        <v>5.0000000000000001E-4</v>
      </c>
      <c r="E131" s="40">
        <f>+(C131-C$7)/C$8</f>
        <v>5948.0051370541805</v>
      </c>
      <c r="F131">
        <f t="shared" ref="F131" si="24">ROUND(2*E131,0)/2</f>
        <v>5948</v>
      </c>
      <c r="G131">
        <f t="shared" ref="G131" si="25">+C131-(C$7+F131*C$8)</f>
        <v>2.3002000001724809E-2</v>
      </c>
      <c r="K131">
        <f>+G131</f>
        <v>2.3002000001724809E-2</v>
      </c>
      <c r="O131">
        <f ca="1">+C$11+C$12*$F131</f>
        <v>1.3736356776690444E-3</v>
      </c>
      <c r="Q131" s="1">
        <f>+C131-15018.5</f>
        <v>44422.922500000001</v>
      </c>
    </row>
    <row r="132" spans="1:17" ht="12" customHeight="1" x14ac:dyDescent="0.2">
      <c r="A132" s="52" t="s">
        <v>484</v>
      </c>
      <c r="B132" s="53" t="s">
        <v>61</v>
      </c>
      <c r="C132" s="54">
        <v>59844.407099999997</v>
      </c>
      <c r="D132" s="51">
        <v>4.0000000000000002E-4</v>
      </c>
      <c r="E132" s="40">
        <f>+(C132-C$7)/C$8</f>
        <v>6038.0039947173336</v>
      </c>
      <c r="F132">
        <f t="shared" ref="F132" si="26">ROUND(2*E132,0)/2</f>
        <v>6038</v>
      </c>
      <c r="G132">
        <f t="shared" ref="G132" si="27">+C132-(C$7+F132*C$8)</f>
        <v>1.7886999994516373E-2</v>
      </c>
      <c r="K132">
        <f>+G132</f>
        <v>1.7886999994516373E-2</v>
      </c>
      <c r="O132">
        <f ca="1">+C$11+C$12*$F132</f>
        <v>1.3222479196224536E-3</v>
      </c>
      <c r="Q132" s="1">
        <f>+C132-15018.5</f>
        <v>44825.907099999997</v>
      </c>
    </row>
    <row r="133" spans="1:17" x14ac:dyDescent="0.2">
      <c r="B133" s="9"/>
      <c r="C133" s="6"/>
      <c r="D133" s="6"/>
    </row>
    <row r="134" spans="1:17" x14ac:dyDescent="0.2">
      <c r="B134" s="9"/>
      <c r="C134" s="6"/>
      <c r="D134" s="6"/>
    </row>
    <row r="135" spans="1:17" x14ac:dyDescent="0.2">
      <c r="B135" s="9"/>
      <c r="C135" s="6"/>
      <c r="D135" s="6"/>
    </row>
    <row r="136" spans="1:17" x14ac:dyDescent="0.2">
      <c r="B136" s="9"/>
      <c r="C136" s="6"/>
      <c r="D136" s="6"/>
    </row>
    <row r="137" spans="1:17" x14ac:dyDescent="0.2">
      <c r="B137" s="9"/>
      <c r="C137" s="6"/>
      <c r="D137" s="6"/>
    </row>
    <row r="138" spans="1:17" x14ac:dyDescent="0.2">
      <c r="B138" s="9"/>
      <c r="C138" s="6"/>
      <c r="D138" s="6"/>
    </row>
    <row r="139" spans="1:17" x14ac:dyDescent="0.2">
      <c r="B139" s="9"/>
      <c r="C139" s="6"/>
      <c r="D139" s="6"/>
    </row>
    <row r="140" spans="1:17" x14ac:dyDescent="0.2">
      <c r="C140" s="6"/>
      <c r="D140" s="6"/>
    </row>
    <row r="141" spans="1:17" x14ac:dyDescent="0.2">
      <c r="C141" s="6"/>
      <c r="D141" s="6"/>
    </row>
    <row r="142" spans="1:17" x14ac:dyDescent="0.2">
      <c r="C142" s="6"/>
      <c r="D142" s="6"/>
    </row>
    <row r="143" spans="1:17" x14ac:dyDescent="0.2">
      <c r="C143" s="6"/>
      <c r="D143" s="6"/>
    </row>
    <row r="144" spans="1:17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</sheetData>
  <phoneticPr fontId="8" type="noConversion"/>
  <hyperlinks>
    <hyperlink ref="H62049" r:id="rId1" display="http://vsolj.cetus-net.org/bulletin.html" xr:uid="{00000000-0004-0000-0000-000000000000}"/>
    <hyperlink ref="H62042" r:id="rId2" display="https://www.aavso.org/ejaavso" xr:uid="{00000000-0004-0000-0000-000001000000}"/>
    <hyperlink ref="I62049" r:id="rId3" display="http://vsolj.cetus-net.org/bulletin.html" xr:uid="{00000000-0004-0000-0000-000002000000}"/>
    <hyperlink ref="AQ55692" r:id="rId4" display="http://cdsbib.u-strasbg.fr/cgi-bin/cdsbib?1990RMxAA..21..381G" xr:uid="{00000000-0004-0000-0000-000003000000}"/>
    <hyperlink ref="H62046" r:id="rId5" display="https://www.aavso.org/ejaavso" xr:uid="{00000000-0004-0000-0000-000004000000}"/>
    <hyperlink ref="AP3056" r:id="rId6" display="http://cdsbib.u-strasbg.fr/cgi-bin/cdsbib?1990RMxAA..21..381G" xr:uid="{00000000-0004-0000-0000-000005000000}"/>
    <hyperlink ref="AP3059" r:id="rId7" display="http://cdsbib.u-strasbg.fr/cgi-bin/cdsbib?1990RMxAA..21..381G" xr:uid="{00000000-0004-0000-0000-000006000000}"/>
    <hyperlink ref="AP3057" r:id="rId8" display="http://cdsbib.u-strasbg.fr/cgi-bin/cdsbib?1990RMxAA..21..381G" xr:uid="{00000000-0004-0000-0000-000007000000}"/>
    <hyperlink ref="AP3041" r:id="rId9" display="http://cdsbib.u-strasbg.fr/cgi-bin/cdsbib?1990RMxAA..21..381G" xr:uid="{00000000-0004-0000-0000-000008000000}"/>
    <hyperlink ref="AQ3270" r:id="rId10" display="http://cdsbib.u-strasbg.fr/cgi-bin/cdsbib?1990RMxAA..21..381G" xr:uid="{00000000-0004-0000-0000-000009000000}"/>
    <hyperlink ref="AQ3274" r:id="rId11" display="http://cdsbib.u-strasbg.fr/cgi-bin/cdsbib?1990RMxAA..21..381G" xr:uid="{00000000-0004-0000-0000-00000A000000}"/>
    <hyperlink ref="AQ62962" r:id="rId12" display="http://cdsbib.u-strasbg.fr/cgi-bin/cdsbib?1990RMxAA..21..381G" xr:uid="{00000000-0004-0000-0000-00000B000000}"/>
    <hyperlink ref="I162" r:id="rId13" display="http://vsolj.cetus-net.org/bulletin.html" xr:uid="{00000000-0004-0000-0000-00000C000000}"/>
    <hyperlink ref="H162" r:id="rId14" display="http://vsolj.cetus-net.org/bulletin.html" xr:uid="{00000000-0004-0000-0000-00000D000000}"/>
    <hyperlink ref="AQ63623" r:id="rId15" display="http://cdsbib.u-strasbg.fr/cgi-bin/cdsbib?1990RMxAA..21..381G" xr:uid="{00000000-0004-0000-0000-00000E000000}"/>
    <hyperlink ref="AQ63622" r:id="rId16" display="http://cdsbib.u-strasbg.fr/cgi-bin/cdsbib?1990RMxAA..21..381G" xr:uid="{00000000-0004-0000-0000-00000F000000}"/>
    <hyperlink ref="AP1332" r:id="rId17" display="http://cdsbib.u-strasbg.fr/cgi-bin/cdsbib?1990RMxAA..21..381G" xr:uid="{00000000-0004-0000-0000-000010000000}"/>
    <hyperlink ref="AP1350" r:id="rId18" display="http://cdsbib.u-strasbg.fr/cgi-bin/cdsbib?1990RMxAA..21..381G" xr:uid="{00000000-0004-0000-0000-000011000000}"/>
    <hyperlink ref="AP1351" r:id="rId19" display="http://cdsbib.u-strasbg.fr/cgi-bin/cdsbib?1990RMxAA..21..381G" xr:uid="{00000000-0004-0000-0000-000012000000}"/>
    <hyperlink ref="AP134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8"/>
  <sheetViews>
    <sheetView topLeftCell="A79" workbookViewId="0">
      <selection activeCell="A37" sqref="A37:C115"/>
    </sheetView>
  </sheetViews>
  <sheetFormatPr defaultRowHeight="12.75" x14ac:dyDescent="0.2"/>
  <cols>
    <col min="1" max="1" width="19.7109375" style="6" customWidth="1"/>
    <col min="2" max="2" width="4.42578125" style="8" customWidth="1"/>
    <col min="3" max="3" width="12.7109375" style="6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6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22" t="s">
        <v>82</v>
      </c>
      <c r="I1" s="23" t="s">
        <v>83</v>
      </c>
      <c r="J1" s="24" t="s">
        <v>84</v>
      </c>
    </row>
    <row r="2" spans="1:16" x14ac:dyDescent="0.2">
      <c r="I2" s="25" t="s">
        <v>85</v>
      </c>
      <c r="J2" s="26" t="s">
        <v>86</v>
      </c>
    </row>
    <row r="3" spans="1:16" x14ac:dyDescent="0.2">
      <c r="A3" s="27" t="s">
        <v>87</v>
      </c>
      <c r="I3" s="25" t="s">
        <v>88</v>
      </c>
      <c r="J3" s="26" t="s">
        <v>89</v>
      </c>
    </row>
    <row r="4" spans="1:16" x14ac:dyDescent="0.2">
      <c r="I4" s="25" t="s">
        <v>90</v>
      </c>
      <c r="J4" s="26" t="s">
        <v>89</v>
      </c>
    </row>
    <row r="5" spans="1:16" ht="13.5" thickBot="1" x14ac:dyDescent="0.25">
      <c r="I5" s="28" t="s">
        <v>91</v>
      </c>
      <c r="J5" s="29" t="s">
        <v>72</v>
      </c>
    </row>
    <row r="10" spans="1:16" ht="13.5" thickBot="1" x14ac:dyDescent="0.25"/>
    <row r="11" spans="1:16" ht="12.75" customHeight="1" thickBot="1" x14ac:dyDescent="0.25">
      <c r="A11" s="6" t="str">
        <f t="shared" ref="A11:A42" si="0">P11</f>
        <v> AJ 69.316 </v>
      </c>
      <c r="B11" s="9" t="str">
        <f t="shared" ref="B11:B42" si="1">IF(H11=INT(H11),"I","II")</f>
        <v>I</v>
      </c>
      <c r="C11" s="6">
        <f t="shared" ref="C11:C42" si="2">1*G11</f>
        <v>34500.813999999998</v>
      </c>
      <c r="D11" s="8" t="str">
        <f t="shared" ref="D11:D42" si="3">VLOOKUP(F11,I$1:J$5,2,FALSE)</f>
        <v>vis</v>
      </c>
      <c r="E11" s="30">
        <f>VLOOKUP(C11,Active!C$21:E$969,3,FALSE)</f>
        <v>378.00004399616017</v>
      </c>
      <c r="F11" s="9" t="s">
        <v>91</v>
      </c>
      <c r="G11" s="8" t="str">
        <f t="shared" ref="G11:G42" si="4">MID(I11,3,LEN(I11)-3)</f>
        <v>34500.814</v>
      </c>
      <c r="H11" s="6">
        <f t="shared" ref="H11:H42" si="5">1*K11</f>
        <v>378</v>
      </c>
      <c r="I11" s="31" t="s">
        <v>272</v>
      </c>
      <c r="J11" s="32" t="s">
        <v>273</v>
      </c>
      <c r="K11" s="31">
        <v>378</v>
      </c>
      <c r="L11" s="31" t="s">
        <v>274</v>
      </c>
      <c r="M11" s="32" t="s">
        <v>250</v>
      </c>
      <c r="N11" s="32" t="s">
        <v>77</v>
      </c>
      <c r="O11" s="33" t="s">
        <v>275</v>
      </c>
      <c r="P11" s="33" t="s">
        <v>276</v>
      </c>
    </row>
    <row r="12" spans="1:16" ht="12.75" customHeight="1" thickBot="1" x14ac:dyDescent="0.25">
      <c r="A12" s="6" t="str">
        <f t="shared" si="0"/>
        <v>IBVS 456 </v>
      </c>
      <c r="B12" s="9" t="str">
        <f t="shared" si="1"/>
        <v>I</v>
      </c>
      <c r="C12" s="6">
        <f t="shared" si="2"/>
        <v>40514.317000000003</v>
      </c>
      <c r="D12" s="8" t="str">
        <f t="shared" si="3"/>
        <v>vis</v>
      </c>
      <c r="E12" s="30">
        <f>VLOOKUP(C12,Active!C$21:E$969,3,FALSE)</f>
        <v>1721.0002493487964</v>
      </c>
      <c r="F12" s="9" t="s">
        <v>91</v>
      </c>
      <c r="G12" s="8" t="str">
        <f t="shared" si="4"/>
        <v>40514.317</v>
      </c>
      <c r="H12" s="6">
        <f t="shared" si="5"/>
        <v>1721</v>
      </c>
      <c r="I12" s="31" t="s">
        <v>324</v>
      </c>
      <c r="J12" s="32" t="s">
        <v>325</v>
      </c>
      <c r="K12" s="31">
        <v>1721</v>
      </c>
      <c r="L12" s="31" t="s">
        <v>118</v>
      </c>
      <c r="M12" s="32" t="s">
        <v>250</v>
      </c>
      <c r="N12" s="32" t="s">
        <v>77</v>
      </c>
      <c r="O12" s="33" t="s">
        <v>326</v>
      </c>
      <c r="P12" s="34" t="s">
        <v>327</v>
      </c>
    </row>
    <row r="13" spans="1:16" ht="12.75" customHeight="1" thickBot="1" x14ac:dyDescent="0.25">
      <c r="A13" s="6" t="str">
        <f t="shared" si="0"/>
        <v>IBVS 844 </v>
      </c>
      <c r="B13" s="9" t="str">
        <f t="shared" si="1"/>
        <v>I</v>
      </c>
      <c r="C13" s="6">
        <f t="shared" si="2"/>
        <v>40809.845000000001</v>
      </c>
      <c r="D13" s="8" t="str">
        <f t="shared" si="3"/>
        <v>PE</v>
      </c>
      <c r="E13" s="30">
        <f>VLOOKUP(C13,Active!C$21:E$969,3,FALSE)</f>
        <v>1787.0007426864486</v>
      </c>
      <c r="F13" s="9" t="str">
        <f>LEFT(M13,1)</f>
        <v>E</v>
      </c>
      <c r="G13" s="8" t="str">
        <f t="shared" si="4"/>
        <v>40809.8450</v>
      </c>
      <c r="H13" s="6">
        <f t="shared" si="5"/>
        <v>1787</v>
      </c>
      <c r="I13" s="31" t="s">
        <v>328</v>
      </c>
      <c r="J13" s="32" t="s">
        <v>329</v>
      </c>
      <c r="K13" s="31">
        <v>1787</v>
      </c>
      <c r="L13" s="31" t="s">
        <v>330</v>
      </c>
      <c r="M13" s="32" t="s">
        <v>250</v>
      </c>
      <c r="N13" s="32" t="s">
        <v>77</v>
      </c>
      <c r="O13" s="33" t="s">
        <v>331</v>
      </c>
      <c r="P13" s="34" t="s">
        <v>332</v>
      </c>
    </row>
    <row r="14" spans="1:16" ht="12.75" customHeight="1" thickBot="1" x14ac:dyDescent="0.25">
      <c r="A14" s="6" t="str">
        <f t="shared" si="0"/>
        <v>IBVS 844 </v>
      </c>
      <c r="B14" s="9" t="str">
        <f t="shared" si="1"/>
        <v>I</v>
      </c>
      <c r="C14" s="6">
        <f t="shared" si="2"/>
        <v>40818.8001</v>
      </c>
      <c r="D14" s="8" t="str">
        <f t="shared" si="3"/>
        <v>PE</v>
      </c>
      <c r="E14" s="30">
        <f>VLOOKUP(C14,Active!C$21:E$969,3,FALSE)</f>
        <v>1789.0006919903656</v>
      </c>
      <c r="F14" s="9" t="str">
        <f>LEFT(M14,1)</f>
        <v>E</v>
      </c>
      <c r="G14" s="8" t="str">
        <f t="shared" si="4"/>
        <v>40818.8001</v>
      </c>
      <c r="H14" s="6">
        <f t="shared" si="5"/>
        <v>1789</v>
      </c>
      <c r="I14" s="31" t="s">
        <v>333</v>
      </c>
      <c r="J14" s="32" t="s">
        <v>334</v>
      </c>
      <c r="K14" s="31">
        <v>1789</v>
      </c>
      <c r="L14" s="31" t="s">
        <v>335</v>
      </c>
      <c r="M14" s="32" t="s">
        <v>250</v>
      </c>
      <c r="N14" s="32" t="s">
        <v>77</v>
      </c>
      <c r="O14" s="33" t="s">
        <v>331</v>
      </c>
      <c r="P14" s="34" t="s">
        <v>332</v>
      </c>
    </row>
    <row r="15" spans="1:16" ht="12.75" customHeight="1" thickBot="1" x14ac:dyDescent="0.25">
      <c r="A15" s="6" t="str">
        <f t="shared" si="0"/>
        <v> BBS 17 </v>
      </c>
      <c r="B15" s="9" t="str">
        <f t="shared" si="1"/>
        <v>I</v>
      </c>
      <c r="C15" s="6">
        <f t="shared" si="2"/>
        <v>42202.392999999996</v>
      </c>
      <c r="D15" s="8" t="str">
        <f t="shared" si="3"/>
        <v>vis</v>
      </c>
      <c r="E15" s="30">
        <f>VLOOKUP(C15,Active!C$21:E$969,3,FALSE)</f>
        <v>2097.9995482018685</v>
      </c>
      <c r="F15" s="9" t="str">
        <f>LEFT(M15,1)</f>
        <v>V</v>
      </c>
      <c r="G15" s="8" t="str">
        <f t="shared" si="4"/>
        <v>42202.393</v>
      </c>
      <c r="H15" s="6">
        <f t="shared" si="5"/>
        <v>2098</v>
      </c>
      <c r="I15" s="31" t="s">
        <v>340</v>
      </c>
      <c r="J15" s="32" t="s">
        <v>341</v>
      </c>
      <c r="K15" s="31">
        <v>2098</v>
      </c>
      <c r="L15" s="31" t="s">
        <v>246</v>
      </c>
      <c r="M15" s="32" t="s">
        <v>96</v>
      </c>
      <c r="N15" s="32"/>
      <c r="O15" s="33" t="s">
        <v>342</v>
      </c>
      <c r="P15" s="33" t="s">
        <v>343</v>
      </c>
    </row>
    <row r="16" spans="1:16" ht="12.75" customHeight="1" thickBot="1" x14ac:dyDescent="0.25">
      <c r="A16" s="6" t="str">
        <f t="shared" si="0"/>
        <v> BBS 17 </v>
      </c>
      <c r="B16" s="9" t="str">
        <f t="shared" si="1"/>
        <v>I</v>
      </c>
      <c r="C16" s="6">
        <f t="shared" si="2"/>
        <v>42211.383000000002</v>
      </c>
      <c r="D16" s="8" t="str">
        <f t="shared" si="3"/>
        <v>vis</v>
      </c>
      <c r="E16" s="30">
        <f>VLOOKUP(C16,Active!C$21:E$969,3,FALSE)</f>
        <v>2100.0072917493694</v>
      </c>
      <c r="F16" s="9" t="str">
        <f>LEFT(M16,1)</f>
        <v>V</v>
      </c>
      <c r="G16" s="8" t="str">
        <f t="shared" si="4"/>
        <v>42211.383</v>
      </c>
      <c r="H16" s="6">
        <f t="shared" si="5"/>
        <v>2100</v>
      </c>
      <c r="I16" s="31" t="s">
        <v>344</v>
      </c>
      <c r="J16" s="32" t="s">
        <v>345</v>
      </c>
      <c r="K16" s="31">
        <v>2100</v>
      </c>
      <c r="L16" s="31" t="s">
        <v>155</v>
      </c>
      <c r="M16" s="32" t="s">
        <v>96</v>
      </c>
      <c r="N16" s="32"/>
      <c r="O16" s="33" t="s">
        <v>342</v>
      </c>
      <c r="P16" s="33" t="s">
        <v>343</v>
      </c>
    </row>
    <row r="17" spans="1:16" ht="12.75" customHeight="1" thickBot="1" x14ac:dyDescent="0.25">
      <c r="A17" s="6" t="str">
        <f t="shared" si="0"/>
        <v> VSSC 58 </v>
      </c>
      <c r="B17" s="9" t="str">
        <f t="shared" si="1"/>
        <v>I</v>
      </c>
      <c r="C17" s="6">
        <f t="shared" si="2"/>
        <v>42963.544000000002</v>
      </c>
      <c r="D17" s="8" t="str">
        <f t="shared" si="3"/>
        <v>vis</v>
      </c>
      <c r="E17" s="30">
        <f>VLOOKUP(C17,Active!C$21:E$969,3,FALSE)</f>
        <v>2267.9879807850689</v>
      </c>
      <c r="F17" s="9" t="s">
        <v>91</v>
      </c>
      <c r="G17" s="8" t="str">
        <f t="shared" si="4"/>
        <v>42963.544</v>
      </c>
      <c r="H17" s="6">
        <f t="shared" si="5"/>
        <v>2268</v>
      </c>
      <c r="I17" s="31" t="s">
        <v>352</v>
      </c>
      <c r="J17" s="32" t="s">
        <v>353</v>
      </c>
      <c r="K17" s="31">
        <v>2268</v>
      </c>
      <c r="L17" s="31" t="s">
        <v>354</v>
      </c>
      <c r="M17" s="32" t="s">
        <v>96</v>
      </c>
      <c r="N17" s="32"/>
      <c r="O17" s="33" t="s">
        <v>355</v>
      </c>
      <c r="P17" s="33" t="s">
        <v>356</v>
      </c>
    </row>
    <row r="18" spans="1:16" ht="12.75" customHeight="1" thickBot="1" x14ac:dyDescent="0.25">
      <c r="A18" s="6" t="str">
        <f t="shared" si="0"/>
        <v> MVS 8.137 </v>
      </c>
      <c r="B18" s="9" t="str">
        <f t="shared" si="1"/>
        <v>I</v>
      </c>
      <c r="C18" s="6">
        <f t="shared" si="2"/>
        <v>43411.358</v>
      </c>
      <c r="D18" s="8" t="str">
        <f t="shared" si="3"/>
        <v>vis</v>
      </c>
      <c r="E18" s="30">
        <f>VLOOKUP(C18,Active!C$21:E$969,3,FALSE)</f>
        <v>2367.9986224958625</v>
      </c>
      <c r="F18" s="9" t="s">
        <v>91</v>
      </c>
      <c r="G18" s="8" t="str">
        <f t="shared" si="4"/>
        <v>43411.358</v>
      </c>
      <c r="H18" s="6">
        <f t="shared" si="5"/>
        <v>2368</v>
      </c>
      <c r="I18" s="31" t="s">
        <v>357</v>
      </c>
      <c r="J18" s="32" t="s">
        <v>358</v>
      </c>
      <c r="K18" s="31">
        <v>2368</v>
      </c>
      <c r="L18" s="31" t="s">
        <v>231</v>
      </c>
      <c r="M18" s="32" t="s">
        <v>96</v>
      </c>
      <c r="N18" s="32"/>
      <c r="O18" s="33" t="s">
        <v>359</v>
      </c>
      <c r="P18" s="33" t="s">
        <v>360</v>
      </c>
    </row>
    <row r="19" spans="1:16" ht="12.75" customHeight="1" thickBot="1" x14ac:dyDescent="0.25">
      <c r="A19" s="6" t="str">
        <f t="shared" si="0"/>
        <v> VSSC 58 </v>
      </c>
      <c r="B19" s="9" t="str">
        <f t="shared" si="1"/>
        <v>I</v>
      </c>
      <c r="C19" s="6">
        <f t="shared" si="2"/>
        <v>43769.591</v>
      </c>
      <c r="D19" s="8" t="str">
        <f t="shared" si="3"/>
        <v>vis</v>
      </c>
      <c r="E19" s="30">
        <f>VLOOKUP(C19,Active!C$21:E$969,3,FALSE)</f>
        <v>2448.0030712446351</v>
      </c>
      <c r="F19" s="9" t="s">
        <v>91</v>
      </c>
      <c r="G19" s="8" t="str">
        <f t="shared" si="4"/>
        <v>43769.591</v>
      </c>
      <c r="H19" s="6">
        <f t="shared" si="5"/>
        <v>2448</v>
      </c>
      <c r="I19" s="31" t="s">
        <v>361</v>
      </c>
      <c r="J19" s="32" t="s">
        <v>362</v>
      </c>
      <c r="K19" s="31">
        <v>2448</v>
      </c>
      <c r="L19" s="31" t="s">
        <v>150</v>
      </c>
      <c r="M19" s="32" t="s">
        <v>96</v>
      </c>
      <c r="N19" s="32"/>
      <c r="O19" s="33" t="s">
        <v>355</v>
      </c>
      <c r="P19" s="33" t="s">
        <v>356</v>
      </c>
    </row>
    <row r="20" spans="1:16" ht="12.75" customHeight="1" thickBot="1" x14ac:dyDescent="0.25">
      <c r="A20" s="6" t="str">
        <f t="shared" si="0"/>
        <v> BBS 44 </v>
      </c>
      <c r="B20" s="9" t="str">
        <f t="shared" si="1"/>
        <v>I</v>
      </c>
      <c r="C20" s="6">
        <f t="shared" si="2"/>
        <v>44087.491999999998</v>
      </c>
      <c r="D20" s="8" t="str">
        <f t="shared" si="3"/>
        <v>vis</v>
      </c>
      <c r="E20" s="30">
        <f>VLOOKUP(C20,Active!C$21:E$969,3,FALSE)</f>
        <v>2519.0001437133451</v>
      </c>
      <c r="F20" s="9" t="s">
        <v>91</v>
      </c>
      <c r="G20" s="8" t="str">
        <f t="shared" si="4"/>
        <v>44087.492</v>
      </c>
      <c r="H20" s="6">
        <f t="shared" si="5"/>
        <v>2519</v>
      </c>
      <c r="I20" s="31" t="s">
        <v>363</v>
      </c>
      <c r="J20" s="32" t="s">
        <v>364</v>
      </c>
      <c r="K20" s="31">
        <v>2519</v>
      </c>
      <c r="L20" s="31" t="s">
        <v>118</v>
      </c>
      <c r="M20" s="32" t="s">
        <v>250</v>
      </c>
      <c r="N20" s="32" t="s">
        <v>77</v>
      </c>
      <c r="O20" s="33" t="s">
        <v>365</v>
      </c>
      <c r="P20" s="33" t="s">
        <v>366</v>
      </c>
    </row>
    <row r="21" spans="1:16" ht="12.75" customHeight="1" thickBot="1" x14ac:dyDescent="0.25">
      <c r="A21" s="6" t="str">
        <f t="shared" si="0"/>
        <v> BBS 45 </v>
      </c>
      <c r="B21" s="9" t="str">
        <f t="shared" si="1"/>
        <v>I</v>
      </c>
      <c r="C21" s="6">
        <f t="shared" si="2"/>
        <v>44087.493000000002</v>
      </c>
      <c r="D21" s="8" t="str">
        <f t="shared" si="3"/>
        <v>vis</v>
      </c>
      <c r="E21" s="30">
        <f>VLOOKUP(C21,Active!C$21:E$969,3,FALSE)</f>
        <v>2519.0003670441079</v>
      </c>
      <c r="F21" s="9" t="s">
        <v>91</v>
      </c>
      <c r="G21" s="8" t="str">
        <f t="shared" si="4"/>
        <v>44087.493</v>
      </c>
      <c r="H21" s="6">
        <f t="shared" si="5"/>
        <v>2519</v>
      </c>
      <c r="I21" s="31" t="s">
        <v>367</v>
      </c>
      <c r="J21" s="32" t="s">
        <v>368</v>
      </c>
      <c r="K21" s="31">
        <v>2519</v>
      </c>
      <c r="L21" s="31" t="s">
        <v>183</v>
      </c>
      <c r="M21" s="32" t="s">
        <v>96</v>
      </c>
      <c r="N21" s="32"/>
      <c r="O21" s="33" t="s">
        <v>369</v>
      </c>
      <c r="P21" s="33" t="s">
        <v>370</v>
      </c>
    </row>
    <row r="22" spans="1:16" ht="12.75" customHeight="1" thickBot="1" x14ac:dyDescent="0.25">
      <c r="A22" s="6" t="str">
        <f t="shared" si="0"/>
        <v> VSSC 59 </v>
      </c>
      <c r="B22" s="9" t="str">
        <f t="shared" si="1"/>
        <v>I</v>
      </c>
      <c r="C22" s="6">
        <f t="shared" si="2"/>
        <v>44114.364000000001</v>
      </c>
      <c r="D22" s="8" t="str">
        <f t="shared" si="3"/>
        <v>vis</v>
      </c>
      <c r="E22" s="30">
        <f>VLOOKUP(C22,Active!C$21:E$969,3,FALSE)</f>
        <v>2525.0014879412001</v>
      </c>
      <c r="F22" s="9" t="s">
        <v>91</v>
      </c>
      <c r="G22" s="8" t="str">
        <f t="shared" si="4"/>
        <v>44114.364</v>
      </c>
      <c r="H22" s="6">
        <f t="shared" si="5"/>
        <v>2525</v>
      </c>
      <c r="I22" s="31" t="s">
        <v>371</v>
      </c>
      <c r="J22" s="32" t="s">
        <v>372</v>
      </c>
      <c r="K22" s="31">
        <v>2525</v>
      </c>
      <c r="L22" s="31" t="s">
        <v>266</v>
      </c>
      <c r="M22" s="32" t="s">
        <v>96</v>
      </c>
      <c r="N22" s="32"/>
      <c r="O22" s="33" t="s">
        <v>355</v>
      </c>
      <c r="P22" s="33" t="s">
        <v>373</v>
      </c>
    </row>
    <row r="23" spans="1:16" ht="12.75" customHeight="1" thickBot="1" x14ac:dyDescent="0.25">
      <c r="A23" s="6" t="str">
        <f t="shared" si="0"/>
        <v> AVSJ 11.60 </v>
      </c>
      <c r="B23" s="9" t="str">
        <f t="shared" si="1"/>
        <v>I</v>
      </c>
      <c r="C23" s="6">
        <f t="shared" si="2"/>
        <v>44539.740100000003</v>
      </c>
      <c r="D23" s="8" t="str">
        <f t="shared" si="3"/>
        <v>vis</v>
      </c>
      <c r="E23" s="30">
        <f>VLOOKUP(C23,Active!C$21:E$969,3,FALSE)</f>
        <v>2620.0010563545038</v>
      </c>
      <c r="F23" s="9" t="s">
        <v>91</v>
      </c>
      <c r="G23" s="8" t="str">
        <f t="shared" si="4"/>
        <v>44539.7401</v>
      </c>
      <c r="H23" s="6">
        <f t="shared" si="5"/>
        <v>2620</v>
      </c>
      <c r="I23" s="31" t="s">
        <v>374</v>
      </c>
      <c r="J23" s="32" t="s">
        <v>375</v>
      </c>
      <c r="K23" s="31">
        <v>2620</v>
      </c>
      <c r="L23" s="31" t="s">
        <v>376</v>
      </c>
      <c r="M23" s="32" t="s">
        <v>250</v>
      </c>
      <c r="N23" s="32" t="s">
        <v>77</v>
      </c>
      <c r="O23" s="33" t="s">
        <v>377</v>
      </c>
      <c r="P23" s="33" t="s">
        <v>378</v>
      </c>
    </row>
    <row r="24" spans="1:16" ht="12.75" customHeight="1" thickBot="1" x14ac:dyDescent="0.25">
      <c r="A24" s="6" t="str">
        <f t="shared" si="0"/>
        <v> BBS 62 </v>
      </c>
      <c r="B24" s="9" t="str">
        <f t="shared" si="1"/>
        <v>I</v>
      </c>
      <c r="C24" s="6">
        <f t="shared" si="2"/>
        <v>45211.379000000001</v>
      </c>
      <c r="D24" s="8" t="str">
        <f t="shared" si="3"/>
        <v>vis</v>
      </c>
      <c r="E24" s="30">
        <f>VLOOKUP(C24,Active!C$21:E$969,3,FALSE)</f>
        <v>2769.9986834651604</v>
      </c>
      <c r="F24" s="9" t="s">
        <v>91</v>
      </c>
      <c r="G24" s="8" t="str">
        <f t="shared" si="4"/>
        <v>45211.379</v>
      </c>
      <c r="H24" s="6">
        <f t="shared" si="5"/>
        <v>2770</v>
      </c>
      <c r="I24" s="31" t="s">
        <v>379</v>
      </c>
      <c r="J24" s="32" t="s">
        <v>380</v>
      </c>
      <c r="K24" s="31">
        <v>2770</v>
      </c>
      <c r="L24" s="31" t="s">
        <v>231</v>
      </c>
      <c r="M24" s="32" t="s">
        <v>250</v>
      </c>
      <c r="N24" s="32" t="s">
        <v>77</v>
      </c>
      <c r="O24" s="33" t="s">
        <v>365</v>
      </c>
      <c r="P24" s="33" t="s">
        <v>381</v>
      </c>
    </row>
    <row r="25" spans="1:16" ht="12.75" customHeight="1" thickBot="1" x14ac:dyDescent="0.25">
      <c r="A25" s="6" t="str">
        <f t="shared" si="0"/>
        <v>BAVM 43 </v>
      </c>
      <c r="B25" s="9" t="str">
        <f t="shared" si="1"/>
        <v>I</v>
      </c>
      <c r="C25" s="6">
        <f t="shared" si="2"/>
        <v>46299.466</v>
      </c>
      <c r="D25" s="8" t="str">
        <f t="shared" si="3"/>
        <v>vis</v>
      </c>
      <c r="E25" s="30">
        <f>VLOOKUP(C25,Active!C$21:E$969,3,FALSE)</f>
        <v>3013.0019819488448</v>
      </c>
      <c r="F25" s="9" t="s">
        <v>91</v>
      </c>
      <c r="G25" s="8" t="str">
        <f t="shared" si="4"/>
        <v>46299.466</v>
      </c>
      <c r="H25" s="6">
        <f t="shared" si="5"/>
        <v>3013</v>
      </c>
      <c r="I25" s="31" t="s">
        <v>386</v>
      </c>
      <c r="J25" s="32" t="s">
        <v>387</v>
      </c>
      <c r="K25" s="31">
        <v>3013</v>
      </c>
      <c r="L25" s="31" t="s">
        <v>316</v>
      </c>
      <c r="M25" s="32" t="s">
        <v>96</v>
      </c>
      <c r="N25" s="32"/>
      <c r="O25" s="33" t="s">
        <v>388</v>
      </c>
      <c r="P25" s="34" t="s">
        <v>389</v>
      </c>
    </row>
    <row r="26" spans="1:16" ht="12.75" customHeight="1" thickBot="1" x14ac:dyDescent="0.25">
      <c r="A26" s="6" t="str">
        <f t="shared" si="0"/>
        <v> VSSC 70 </v>
      </c>
      <c r="B26" s="9" t="str">
        <f t="shared" si="1"/>
        <v>I</v>
      </c>
      <c r="C26" s="6">
        <f t="shared" si="2"/>
        <v>46975.525999999998</v>
      </c>
      <c r="D26" s="8" t="str">
        <f t="shared" si="3"/>
        <v>vis</v>
      </c>
      <c r="E26" s="30">
        <f>VLOOKUP(C26,Active!C$21:E$969,3,FALSE)</f>
        <v>3163.9869766899633</v>
      </c>
      <c r="F26" s="9" t="s">
        <v>91</v>
      </c>
      <c r="G26" s="8" t="str">
        <f t="shared" si="4"/>
        <v>46975.526</v>
      </c>
      <c r="H26" s="6">
        <f t="shared" si="5"/>
        <v>3164</v>
      </c>
      <c r="I26" s="31" t="s">
        <v>390</v>
      </c>
      <c r="J26" s="32" t="s">
        <v>391</v>
      </c>
      <c r="K26" s="31">
        <v>3164</v>
      </c>
      <c r="L26" s="31" t="s">
        <v>392</v>
      </c>
      <c r="M26" s="32" t="s">
        <v>96</v>
      </c>
      <c r="N26" s="32"/>
      <c r="O26" s="33" t="s">
        <v>393</v>
      </c>
      <c r="P26" s="33" t="s">
        <v>394</v>
      </c>
    </row>
    <row r="27" spans="1:16" ht="12.75" customHeight="1" thickBot="1" x14ac:dyDescent="0.25">
      <c r="A27" s="6" t="str">
        <f t="shared" si="0"/>
        <v> BBS 89 </v>
      </c>
      <c r="B27" s="9" t="str">
        <f t="shared" si="1"/>
        <v>I</v>
      </c>
      <c r="C27" s="6">
        <f t="shared" si="2"/>
        <v>47387.483</v>
      </c>
      <c r="D27" s="8" t="str">
        <f t="shared" si="3"/>
        <v>vis</v>
      </c>
      <c r="E27" s="30">
        <f>VLOOKUP(C27,Active!C$21:E$969,3,FALSE)</f>
        <v>3255.989647279212</v>
      </c>
      <c r="F27" s="9" t="s">
        <v>91</v>
      </c>
      <c r="G27" s="8" t="str">
        <f t="shared" si="4"/>
        <v>47387.483</v>
      </c>
      <c r="H27" s="6">
        <f t="shared" si="5"/>
        <v>3256</v>
      </c>
      <c r="I27" s="31" t="s">
        <v>395</v>
      </c>
      <c r="J27" s="32" t="s">
        <v>396</v>
      </c>
      <c r="K27" s="31">
        <v>3256</v>
      </c>
      <c r="L27" s="31" t="s">
        <v>397</v>
      </c>
      <c r="M27" s="32" t="s">
        <v>96</v>
      </c>
      <c r="N27" s="32"/>
      <c r="O27" s="33" t="s">
        <v>398</v>
      </c>
      <c r="P27" s="33" t="s">
        <v>399</v>
      </c>
    </row>
    <row r="28" spans="1:16" ht="12.75" customHeight="1" thickBot="1" x14ac:dyDescent="0.25">
      <c r="A28" s="6" t="str">
        <f t="shared" si="0"/>
        <v>BAVM 59 </v>
      </c>
      <c r="B28" s="9" t="str">
        <f t="shared" si="1"/>
        <v>I</v>
      </c>
      <c r="C28" s="6">
        <f t="shared" si="2"/>
        <v>48099.485000000001</v>
      </c>
      <c r="D28" s="8" t="str">
        <f t="shared" si="3"/>
        <v>vis</v>
      </c>
      <c r="E28" s="30">
        <f>VLOOKUP(C28,Active!C$21:E$969,3,FALSE)</f>
        <v>3415.0015962566195</v>
      </c>
      <c r="F28" s="9" t="s">
        <v>91</v>
      </c>
      <c r="G28" s="8" t="str">
        <f t="shared" si="4"/>
        <v>48099.485</v>
      </c>
      <c r="H28" s="6">
        <f t="shared" si="5"/>
        <v>3415</v>
      </c>
      <c r="I28" s="31" t="s">
        <v>400</v>
      </c>
      <c r="J28" s="32" t="s">
        <v>401</v>
      </c>
      <c r="K28" s="31">
        <v>3415</v>
      </c>
      <c r="L28" s="31" t="s">
        <v>266</v>
      </c>
      <c r="M28" s="32" t="s">
        <v>96</v>
      </c>
      <c r="N28" s="32"/>
      <c r="O28" s="33" t="s">
        <v>402</v>
      </c>
      <c r="P28" s="34" t="s">
        <v>403</v>
      </c>
    </row>
    <row r="29" spans="1:16" ht="12.75" customHeight="1" thickBot="1" x14ac:dyDescent="0.25">
      <c r="A29" s="6" t="str">
        <f t="shared" si="0"/>
        <v> BBS 108 </v>
      </c>
      <c r="B29" s="9" t="str">
        <f t="shared" si="1"/>
        <v>I</v>
      </c>
      <c r="C29" s="6">
        <f t="shared" si="2"/>
        <v>49635.321400000001</v>
      </c>
      <c r="D29" s="8" t="str">
        <f t="shared" si="3"/>
        <v>vis</v>
      </c>
      <c r="E29" s="30">
        <f>VLOOKUP(C29,Active!C$21:E$969,3,FALSE)</f>
        <v>3758.0011092838936</v>
      </c>
      <c r="F29" s="9" t="s">
        <v>91</v>
      </c>
      <c r="G29" s="8" t="str">
        <f t="shared" si="4"/>
        <v>49635.3214</v>
      </c>
      <c r="H29" s="6">
        <f t="shared" si="5"/>
        <v>3758</v>
      </c>
      <c r="I29" s="31" t="s">
        <v>404</v>
      </c>
      <c r="J29" s="32" t="s">
        <v>405</v>
      </c>
      <c r="K29" s="31">
        <v>3758</v>
      </c>
      <c r="L29" s="31" t="s">
        <v>406</v>
      </c>
      <c r="M29" s="32" t="s">
        <v>250</v>
      </c>
      <c r="N29" s="32" t="s">
        <v>35</v>
      </c>
      <c r="O29" s="33" t="s">
        <v>407</v>
      </c>
      <c r="P29" s="33" t="s">
        <v>408</v>
      </c>
    </row>
    <row r="30" spans="1:16" ht="12.75" customHeight="1" thickBot="1" x14ac:dyDescent="0.25">
      <c r="A30" s="6" t="str">
        <f t="shared" si="0"/>
        <v> JAAVSO 39;94 </v>
      </c>
      <c r="B30" s="9" t="str">
        <f t="shared" si="1"/>
        <v>I</v>
      </c>
      <c r="C30" s="6">
        <f t="shared" si="2"/>
        <v>50266.69</v>
      </c>
      <c r="D30" s="8" t="str">
        <f t="shared" si="3"/>
        <v>vis</v>
      </c>
      <c r="E30" s="30">
        <f>VLOOKUP(C30,Active!C$21:E$969,3,FALSE)</f>
        <v>3899.0051396224849</v>
      </c>
      <c r="F30" s="9" t="s">
        <v>91</v>
      </c>
      <c r="G30" s="8" t="str">
        <f t="shared" si="4"/>
        <v>50266.6900</v>
      </c>
      <c r="H30" s="6">
        <f t="shared" si="5"/>
        <v>3899</v>
      </c>
      <c r="I30" s="31" t="s">
        <v>409</v>
      </c>
      <c r="J30" s="32" t="s">
        <v>410</v>
      </c>
      <c r="K30" s="31">
        <v>3899</v>
      </c>
      <c r="L30" s="31" t="s">
        <v>411</v>
      </c>
      <c r="M30" s="32" t="s">
        <v>412</v>
      </c>
      <c r="N30" s="32" t="s">
        <v>413</v>
      </c>
      <c r="O30" s="33" t="s">
        <v>414</v>
      </c>
      <c r="P30" s="33" t="s">
        <v>415</v>
      </c>
    </row>
    <row r="31" spans="1:16" ht="12.75" customHeight="1" thickBot="1" x14ac:dyDescent="0.25">
      <c r="A31" s="6" t="str">
        <f t="shared" si="0"/>
        <v> BBS 130 </v>
      </c>
      <c r="B31" s="9" t="str">
        <f t="shared" si="1"/>
        <v>I</v>
      </c>
      <c r="C31" s="6">
        <f t="shared" si="2"/>
        <v>52823.411</v>
      </c>
      <c r="D31" s="8" t="str">
        <f t="shared" si="3"/>
        <v>vis</v>
      </c>
      <c r="E31" s="30">
        <f>VLOOKUP(C31,Active!C$21:E$969,3,FALSE)</f>
        <v>4469.999587954745</v>
      </c>
      <c r="F31" s="9" t="s">
        <v>91</v>
      </c>
      <c r="G31" s="8" t="str">
        <f t="shared" si="4"/>
        <v>52823.411</v>
      </c>
      <c r="H31" s="6">
        <f t="shared" si="5"/>
        <v>4470</v>
      </c>
      <c r="I31" s="31" t="s">
        <v>423</v>
      </c>
      <c r="J31" s="32" t="s">
        <v>424</v>
      </c>
      <c r="K31" s="31">
        <v>4470</v>
      </c>
      <c r="L31" s="31" t="s">
        <v>246</v>
      </c>
      <c r="M31" s="32" t="s">
        <v>96</v>
      </c>
      <c r="N31" s="32"/>
      <c r="O31" s="33" t="s">
        <v>425</v>
      </c>
      <c r="P31" s="33" t="s">
        <v>426</v>
      </c>
    </row>
    <row r="32" spans="1:16" ht="12.75" customHeight="1" thickBot="1" x14ac:dyDescent="0.25">
      <c r="A32" s="6" t="str">
        <f t="shared" si="0"/>
        <v>OEJV 0074 </v>
      </c>
      <c r="B32" s="9" t="str">
        <f t="shared" si="1"/>
        <v>I</v>
      </c>
      <c r="C32" s="6">
        <f t="shared" si="2"/>
        <v>53920.451240000002</v>
      </c>
      <c r="D32" s="8" t="str">
        <f t="shared" si="3"/>
        <v>vis</v>
      </c>
      <c r="E32" s="30">
        <f>VLOOKUP(C32,Active!C$21:E$969,3,FALSE)</f>
        <v>4715.0024203471303</v>
      </c>
      <c r="F32" s="9" t="s">
        <v>91</v>
      </c>
      <c r="G32" s="8" t="str">
        <f t="shared" si="4"/>
        <v>53920.45124</v>
      </c>
      <c r="H32" s="6">
        <f t="shared" si="5"/>
        <v>4715</v>
      </c>
      <c r="I32" s="31" t="s">
        <v>444</v>
      </c>
      <c r="J32" s="32" t="s">
        <v>445</v>
      </c>
      <c r="K32" s="31">
        <v>4715</v>
      </c>
      <c r="L32" s="31" t="s">
        <v>446</v>
      </c>
      <c r="M32" s="32" t="s">
        <v>412</v>
      </c>
      <c r="N32" s="32" t="s">
        <v>61</v>
      </c>
      <c r="O32" s="33" t="s">
        <v>447</v>
      </c>
      <c r="P32" s="34" t="s">
        <v>440</v>
      </c>
    </row>
    <row r="33" spans="1:16" ht="12.75" customHeight="1" thickBot="1" x14ac:dyDescent="0.25">
      <c r="A33" s="6" t="str">
        <f t="shared" si="0"/>
        <v> JAAVSO 39;94 </v>
      </c>
      <c r="B33" s="9" t="str">
        <f t="shared" si="1"/>
        <v>I</v>
      </c>
      <c r="C33" s="6">
        <f t="shared" si="2"/>
        <v>55429.421999999999</v>
      </c>
      <c r="D33" s="8" t="str">
        <f t="shared" si="3"/>
        <v>vis</v>
      </c>
      <c r="E33" s="30">
        <f>VLOOKUP(C33,Active!C$21:E$969,3,FALSE)</f>
        <v>5052.0020095301934</v>
      </c>
      <c r="F33" s="9" t="s">
        <v>91</v>
      </c>
      <c r="G33" s="8" t="str">
        <f t="shared" si="4"/>
        <v>55429.4220</v>
      </c>
      <c r="H33" s="6">
        <f t="shared" si="5"/>
        <v>5052</v>
      </c>
      <c r="I33" s="31" t="s">
        <v>465</v>
      </c>
      <c r="J33" s="32" t="s">
        <v>466</v>
      </c>
      <c r="K33" s="31">
        <v>5052</v>
      </c>
      <c r="L33" s="31" t="s">
        <v>467</v>
      </c>
      <c r="M33" s="32" t="s">
        <v>412</v>
      </c>
      <c r="N33" s="32" t="s">
        <v>413</v>
      </c>
      <c r="O33" s="33" t="s">
        <v>468</v>
      </c>
      <c r="P33" s="33" t="s">
        <v>415</v>
      </c>
    </row>
    <row r="34" spans="1:16" ht="12.75" customHeight="1" thickBot="1" x14ac:dyDescent="0.25">
      <c r="A34" s="6" t="str">
        <f t="shared" si="0"/>
        <v>BAVM 234 </v>
      </c>
      <c r="B34" s="9" t="str">
        <f t="shared" si="1"/>
        <v>I</v>
      </c>
      <c r="C34" s="6">
        <f t="shared" si="2"/>
        <v>56535.411599999999</v>
      </c>
      <c r="D34" s="8" t="str">
        <f t="shared" si="3"/>
        <v>vis</v>
      </c>
      <c r="E34" s="30">
        <f>VLOOKUP(C34,Active!C$21:E$969,3,FALSE)</f>
        <v>5299.0035093079241</v>
      </c>
      <c r="F34" s="9" t="s">
        <v>91</v>
      </c>
      <c r="G34" s="8" t="str">
        <f t="shared" si="4"/>
        <v>56535.4116</v>
      </c>
      <c r="H34" s="6">
        <f t="shared" si="5"/>
        <v>5299</v>
      </c>
      <c r="I34" s="31" t="s">
        <v>469</v>
      </c>
      <c r="J34" s="32" t="s">
        <v>470</v>
      </c>
      <c r="K34" s="31">
        <v>5299</v>
      </c>
      <c r="L34" s="31" t="s">
        <v>471</v>
      </c>
      <c r="M34" s="32" t="s">
        <v>412</v>
      </c>
      <c r="N34" s="32">
        <v>0</v>
      </c>
      <c r="O34" s="33" t="s">
        <v>472</v>
      </c>
      <c r="P34" s="34" t="s">
        <v>473</v>
      </c>
    </row>
    <row r="35" spans="1:16" ht="12.75" customHeight="1" thickBot="1" x14ac:dyDescent="0.25">
      <c r="A35" s="6" t="str">
        <f t="shared" si="0"/>
        <v>BAVM 238 </v>
      </c>
      <c r="B35" s="9" t="str">
        <f t="shared" si="1"/>
        <v>I</v>
      </c>
      <c r="C35" s="6">
        <f t="shared" si="2"/>
        <v>56817.5052</v>
      </c>
      <c r="D35" s="8" t="str">
        <f t="shared" si="3"/>
        <v>vis</v>
      </c>
      <c r="E35" s="30">
        <f>VLOOKUP(C35,Active!C$21:E$969,3,FALSE)</f>
        <v>5362.003687860868</v>
      </c>
      <c r="F35" s="9" t="s">
        <v>91</v>
      </c>
      <c r="G35" s="8" t="str">
        <f t="shared" si="4"/>
        <v>56817.5052</v>
      </c>
      <c r="H35" s="6">
        <f t="shared" si="5"/>
        <v>5362</v>
      </c>
      <c r="I35" s="31" t="s">
        <v>474</v>
      </c>
      <c r="J35" s="32" t="s">
        <v>475</v>
      </c>
      <c r="K35" s="31">
        <v>5362</v>
      </c>
      <c r="L35" s="31" t="s">
        <v>476</v>
      </c>
      <c r="M35" s="32" t="s">
        <v>412</v>
      </c>
      <c r="N35" s="32">
        <v>0</v>
      </c>
      <c r="O35" s="33" t="s">
        <v>472</v>
      </c>
      <c r="P35" s="34" t="s">
        <v>477</v>
      </c>
    </row>
    <row r="36" spans="1:16" ht="12.75" customHeight="1" thickBot="1" x14ac:dyDescent="0.25">
      <c r="A36" s="6" t="str">
        <f t="shared" si="0"/>
        <v>BAVM 241 (=IBVS 6157) </v>
      </c>
      <c r="B36" s="9" t="str">
        <f t="shared" si="1"/>
        <v>I</v>
      </c>
      <c r="C36" s="6">
        <f t="shared" si="2"/>
        <v>57220.494899999998</v>
      </c>
      <c r="D36" s="8" t="str">
        <f t="shared" si="3"/>
        <v>vis</v>
      </c>
      <c r="E36" s="30">
        <f>VLOOKUP(C36,Active!C$21:E$969,3,FALSE)</f>
        <v>5452.0036845109062</v>
      </c>
      <c r="F36" s="9" t="s">
        <v>91</v>
      </c>
      <c r="G36" s="8" t="str">
        <f t="shared" si="4"/>
        <v>57220.4949</v>
      </c>
      <c r="H36" s="6">
        <f t="shared" si="5"/>
        <v>5452</v>
      </c>
      <c r="I36" s="31" t="s">
        <v>478</v>
      </c>
      <c r="J36" s="32" t="s">
        <v>479</v>
      </c>
      <c r="K36" s="31">
        <v>5452</v>
      </c>
      <c r="L36" s="31" t="s">
        <v>476</v>
      </c>
      <c r="M36" s="32" t="s">
        <v>412</v>
      </c>
      <c r="N36" s="32">
        <v>0</v>
      </c>
      <c r="O36" s="33" t="s">
        <v>472</v>
      </c>
      <c r="P36" s="34" t="s">
        <v>480</v>
      </c>
    </row>
    <row r="37" spans="1:16" ht="12.75" customHeight="1" thickBot="1" x14ac:dyDescent="0.25">
      <c r="A37" s="6" t="str">
        <f t="shared" si="0"/>
        <v> AN 183.287 </v>
      </c>
      <c r="B37" s="9" t="str">
        <f t="shared" si="1"/>
        <v>I</v>
      </c>
      <c r="C37" s="6">
        <f t="shared" si="2"/>
        <v>18269.27</v>
      </c>
      <c r="D37" s="8" t="str">
        <f t="shared" si="3"/>
        <v>vis</v>
      </c>
      <c r="E37" s="30">
        <f>VLOOKUP(C37,Active!C$21:E$969,3,FALSE)</f>
        <v>-3247.0030407599847</v>
      </c>
      <c r="F37" s="9" t="s">
        <v>91</v>
      </c>
      <c r="G37" s="8" t="str">
        <f t="shared" si="4"/>
        <v>18269.27</v>
      </c>
      <c r="H37" s="6">
        <f t="shared" si="5"/>
        <v>-3247</v>
      </c>
      <c r="I37" s="31" t="s">
        <v>93</v>
      </c>
      <c r="J37" s="32" t="s">
        <v>94</v>
      </c>
      <c r="K37" s="31">
        <v>-3247</v>
      </c>
      <c r="L37" s="31" t="s">
        <v>95</v>
      </c>
      <c r="M37" s="32" t="s">
        <v>96</v>
      </c>
      <c r="N37" s="32"/>
      <c r="O37" s="33" t="s">
        <v>97</v>
      </c>
      <c r="P37" s="33" t="s">
        <v>98</v>
      </c>
    </row>
    <row r="38" spans="1:16" ht="12.75" customHeight="1" thickBot="1" x14ac:dyDescent="0.25">
      <c r="A38" s="6" t="str">
        <f t="shared" si="0"/>
        <v> AN 183.287 </v>
      </c>
      <c r="B38" s="9" t="str">
        <f t="shared" si="1"/>
        <v>I</v>
      </c>
      <c r="C38" s="6">
        <f t="shared" si="2"/>
        <v>18542.34</v>
      </c>
      <c r="D38" s="8" t="str">
        <f t="shared" si="3"/>
        <v>vis</v>
      </c>
      <c r="E38" s="30">
        <f>VLOOKUP(C38,Active!C$21:E$969,3,FALSE)</f>
        <v>-3186.0181096681331</v>
      </c>
      <c r="F38" s="9" t="s">
        <v>91</v>
      </c>
      <c r="G38" s="8" t="str">
        <f t="shared" si="4"/>
        <v>18542.34</v>
      </c>
      <c r="H38" s="6">
        <f t="shared" si="5"/>
        <v>-3186</v>
      </c>
      <c r="I38" s="31" t="s">
        <v>99</v>
      </c>
      <c r="J38" s="32" t="s">
        <v>100</v>
      </c>
      <c r="K38" s="31">
        <v>-3186</v>
      </c>
      <c r="L38" s="31" t="s">
        <v>101</v>
      </c>
      <c r="M38" s="32" t="s">
        <v>96</v>
      </c>
      <c r="N38" s="32"/>
      <c r="O38" s="33" t="s">
        <v>97</v>
      </c>
      <c r="P38" s="33" t="s">
        <v>98</v>
      </c>
    </row>
    <row r="39" spans="1:16" ht="12.75" customHeight="1" thickBot="1" x14ac:dyDescent="0.25">
      <c r="A39" s="6" t="str">
        <f t="shared" si="0"/>
        <v> AA 28.525 </v>
      </c>
      <c r="B39" s="9" t="str">
        <f t="shared" si="1"/>
        <v>I</v>
      </c>
      <c r="C39" s="6">
        <f t="shared" si="2"/>
        <v>18542.419999999998</v>
      </c>
      <c r="D39" s="8" t="str">
        <f t="shared" si="3"/>
        <v>vis</v>
      </c>
      <c r="E39" s="30">
        <f>VLOOKUP(C39,Active!C$21:E$969,3,FALSE)</f>
        <v>-3186.0002432071992</v>
      </c>
      <c r="F39" s="9" t="s">
        <v>91</v>
      </c>
      <c r="G39" s="8" t="str">
        <f t="shared" si="4"/>
        <v>18542.420</v>
      </c>
      <c r="H39" s="6">
        <f t="shared" si="5"/>
        <v>-3186</v>
      </c>
      <c r="I39" s="31" t="s">
        <v>102</v>
      </c>
      <c r="J39" s="32" t="s">
        <v>103</v>
      </c>
      <c r="K39" s="31">
        <v>-3186</v>
      </c>
      <c r="L39" s="31" t="s">
        <v>104</v>
      </c>
      <c r="M39" s="32" t="s">
        <v>105</v>
      </c>
      <c r="N39" s="32"/>
      <c r="O39" s="33" t="s">
        <v>106</v>
      </c>
      <c r="P39" s="33" t="s">
        <v>107</v>
      </c>
    </row>
    <row r="40" spans="1:16" ht="12.75" customHeight="1" thickBot="1" x14ac:dyDescent="0.25">
      <c r="A40" s="6" t="str">
        <f t="shared" si="0"/>
        <v> AN 183.287 </v>
      </c>
      <c r="B40" s="9" t="str">
        <f t="shared" si="1"/>
        <v>I</v>
      </c>
      <c r="C40" s="6">
        <f t="shared" si="2"/>
        <v>18560.41</v>
      </c>
      <c r="D40" s="8" t="str">
        <f t="shared" si="3"/>
        <v>vis</v>
      </c>
      <c r="E40" s="30">
        <f>VLOOKUP(C40,Active!C$21:E$969,3,FALSE)</f>
        <v>-3181.9825228045825</v>
      </c>
      <c r="F40" s="9" t="s">
        <v>91</v>
      </c>
      <c r="G40" s="8" t="str">
        <f t="shared" si="4"/>
        <v>18560.41</v>
      </c>
      <c r="H40" s="6">
        <f t="shared" si="5"/>
        <v>-3182</v>
      </c>
      <c r="I40" s="31" t="s">
        <v>108</v>
      </c>
      <c r="J40" s="32" t="s">
        <v>109</v>
      </c>
      <c r="K40" s="31">
        <v>-3182</v>
      </c>
      <c r="L40" s="31" t="s">
        <v>110</v>
      </c>
      <c r="M40" s="32" t="s">
        <v>96</v>
      </c>
      <c r="N40" s="32"/>
      <c r="O40" s="33" t="s">
        <v>97</v>
      </c>
      <c r="P40" s="33" t="s">
        <v>98</v>
      </c>
    </row>
    <row r="41" spans="1:16" ht="12.75" customHeight="1" thickBot="1" x14ac:dyDescent="0.25">
      <c r="A41" s="6" t="str">
        <f t="shared" si="0"/>
        <v> AN 244.255 </v>
      </c>
      <c r="B41" s="9" t="str">
        <f t="shared" si="1"/>
        <v>I</v>
      </c>
      <c r="C41" s="6">
        <f t="shared" si="2"/>
        <v>19518.578000000001</v>
      </c>
      <c r="D41" s="8" t="str">
        <f t="shared" si="3"/>
        <v>vis</v>
      </c>
      <c r="E41" s="30">
        <f>VLOOKUP(C41,Active!C$21:E$969,3,FALSE)</f>
        <v>-2967.9941335475514</v>
      </c>
      <c r="F41" s="9" t="s">
        <v>91</v>
      </c>
      <c r="G41" s="8" t="str">
        <f t="shared" si="4"/>
        <v>19518.578</v>
      </c>
      <c r="H41" s="6">
        <f t="shared" si="5"/>
        <v>-2968</v>
      </c>
      <c r="I41" s="31" t="s">
        <v>111</v>
      </c>
      <c r="J41" s="32" t="s">
        <v>112</v>
      </c>
      <c r="K41" s="31">
        <v>-2968</v>
      </c>
      <c r="L41" s="31" t="s">
        <v>113</v>
      </c>
      <c r="M41" s="32" t="s">
        <v>96</v>
      </c>
      <c r="N41" s="32"/>
      <c r="O41" s="33" t="s">
        <v>114</v>
      </c>
      <c r="P41" s="33" t="s">
        <v>115</v>
      </c>
    </row>
    <row r="42" spans="1:16" ht="12.75" customHeight="1" thickBot="1" x14ac:dyDescent="0.25">
      <c r="A42" s="6" t="str">
        <f t="shared" si="0"/>
        <v> AN 244.255 </v>
      </c>
      <c r="B42" s="9" t="str">
        <f t="shared" si="1"/>
        <v>I</v>
      </c>
      <c r="C42" s="6">
        <f t="shared" si="2"/>
        <v>19536.463</v>
      </c>
      <c r="D42" s="8" t="str">
        <f t="shared" si="3"/>
        <v>vis</v>
      </c>
      <c r="E42" s="30">
        <f>VLOOKUP(C42,Active!C$21:E$969,3,FALSE)</f>
        <v>-2963.9998628749117</v>
      </c>
      <c r="F42" s="9" t="s">
        <v>91</v>
      </c>
      <c r="G42" s="8" t="str">
        <f t="shared" si="4"/>
        <v>19536.463</v>
      </c>
      <c r="H42" s="6">
        <f t="shared" si="5"/>
        <v>-2964</v>
      </c>
      <c r="I42" s="31" t="s">
        <v>116</v>
      </c>
      <c r="J42" s="32" t="s">
        <v>117</v>
      </c>
      <c r="K42" s="31">
        <v>-2964</v>
      </c>
      <c r="L42" s="31" t="s">
        <v>118</v>
      </c>
      <c r="M42" s="32" t="s">
        <v>96</v>
      </c>
      <c r="N42" s="32"/>
      <c r="O42" s="33" t="s">
        <v>114</v>
      </c>
      <c r="P42" s="33" t="s">
        <v>115</v>
      </c>
    </row>
    <row r="43" spans="1:16" ht="12.75" customHeight="1" thickBot="1" x14ac:dyDescent="0.25">
      <c r="A43" s="6" t="str">
        <f t="shared" ref="A43:A74" si="6">P43</f>
        <v> AA 28.525 </v>
      </c>
      <c r="B43" s="9" t="str">
        <f t="shared" ref="B43:B74" si="7">IF(H43=INT(H43),"I","II")</f>
        <v>I</v>
      </c>
      <c r="C43" s="6">
        <f t="shared" ref="C43:C74" si="8">1*G43</f>
        <v>19594.667000000001</v>
      </c>
      <c r="D43" s="8" t="str">
        <f t="shared" ref="D43:D74" si="9">VLOOKUP(F43,I$1:J$5,2,FALSE)</f>
        <v>vis</v>
      </c>
      <c r="E43" s="30">
        <f>VLOOKUP(C43,Active!C$21:E$969,3,FALSE)</f>
        <v>-2951.0011192221114</v>
      </c>
      <c r="F43" s="9" t="s">
        <v>91</v>
      </c>
      <c r="G43" s="8" t="str">
        <f t="shared" ref="G43:G74" si="10">MID(I43,3,LEN(I43)-3)</f>
        <v>19594.667</v>
      </c>
      <c r="H43" s="6">
        <f t="shared" ref="H43:H74" si="11">1*K43</f>
        <v>-2951</v>
      </c>
      <c r="I43" s="31" t="s">
        <v>119</v>
      </c>
      <c r="J43" s="32" t="s">
        <v>120</v>
      </c>
      <c r="K43" s="31">
        <v>-2951</v>
      </c>
      <c r="L43" s="31" t="s">
        <v>121</v>
      </c>
      <c r="M43" s="32" t="s">
        <v>105</v>
      </c>
      <c r="N43" s="32"/>
      <c r="O43" s="33" t="s">
        <v>106</v>
      </c>
      <c r="P43" s="33" t="s">
        <v>107</v>
      </c>
    </row>
    <row r="44" spans="1:16" ht="12.75" customHeight="1" thickBot="1" x14ac:dyDescent="0.25">
      <c r="A44" s="6" t="str">
        <f t="shared" si="6"/>
        <v> AN 244.255 </v>
      </c>
      <c r="B44" s="9" t="str">
        <f t="shared" si="7"/>
        <v>I</v>
      </c>
      <c r="C44" s="6">
        <f t="shared" si="8"/>
        <v>19594.701000000001</v>
      </c>
      <c r="D44" s="8" t="str">
        <f t="shared" si="9"/>
        <v>vis</v>
      </c>
      <c r="E44" s="30">
        <f>VLOOKUP(C44,Active!C$21:E$969,3,FALSE)</f>
        <v>-2950.9935259762142</v>
      </c>
      <c r="F44" s="9" t="s">
        <v>91</v>
      </c>
      <c r="G44" s="8" t="str">
        <f t="shared" si="10"/>
        <v>19594.701</v>
      </c>
      <c r="H44" s="6">
        <f t="shared" si="11"/>
        <v>-2951</v>
      </c>
      <c r="I44" s="31" t="s">
        <v>122</v>
      </c>
      <c r="J44" s="32" t="s">
        <v>123</v>
      </c>
      <c r="K44" s="31">
        <v>-2951</v>
      </c>
      <c r="L44" s="31" t="s">
        <v>124</v>
      </c>
      <c r="M44" s="32" t="s">
        <v>96</v>
      </c>
      <c r="N44" s="32"/>
      <c r="O44" s="33" t="s">
        <v>114</v>
      </c>
      <c r="P44" s="33" t="s">
        <v>115</v>
      </c>
    </row>
    <row r="45" spans="1:16" ht="12.75" customHeight="1" thickBot="1" x14ac:dyDescent="0.25">
      <c r="A45" s="6" t="str">
        <f t="shared" si="6"/>
        <v> AN 244.255 </v>
      </c>
      <c r="B45" s="9" t="str">
        <f t="shared" si="7"/>
        <v>I</v>
      </c>
      <c r="C45" s="6">
        <f t="shared" si="8"/>
        <v>19612.598000000002</v>
      </c>
      <c r="D45" s="8" t="str">
        <f t="shared" si="9"/>
        <v>vis</v>
      </c>
      <c r="E45" s="30">
        <f>VLOOKUP(C45,Active!C$21:E$969,3,FALSE)</f>
        <v>-2946.9965753344341</v>
      </c>
      <c r="F45" s="9" t="s">
        <v>91</v>
      </c>
      <c r="G45" s="8" t="str">
        <f t="shared" si="10"/>
        <v>19612.598</v>
      </c>
      <c r="H45" s="6">
        <f t="shared" si="11"/>
        <v>-2947</v>
      </c>
      <c r="I45" s="31" t="s">
        <v>125</v>
      </c>
      <c r="J45" s="32" t="s">
        <v>126</v>
      </c>
      <c r="K45" s="31">
        <v>-2947</v>
      </c>
      <c r="L45" s="31" t="s">
        <v>127</v>
      </c>
      <c r="M45" s="32" t="s">
        <v>96</v>
      </c>
      <c r="N45" s="32"/>
      <c r="O45" s="33" t="s">
        <v>114</v>
      </c>
      <c r="P45" s="33" t="s">
        <v>115</v>
      </c>
    </row>
    <row r="46" spans="1:16" ht="12.75" customHeight="1" thickBot="1" x14ac:dyDescent="0.25">
      <c r="A46" s="6" t="str">
        <f t="shared" si="6"/>
        <v> AN 244.255 </v>
      </c>
      <c r="B46" s="9" t="str">
        <f t="shared" si="7"/>
        <v>I</v>
      </c>
      <c r="C46" s="6">
        <f t="shared" si="8"/>
        <v>19621.55</v>
      </c>
      <c r="D46" s="8" t="str">
        <f t="shared" si="9"/>
        <v>vis</v>
      </c>
      <c r="E46" s="30">
        <f>VLOOKUP(C46,Active!C$21:E$969,3,FALSE)</f>
        <v>-2944.9973183558786</v>
      </c>
      <c r="F46" s="9" t="s">
        <v>91</v>
      </c>
      <c r="G46" s="8" t="str">
        <f t="shared" si="10"/>
        <v>19621.550</v>
      </c>
      <c r="H46" s="6">
        <f t="shared" si="11"/>
        <v>-2945</v>
      </c>
      <c r="I46" s="31" t="s">
        <v>128</v>
      </c>
      <c r="J46" s="32" t="s">
        <v>129</v>
      </c>
      <c r="K46" s="31">
        <v>-2945</v>
      </c>
      <c r="L46" s="31" t="s">
        <v>130</v>
      </c>
      <c r="M46" s="32" t="s">
        <v>96</v>
      </c>
      <c r="N46" s="32"/>
      <c r="O46" s="33" t="s">
        <v>114</v>
      </c>
      <c r="P46" s="33" t="s">
        <v>115</v>
      </c>
    </row>
    <row r="47" spans="1:16" ht="12.75" customHeight="1" thickBot="1" x14ac:dyDescent="0.25">
      <c r="A47" s="6" t="str">
        <f t="shared" si="6"/>
        <v> AN 200.56 </v>
      </c>
      <c r="B47" s="9" t="str">
        <f t="shared" si="7"/>
        <v>I</v>
      </c>
      <c r="C47" s="6">
        <f t="shared" si="8"/>
        <v>19652.866000000002</v>
      </c>
      <c r="D47" s="8" t="str">
        <f t="shared" si="9"/>
        <v>vis</v>
      </c>
      <c r="E47" s="30">
        <f>VLOOKUP(C47,Active!C$21:E$969,3,FALSE)</f>
        <v>-2938.0034922231193</v>
      </c>
      <c r="F47" s="9" t="s">
        <v>91</v>
      </c>
      <c r="G47" s="8" t="str">
        <f t="shared" si="10"/>
        <v>19652.866</v>
      </c>
      <c r="H47" s="6">
        <f t="shared" si="11"/>
        <v>-2938</v>
      </c>
      <c r="I47" s="31" t="s">
        <v>131</v>
      </c>
      <c r="J47" s="32" t="s">
        <v>132</v>
      </c>
      <c r="K47" s="31">
        <v>-2938</v>
      </c>
      <c r="L47" s="31" t="s">
        <v>133</v>
      </c>
      <c r="M47" s="32" t="s">
        <v>96</v>
      </c>
      <c r="N47" s="32"/>
      <c r="O47" s="33" t="s">
        <v>134</v>
      </c>
      <c r="P47" s="33" t="s">
        <v>135</v>
      </c>
    </row>
    <row r="48" spans="1:16" ht="12.75" customHeight="1" thickBot="1" x14ac:dyDescent="0.25">
      <c r="A48" s="6" t="str">
        <f t="shared" si="6"/>
        <v> AA 28.525 </v>
      </c>
      <c r="B48" s="9" t="str">
        <f t="shared" si="7"/>
        <v>I</v>
      </c>
      <c r="C48" s="6">
        <f t="shared" si="8"/>
        <v>19652.874</v>
      </c>
      <c r="D48" s="8" t="str">
        <f t="shared" si="9"/>
        <v>vis</v>
      </c>
      <c r="E48" s="30">
        <f>VLOOKUP(C48,Active!C$21:E$969,3,FALSE)</f>
        <v>-2938.0017055770263</v>
      </c>
      <c r="F48" s="9" t="s">
        <v>91</v>
      </c>
      <c r="G48" s="8" t="str">
        <f t="shared" si="10"/>
        <v>19652.874</v>
      </c>
      <c r="H48" s="6">
        <f t="shared" si="11"/>
        <v>-2938</v>
      </c>
      <c r="I48" s="31" t="s">
        <v>136</v>
      </c>
      <c r="J48" s="32" t="s">
        <v>137</v>
      </c>
      <c r="K48" s="31">
        <v>-2938</v>
      </c>
      <c r="L48" s="31" t="s">
        <v>138</v>
      </c>
      <c r="M48" s="32" t="s">
        <v>105</v>
      </c>
      <c r="N48" s="32"/>
      <c r="O48" s="33" t="s">
        <v>106</v>
      </c>
      <c r="P48" s="33" t="s">
        <v>107</v>
      </c>
    </row>
    <row r="49" spans="1:16" ht="12.75" customHeight="1" thickBot="1" x14ac:dyDescent="0.25">
      <c r="A49" s="6" t="str">
        <f t="shared" si="6"/>
        <v> AN 244.255 </v>
      </c>
      <c r="B49" s="9" t="str">
        <f t="shared" si="7"/>
        <v>I</v>
      </c>
      <c r="C49" s="6">
        <f t="shared" si="8"/>
        <v>19666.334999999999</v>
      </c>
      <c r="D49" s="8" t="str">
        <f t="shared" si="9"/>
        <v>vis</v>
      </c>
      <c r="E49" s="30">
        <f>VLOOKUP(C49,Active!C$21:E$969,3,FALSE)</f>
        <v>-2934.9954501940574</v>
      </c>
      <c r="F49" s="9" t="s">
        <v>91</v>
      </c>
      <c r="G49" s="8" t="str">
        <f t="shared" si="10"/>
        <v>19666.335</v>
      </c>
      <c r="H49" s="6">
        <f t="shared" si="11"/>
        <v>-2935</v>
      </c>
      <c r="I49" s="31" t="s">
        <v>139</v>
      </c>
      <c r="J49" s="32" t="s">
        <v>140</v>
      </c>
      <c r="K49" s="31">
        <v>-2935</v>
      </c>
      <c r="L49" s="31" t="s">
        <v>141</v>
      </c>
      <c r="M49" s="32" t="s">
        <v>96</v>
      </c>
      <c r="N49" s="32"/>
      <c r="O49" s="33" t="s">
        <v>114</v>
      </c>
      <c r="P49" s="33" t="s">
        <v>115</v>
      </c>
    </row>
    <row r="50" spans="1:16" ht="12.75" customHeight="1" thickBot="1" x14ac:dyDescent="0.25">
      <c r="A50" s="6" t="str">
        <f t="shared" si="6"/>
        <v> AN 244.255 </v>
      </c>
      <c r="B50" s="9" t="str">
        <f t="shared" si="7"/>
        <v>I</v>
      </c>
      <c r="C50" s="6">
        <f t="shared" si="8"/>
        <v>19885.764999999999</v>
      </c>
      <c r="D50" s="8" t="str">
        <f t="shared" si="9"/>
        <v>vis</v>
      </c>
      <c r="E50" s="30">
        <f>VLOOKUP(C50,Active!C$21:E$969,3,FALSE)</f>
        <v>-2885.9899811586997</v>
      </c>
      <c r="F50" s="9" t="s">
        <v>91</v>
      </c>
      <c r="G50" s="8" t="str">
        <f t="shared" si="10"/>
        <v>19885.765</v>
      </c>
      <c r="H50" s="6">
        <f t="shared" si="11"/>
        <v>-2886</v>
      </c>
      <c r="I50" s="31" t="s">
        <v>142</v>
      </c>
      <c r="J50" s="32" t="s">
        <v>143</v>
      </c>
      <c r="K50" s="31">
        <v>-2886</v>
      </c>
      <c r="L50" s="31" t="s">
        <v>144</v>
      </c>
      <c r="M50" s="32" t="s">
        <v>96</v>
      </c>
      <c r="N50" s="32"/>
      <c r="O50" s="33" t="s">
        <v>114</v>
      </c>
      <c r="P50" s="33" t="s">
        <v>115</v>
      </c>
    </row>
    <row r="51" spans="1:16" ht="12.75" customHeight="1" thickBot="1" x14ac:dyDescent="0.25">
      <c r="A51" s="6" t="str">
        <f t="shared" si="6"/>
        <v> AN 244.255 </v>
      </c>
      <c r="B51" s="9" t="str">
        <f t="shared" si="7"/>
        <v>I</v>
      </c>
      <c r="C51" s="6">
        <f t="shared" si="8"/>
        <v>20006.606</v>
      </c>
      <c r="D51" s="8" t="str">
        <f t="shared" si="9"/>
        <v>vis</v>
      </c>
      <c r="E51" s="30">
        <f>VLOOKUP(C51,Active!C$21:E$969,3,FALSE)</f>
        <v>-2859.0024685865737</v>
      </c>
      <c r="F51" s="9" t="s">
        <v>91</v>
      </c>
      <c r="G51" s="8" t="str">
        <f t="shared" si="10"/>
        <v>20006.606</v>
      </c>
      <c r="H51" s="6">
        <f t="shared" si="11"/>
        <v>-2859</v>
      </c>
      <c r="I51" s="31" t="s">
        <v>145</v>
      </c>
      <c r="J51" s="32" t="s">
        <v>146</v>
      </c>
      <c r="K51" s="31">
        <v>-2859</v>
      </c>
      <c r="L51" s="31" t="s">
        <v>147</v>
      </c>
      <c r="M51" s="32" t="s">
        <v>96</v>
      </c>
      <c r="N51" s="32"/>
      <c r="O51" s="33" t="s">
        <v>114</v>
      </c>
      <c r="P51" s="33" t="s">
        <v>115</v>
      </c>
    </row>
    <row r="52" spans="1:16" ht="12.75" customHeight="1" thickBot="1" x14ac:dyDescent="0.25">
      <c r="A52" s="6" t="str">
        <f t="shared" si="6"/>
        <v> AN 197.318 </v>
      </c>
      <c r="B52" s="9" t="str">
        <f t="shared" si="7"/>
        <v>I</v>
      </c>
      <c r="C52" s="6">
        <f t="shared" si="8"/>
        <v>20015.585999999999</v>
      </c>
      <c r="D52" s="8" t="str">
        <f t="shared" si="9"/>
        <v>vis</v>
      </c>
      <c r="E52" s="30">
        <f>VLOOKUP(C52,Active!C$21:E$969,3,FALSE)</f>
        <v>-2856.9969583466909</v>
      </c>
      <c r="F52" s="9" t="s">
        <v>91</v>
      </c>
      <c r="G52" s="8" t="str">
        <f t="shared" si="10"/>
        <v>20015.586</v>
      </c>
      <c r="H52" s="6">
        <f t="shared" si="11"/>
        <v>-2857</v>
      </c>
      <c r="I52" s="31" t="s">
        <v>148</v>
      </c>
      <c r="J52" s="32" t="s">
        <v>149</v>
      </c>
      <c r="K52" s="31">
        <v>-2857</v>
      </c>
      <c r="L52" s="31" t="s">
        <v>150</v>
      </c>
      <c r="M52" s="32" t="s">
        <v>96</v>
      </c>
      <c r="N52" s="32"/>
      <c r="O52" s="33" t="s">
        <v>151</v>
      </c>
      <c r="P52" s="33" t="s">
        <v>152</v>
      </c>
    </row>
    <row r="53" spans="1:16" ht="12.75" customHeight="1" thickBot="1" x14ac:dyDescent="0.25">
      <c r="A53" s="6" t="str">
        <f t="shared" si="6"/>
        <v> AN 197.318 </v>
      </c>
      <c r="B53" s="9" t="str">
        <f t="shared" si="7"/>
        <v>I</v>
      </c>
      <c r="C53" s="6">
        <f t="shared" si="8"/>
        <v>20024.561000000002</v>
      </c>
      <c r="D53" s="8" t="str">
        <f t="shared" si="9"/>
        <v>vis</v>
      </c>
      <c r="E53" s="30">
        <f>VLOOKUP(C53,Active!C$21:E$969,3,FALSE)</f>
        <v>-2854.992564760616</v>
      </c>
      <c r="F53" s="9" t="s">
        <v>91</v>
      </c>
      <c r="G53" s="8" t="str">
        <f t="shared" si="10"/>
        <v>20024.561</v>
      </c>
      <c r="H53" s="6">
        <f t="shared" si="11"/>
        <v>-2855</v>
      </c>
      <c r="I53" s="31" t="s">
        <v>153</v>
      </c>
      <c r="J53" s="32" t="s">
        <v>154</v>
      </c>
      <c r="K53" s="31">
        <v>-2855</v>
      </c>
      <c r="L53" s="31" t="s">
        <v>155</v>
      </c>
      <c r="M53" s="32" t="s">
        <v>96</v>
      </c>
      <c r="N53" s="32"/>
      <c r="O53" s="33" t="s">
        <v>151</v>
      </c>
      <c r="P53" s="33" t="s">
        <v>152</v>
      </c>
    </row>
    <row r="54" spans="1:16" ht="12.75" customHeight="1" thickBot="1" x14ac:dyDescent="0.25">
      <c r="A54" s="6" t="str">
        <f t="shared" si="6"/>
        <v> AN 244.255 </v>
      </c>
      <c r="B54" s="9" t="str">
        <f t="shared" si="7"/>
        <v>I</v>
      </c>
      <c r="C54" s="6">
        <f t="shared" si="8"/>
        <v>20239.464</v>
      </c>
      <c r="D54" s="8" t="str">
        <f t="shared" si="9"/>
        <v>vis</v>
      </c>
      <c r="E54" s="30">
        <f>VLOOKUP(C54,Active!C$21:E$969,3,FALSE)</f>
        <v>-2806.9981140833825</v>
      </c>
      <c r="F54" s="9" t="s">
        <v>91</v>
      </c>
      <c r="G54" s="8" t="str">
        <f t="shared" si="10"/>
        <v>20239.464</v>
      </c>
      <c r="H54" s="6">
        <f t="shared" si="11"/>
        <v>-2807</v>
      </c>
      <c r="I54" s="31" t="s">
        <v>156</v>
      </c>
      <c r="J54" s="32" t="s">
        <v>157</v>
      </c>
      <c r="K54" s="31">
        <v>-2807</v>
      </c>
      <c r="L54" s="31" t="s">
        <v>158</v>
      </c>
      <c r="M54" s="32" t="s">
        <v>96</v>
      </c>
      <c r="N54" s="32"/>
      <c r="O54" s="33" t="s">
        <v>114</v>
      </c>
      <c r="P54" s="33" t="s">
        <v>115</v>
      </c>
    </row>
    <row r="55" spans="1:16" ht="12.75" customHeight="1" thickBot="1" x14ac:dyDescent="0.25">
      <c r="A55" s="6" t="str">
        <f t="shared" si="6"/>
        <v> AN 244.255 </v>
      </c>
      <c r="B55" s="9" t="str">
        <f t="shared" si="7"/>
        <v>I</v>
      </c>
      <c r="C55" s="6">
        <f t="shared" si="8"/>
        <v>20333.501</v>
      </c>
      <c r="D55" s="8" t="str">
        <f t="shared" si="9"/>
        <v>vis</v>
      </c>
      <c r="E55" s="30">
        <f>VLOOKUP(C55,Active!C$21:E$969,3,FALSE)</f>
        <v>-2785.9967592473167</v>
      </c>
      <c r="F55" s="9" t="s">
        <v>91</v>
      </c>
      <c r="G55" s="8" t="str">
        <f t="shared" si="10"/>
        <v>20333.501</v>
      </c>
      <c r="H55" s="6">
        <f t="shared" si="11"/>
        <v>-2786</v>
      </c>
      <c r="I55" s="31" t="s">
        <v>159</v>
      </c>
      <c r="J55" s="32" t="s">
        <v>160</v>
      </c>
      <c r="K55" s="31">
        <v>-2786</v>
      </c>
      <c r="L55" s="31" t="s">
        <v>127</v>
      </c>
      <c r="M55" s="32" t="s">
        <v>96</v>
      </c>
      <c r="N55" s="32"/>
      <c r="O55" s="33" t="s">
        <v>114</v>
      </c>
      <c r="P55" s="33" t="s">
        <v>115</v>
      </c>
    </row>
    <row r="56" spans="1:16" ht="12.75" customHeight="1" thickBot="1" x14ac:dyDescent="0.25">
      <c r="A56" s="6" t="str">
        <f t="shared" si="6"/>
        <v> AN 244.255 </v>
      </c>
      <c r="B56" s="9" t="str">
        <f t="shared" si="7"/>
        <v>I</v>
      </c>
      <c r="C56" s="6">
        <f t="shared" si="8"/>
        <v>20364.834999999999</v>
      </c>
      <c r="D56" s="8" t="str">
        <f t="shared" si="9"/>
        <v>vis</v>
      </c>
      <c r="E56" s="30">
        <f>VLOOKUP(C56,Active!C$21:E$969,3,FALSE)</f>
        <v>-2778.9989131608477</v>
      </c>
      <c r="F56" s="9" t="s">
        <v>91</v>
      </c>
      <c r="G56" s="8" t="str">
        <f t="shared" si="10"/>
        <v>20364.835</v>
      </c>
      <c r="H56" s="6">
        <f t="shared" si="11"/>
        <v>-2779</v>
      </c>
      <c r="I56" s="31" t="s">
        <v>161</v>
      </c>
      <c r="J56" s="32" t="s">
        <v>162</v>
      </c>
      <c r="K56" s="31">
        <v>-2779</v>
      </c>
      <c r="L56" s="31" t="s">
        <v>163</v>
      </c>
      <c r="M56" s="32" t="s">
        <v>96</v>
      </c>
      <c r="N56" s="32"/>
      <c r="O56" s="33" t="s">
        <v>114</v>
      </c>
      <c r="P56" s="33" t="s">
        <v>115</v>
      </c>
    </row>
    <row r="57" spans="1:16" ht="12.75" customHeight="1" thickBot="1" x14ac:dyDescent="0.25">
      <c r="A57" s="6" t="str">
        <f t="shared" si="6"/>
        <v> AN 244.256 </v>
      </c>
      <c r="B57" s="9" t="str">
        <f t="shared" si="7"/>
        <v>I</v>
      </c>
      <c r="C57" s="6">
        <f t="shared" si="8"/>
        <v>20606.629000000001</v>
      </c>
      <c r="D57" s="8" t="str">
        <f t="shared" si="9"/>
        <v>vis</v>
      </c>
      <c r="E57" s="30">
        <f>VLOOKUP(C57,Active!C$21:E$969,3,FALSE)</f>
        <v>-2724.998874971287</v>
      </c>
      <c r="F57" s="9" t="s">
        <v>91</v>
      </c>
      <c r="G57" s="8" t="str">
        <f t="shared" si="10"/>
        <v>20606.629</v>
      </c>
      <c r="H57" s="6">
        <f t="shared" si="11"/>
        <v>-2725</v>
      </c>
      <c r="I57" s="31" t="s">
        <v>164</v>
      </c>
      <c r="J57" s="32" t="s">
        <v>165</v>
      </c>
      <c r="K57" s="31">
        <v>-2725</v>
      </c>
      <c r="L57" s="31" t="s">
        <v>163</v>
      </c>
      <c r="M57" s="32" t="s">
        <v>96</v>
      </c>
      <c r="N57" s="32"/>
      <c r="O57" s="33" t="s">
        <v>114</v>
      </c>
      <c r="P57" s="33" t="s">
        <v>166</v>
      </c>
    </row>
    <row r="58" spans="1:16" ht="12.75" customHeight="1" thickBot="1" x14ac:dyDescent="0.25">
      <c r="A58" s="6" t="str">
        <f t="shared" si="6"/>
        <v> AA 28.525 </v>
      </c>
      <c r="B58" s="9" t="str">
        <f t="shared" si="7"/>
        <v>I</v>
      </c>
      <c r="C58" s="6">
        <f t="shared" si="8"/>
        <v>20606.637999999999</v>
      </c>
      <c r="D58" s="8" t="str">
        <f t="shared" si="9"/>
        <v>vis</v>
      </c>
      <c r="E58" s="30">
        <f>VLOOKUP(C58,Active!C$21:E$969,3,FALSE)</f>
        <v>-2724.9968649944326</v>
      </c>
      <c r="F58" s="9" t="s">
        <v>91</v>
      </c>
      <c r="G58" s="8" t="str">
        <f t="shared" si="10"/>
        <v>20606.638</v>
      </c>
      <c r="H58" s="6">
        <f t="shared" si="11"/>
        <v>-2725</v>
      </c>
      <c r="I58" s="31" t="s">
        <v>167</v>
      </c>
      <c r="J58" s="32" t="s">
        <v>168</v>
      </c>
      <c r="K58" s="31">
        <v>-2725</v>
      </c>
      <c r="L58" s="31" t="s">
        <v>150</v>
      </c>
      <c r="M58" s="32" t="s">
        <v>105</v>
      </c>
      <c r="N58" s="32"/>
      <c r="O58" s="33" t="s">
        <v>106</v>
      </c>
      <c r="P58" s="33" t="s">
        <v>107</v>
      </c>
    </row>
    <row r="59" spans="1:16" ht="12.75" customHeight="1" thickBot="1" x14ac:dyDescent="0.25">
      <c r="A59" s="6" t="str">
        <f t="shared" si="6"/>
        <v> AN 244.256 </v>
      </c>
      <c r="B59" s="9" t="str">
        <f t="shared" si="7"/>
        <v>I</v>
      </c>
      <c r="C59" s="6">
        <f t="shared" si="8"/>
        <v>20736.494999999999</v>
      </c>
      <c r="D59" s="8" t="str">
        <f t="shared" si="9"/>
        <v>vis</v>
      </c>
      <c r="E59" s="30">
        <f>VLOOKUP(C59,Active!C$21:E$969,3,FALSE)</f>
        <v>-2695.9958022750029</v>
      </c>
      <c r="F59" s="9" t="s">
        <v>91</v>
      </c>
      <c r="G59" s="8" t="str">
        <f t="shared" si="10"/>
        <v>20736.495</v>
      </c>
      <c r="H59" s="6">
        <f t="shared" si="11"/>
        <v>-2696</v>
      </c>
      <c r="I59" s="31" t="s">
        <v>169</v>
      </c>
      <c r="J59" s="32" t="s">
        <v>170</v>
      </c>
      <c r="K59" s="31">
        <v>-2696</v>
      </c>
      <c r="L59" s="31" t="s">
        <v>171</v>
      </c>
      <c r="M59" s="32" t="s">
        <v>96</v>
      </c>
      <c r="N59" s="32"/>
      <c r="O59" s="33" t="s">
        <v>114</v>
      </c>
      <c r="P59" s="33" t="s">
        <v>166</v>
      </c>
    </row>
    <row r="60" spans="1:16" ht="12.75" customHeight="1" thickBot="1" x14ac:dyDescent="0.25">
      <c r="A60" s="6" t="str">
        <f t="shared" si="6"/>
        <v> AN 244.256 </v>
      </c>
      <c r="B60" s="9" t="str">
        <f t="shared" si="7"/>
        <v>I</v>
      </c>
      <c r="C60" s="6">
        <f t="shared" si="8"/>
        <v>20781.296999999999</v>
      </c>
      <c r="D60" s="8" t="str">
        <f t="shared" si="9"/>
        <v>vis</v>
      </c>
      <c r="E60" s="30">
        <f>VLOOKUP(C60,Active!C$21:E$969,3,FALSE)</f>
        <v>-2685.9901374902333</v>
      </c>
      <c r="F60" s="9" t="s">
        <v>91</v>
      </c>
      <c r="G60" s="8" t="str">
        <f t="shared" si="10"/>
        <v>20781.297</v>
      </c>
      <c r="H60" s="6">
        <f t="shared" si="11"/>
        <v>-2686</v>
      </c>
      <c r="I60" s="31" t="s">
        <v>172</v>
      </c>
      <c r="J60" s="32" t="s">
        <v>173</v>
      </c>
      <c r="K60" s="31">
        <v>-2686</v>
      </c>
      <c r="L60" s="31" t="s">
        <v>174</v>
      </c>
      <c r="M60" s="32" t="s">
        <v>96</v>
      </c>
      <c r="N60" s="32"/>
      <c r="O60" s="33" t="s">
        <v>114</v>
      </c>
      <c r="P60" s="33" t="s">
        <v>166</v>
      </c>
    </row>
    <row r="61" spans="1:16" ht="12.75" customHeight="1" thickBot="1" x14ac:dyDescent="0.25">
      <c r="A61" s="6" t="str">
        <f t="shared" si="6"/>
        <v> AN 244.256 </v>
      </c>
      <c r="B61" s="9" t="str">
        <f t="shared" si="7"/>
        <v>I</v>
      </c>
      <c r="C61" s="6">
        <f t="shared" si="8"/>
        <v>20982.723999999998</v>
      </c>
      <c r="D61" s="8" t="str">
        <f t="shared" si="9"/>
        <v>vis</v>
      </c>
      <c r="E61" s="30">
        <f>VLOOKUP(C61,Active!C$21:E$969,3,FALSE)</f>
        <v>-2641.0052921573938</v>
      </c>
      <c r="F61" s="9" t="s">
        <v>91</v>
      </c>
      <c r="G61" s="8" t="str">
        <f t="shared" si="10"/>
        <v>20982.724</v>
      </c>
      <c r="H61" s="6">
        <f t="shared" si="11"/>
        <v>-2641</v>
      </c>
      <c r="I61" s="31" t="s">
        <v>175</v>
      </c>
      <c r="J61" s="32" t="s">
        <v>176</v>
      </c>
      <c r="K61" s="31">
        <v>-2641</v>
      </c>
      <c r="L61" s="31" t="s">
        <v>177</v>
      </c>
      <c r="M61" s="32" t="s">
        <v>96</v>
      </c>
      <c r="N61" s="32"/>
      <c r="O61" s="33" t="s">
        <v>114</v>
      </c>
      <c r="P61" s="33" t="s">
        <v>166</v>
      </c>
    </row>
    <row r="62" spans="1:16" ht="12.75" customHeight="1" thickBot="1" x14ac:dyDescent="0.25">
      <c r="A62" s="6" t="str">
        <f t="shared" si="6"/>
        <v> AN 244.256 </v>
      </c>
      <c r="B62" s="9" t="str">
        <f t="shared" si="7"/>
        <v>I</v>
      </c>
      <c r="C62" s="6">
        <f t="shared" si="8"/>
        <v>21112.606</v>
      </c>
      <c r="D62" s="8" t="str">
        <f t="shared" si="9"/>
        <v>vis</v>
      </c>
      <c r="E62" s="30">
        <f>VLOOKUP(C62,Active!C$21:E$969,3,FALSE)</f>
        <v>-2611.9986461689223</v>
      </c>
      <c r="F62" s="9" t="s">
        <v>91</v>
      </c>
      <c r="G62" s="8" t="str">
        <f t="shared" si="10"/>
        <v>21112.606</v>
      </c>
      <c r="H62" s="6">
        <f t="shared" si="11"/>
        <v>-2612</v>
      </c>
      <c r="I62" s="31" t="s">
        <v>178</v>
      </c>
      <c r="J62" s="32" t="s">
        <v>179</v>
      </c>
      <c r="K62" s="31">
        <v>-2612</v>
      </c>
      <c r="L62" s="31" t="s">
        <v>180</v>
      </c>
      <c r="M62" s="32" t="s">
        <v>96</v>
      </c>
      <c r="N62" s="32"/>
      <c r="O62" s="33" t="s">
        <v>114</v>
      </c>
      <c r="P62" s="33" t="s">
        <v>166</v>
      </c>
    </row>
    <row r="63" spans="1:16" ht="12.75" customHeight="1" thickBot="1" x14ac:dyDescent="0.25">
      <c r="A63" s="6" t="str">
        <f t="shared" si="6"/>
        <v> AN 244.256 </v>
      </c>
      <c r="B63" s="9" t="str">
        <f t="shared" si="7"/>
        <v>I</v>
      </c>
      <c r="C63" s="6">
        <f t="shared" si="8"/>
        <v>21121.557000000001</v>
      </c>
      <c r="D63" s="8" t="str">
        <f t="shared" si="9"/>
        <v>vis</v>
      </c>
      <c r="E63" s="30">
        <f>VLOOKUP(C63,Active!C$21:E$969,3,FALSE)</f>
        <v>-2609.9996125211278</v>
      </c>
      <c r="F63" s="9" t="s">
        <v>91</v>
      </c>
      <c r="G63" s="8" t="str">
        <f t="shared" si="10"/>
        <v>21121.557</v>
      </c>
      <c r="H63" s="6">
        <f t="shared" si="11"/>
        <v>-2610</v>
      </c>
      <c r="I63" s="31" t="s">
        <v>181</v>
      </c>
      <c r="J63" s="32" t="s">
        <v>182</v>
      </c>
      <c r="K63" s="31">
        <v>-2610</v>
      </c>
      <c r="L63" s="31" t="s">
        <v>183</v>
      </c>
      <c r="M63" s="32" t="s">
        <v>96</v>
      </c>
      <c r="N63" s="32"/>
      <c r="O63" s="33" t="s">
        <v>114</v>
      </c>
      <c r="P63" s="33" t="s">
        <v>166</v>
      </c>
    </row>
    <row r="64" spans="1:16" ht="12.75" customHeight="1" thickBot="1" x14ac:dyDescent="0.25">
      <c r="A64" s="6" t="str">
        <f t="shared" si="6"/>
        <v> AN 244.256 </v>
      </c>
      <c r="B64" s="9" t="str">
        <f t="shared" si="7"/>
        <v>I</v>
      </c>
      <c r="C64" s="6">
        <f t="shared" si="8"/>
        <v>21157.407999999999</v>
      </c>
      <c r="D64" s="8" t="str">
        <f t="shared" si="9"/>
        <v>vis</v>
      </c>
      <c r="E64" s="30">
        <f>VLOOKUP(C64,Active!C$21:E$969,3,FALSE)</f>
        <v>-2601.9929813841522</v>
      </c>
      <c r="F64" s="9" t="s">
        <v>91</v>
      </c>
      <c r="G64" s="8" t="str">
        <f t="shared" si="10"/>
        <v>21157.408</v>
      </c>
      <c r="H64" s="6">
        <f t="shared" si="11"/>
        <v>-2602</v>
      </c>
      <c r="I64" s="31" t="s">
        <v>184</v>
      </c>
      <c r="J64" s="32" t="s">
        <v>185</v>
      </c>
      <c r="K64" s="31">
        <v>-2602</v>
      </c>
      <c r="L64" s="31" t="s">
        <v>186</v>
      </c>
      <c r="M64" s="32" t="s">
        <v>96</v>
      </c>
      <c r="N64" s="32"/>
      <c r="O64" s="33" t="s">
        <v>114</v>
      </c>
      <c r="P64" s="33" t="s">
        <v>166</v>
      </c>
    </row>
    <row r="65" spans="1:16" ht="12.75" customHeight="1" thickBot="1" x14ac:dyDescent="0.25">
      <c r="A65" s="6" t="str">
        <f t="shared" si="6"/>
        <v> AOLD 13 </v>
      </c>
      <c r="B65" s="9" t="str">
        <f t="shared" si="7"/>
        <v>I</v>
      </c>
      <c r="C65" s="6">
        <f t="shared" si="8"/>
        <v>21202.154999999999</v>
      </c>
      <c r="D65" s="8" t="str">
        <f t="shared" si="9"/>
        <v>vis</v>
      </c>
      <c r="E65" s="30">
        <f>VLOOKUP(C65,Active!C$21:E$969,3,FALSE)</f>
        <v>-2591.9995997912747</v>
      </c>
      <c r="F65" s="9" t="s">
        <v>91</v>
      </c>
      <c r="G65" s="8" t="str">
        <f t="shared" si="10"/>
        <v>21202.155</v>
      </c>
      <c r="H65" s="6">
        <f t="shared" si="11"/>
        <v>-2592</v>
      </c>
      <c r="I65" s="31" t="s">
        <v>187</v>
      </c>
      <c r="J65" s="32" t="s">
        <v>188</v>
      </c>
      <c r="K65" s="31">
        <v>-2592</v>
      </c>
      <c r="L65" s="31" t="s">
        <v>183</v>
      </c>
      <c r="M65" s="32" t="s">
        <v>96</v>
      </c>
      <c r="N65" s="32"/>
      <c r="O65" s="33" t="s">
        <v>189</v>
      </c>
      <c r="P65" s="33" t="s">
        <v>190</v>
      </c>
    </row>
    <row r="66" spans="1:16" ht="12.75" customHeight="1" thickBot="1" x14ac:dyDescent="0.25">
      <c r="A66" s="6" t="str">
        <f t="shared" si="6"/>
        <v> AA 28.525 </v>
      </c>
      <c r="B66" s="9" t="str">
        <f t="shared" si="7"/>
        <v>I</v>
      </c>
      <c r="C66" s="6">
        <f t="shared" si="8"/>
        <v>21202.154999999999</v>
      </c>
      <c r="D66" s="8" t="str">
        <f t="shared" si="9"/>
        <v>vis</v>
      </c>
      <c r="E66" s="30">
        <f>VLOOKUP(C66,Active!C$21:E$969,3,FALSE)</f>
        <v>-2591.9995997912747</v>
      </c>
      <c r="F66" s="9" t="s">
        <v>91</v>
      </c>
      <c r="G66" s="8" t="str">
        <f t="shared" si="10"/>
        <v>21202.155</v>
      </c>
      <c r="H66" s="6">
        <f t="shared" si="11"/>
        <v>-2592</v>
      </c>
      <c r="I66" s="31" t="s">
        <v>187</v>
      </c>
      <c r="J66" s="32" t="s">
        <v>188</v>
      </c>
      <c r="K66" s="31">
        <v>-2592</v>
      </c>
      <c r="L66" s="31" t="s">
        <v>183</v>
      </c>
      <c r="M66" s="32" t="s">
        <v>105</v>
      </c>
      <c r="N66" s="32"/>
      <c r="O66" s="33" t="s">
        <v>106</v>
      </c>
      <c r="P66" s="33" t="s">
        <v>107</v>
      </c>
    </row>
    <row r="67" spans="1:16" ht="12.75" customHeight="1" thickBot="1" x14ac:dyDescent="0.25">
      <c r="A67" s="6" t="str">
        <f t="shared" si="6"/>
        <v> AN 244.256 </v>
      </c>
      <c r="B67" s="9" t="str">
        <f t="shared" si="7"/>
        <v>I</v>
      </c>
      <c r="C67" s="6">
        <f t="shared" si="8"/>
        <v>21421.599999999999</v>
      </c>
      <c r="D67" s="8" t="str">
        <f t="shared" si="9"/>
        <v>vis</v>
      </c>
      <c r="E67" s="30">
        <f>VLOOKUP(C67,Active!C$21:E$969,3,FALSE)</f>
        <v>-2542.9907807944924</v>
      </c>
      <c r="F67" s="9" t="s">
        <v>91</v>
      </c>
      <c r="G67" s="8" t="str">
        <f t="shared" si="10"/>
        <v>21421.600</v>
      </c>
      <c r="H67" s="6">
        <f t="shared" si="11"/>
        <v>-2543</v>
      </c>
      <c r="I67" s="31" t="s">
        <v>191</v>
      </c>
      <c r="J67" s="32" t="s">
        <v>192</v>
      </c>
      <c r="K67" s="31">
        <v>-2543</v>
      </c>
      <c r="L67" s="31" t="s">
        <v>193</v>
      </c>
      <c r="M67" s="32" t="s">
        <v>96</v>
      </c>
      <c r="N67" s="32"/>
      <c r="O67" s="33" t="s">
        <v>114</v>
      </c>
      <c r="P67" s="33" t="s">
        <v>166</v>
      </c>
    </row>
    <row r="68" spans="1:16" ht="12.75" customHeight="1" thickBot="1" x14ac:dyDescent="0.25">
      <c r="A68" s="6" t="str">
        <f t="shared" si="6"/>
        <v> AN 244.256 </v>
      </c>
      <c r="B68" s="9" t="str">
        <f t="shared" si="7"/>
        <v>I</v>
      </c>
      <c r="C68" s="6">
        <f t="shared" si="8"/>
        <v>21457.397000000001</v>
      </c>
      <c r="D68" s="8" t="str">
        <f t="shared" si="9"/>
        <v>vis</v>
      </c>
      <c r="E68" s="30">
        <f>VLOOKUP(C68,Active!C$21:E$969,3,FALSE)</f>
        <v>-2534.9962095186465</v>
      </c>
      <c r="F68" s="9" t="s">
        <v>91</v>
      </c>
      <c r="G68" s="8" t="str">
        <f t="shared" si="10"/>
        <v>21457.397</v>
      </c>
      <c r="H68" s="6">
        <f t="shared" si="11"/>
        <v>-2535</v>
      </c>
      <c r="I68" s="31" t="s">
        <v>194</v>
      </c>
      <c r="J68" s="32" t="s">
        <v>195</v>
      </c>
      <c r="K68" s="31">
        <v>-2535</v>
      </c>
      <c r="L68" s="31" t="s">
        <v>196</v>
      </c>
      <c r="M68" s="32" t="s">
        <v>96</v>
      </c>
      <c r="N68" s="32"/>
      <c r="O68" s="33" t="s">
        <v>114</v>
      </c>
      <c r="P68" s="33" t="s">
        <v>166</v>
      </c>
    </row>
    <row r="69" spans="1:16" ht="12.75" customHeight="1" thickBot="1" x14ac:dyDescent="0.25">
      <c r="A69" s="6" t="str">
        <f t="shared" si="6"/>
        <v> AN 244.256 </v>
      </c>
      <c r="B69" s="9" t="str">
        <f t="shared" si="7"/>
        <v>I</v>
      </c>
      <c r="C69" s="6">
        <f t="shared" si="8"/>
        <v>21475.293000000001</v>
      </c>
      <c r="D69" s="8" t="str">
        <f t="shared" si="9"/>
        <v>vis</v>
      </c>
      <c r="E69" s="30">
        <f>VLOOKUP(C69,Active!C$21:E$969,3,FALSE)</f>
        <v>-2530.9994822076283</v>
      </c>
      <c r="F69" s="9" t="s">
        <v>91</v>
      </c>
      <c r="G69" s="8" t="str">
        <f t="shared" si="10"/>
        <v>21475.293</v>
      </c>
      <c r="H69" s="6">
        <f t="shared" si="11"/>
        <v>-2531</v>
      </c>
      <c r="I69" s="31" t="s">
        <v>197</v>
      </c>
      <c r="J69" s="32" t="s">
        <v>198</v>
      </c>
      <c r="K69" s="31">
        <v>-2531</v>
      </c>
      <c r="L69" s="31" t="s">
        <v>183</v>
      </c>
      <c r="M69" s="32" t="s">
        <v>96</v>
      </c>
      <c r="N69" s="32"/>
      <c r="O69" s="33" t="s">
        <v>114</v>
      </c>
      <c r="P69" s="33" t="s">
        <v>166</v>
      </c>
    </row>
    <row r="70" spans="1:16" ht="12.75" customHeight="1" thickBot="1" x14ac:dyDescent="0.25">
      <c r="A70" s="6" t="str">
        <f t="shared" si="6"/>
        <v> AN 244.256 </v>
      </c>
      <c r="B70" s="9" t="str">
        <f t="shared" si="7"/>
        <v>I</v>
      </c>
      <c r="C70" s="6">
        <f t="shared" si="8"/>
        <v>21493.218000000001</v>
      </c>
      <c r="D70" s="8" t="str">
        <f t="shared" si="9"/>
        <v>vis</v>
      </c>
      <c r="E70" s="30">
        <f>VLOOKUP(C70,Active!C$21:E$969,3,FALSE)</f>
        <v>-2526.9962783045212</v>
      </c>
      <c r="F70" s="9" t="s">
        <v>91</v>
      </c>
      <c r="G70" s="8" t="str">
        <f t="shared" si="10"/>
        <v>21493.218</v>
      </c>
      <c r="H70" s="6">
        <f t="shared" si="11"/>
        <v>-2527</v>
      </c>
      <c r="I70" s="31" t="s">
        <v>199</v>
      </c>
      <c r="J70" s="32" t="s">
        <v>200</v>
      </c>
      <c r="K70" s="31">
        <v>-2527</v>
      </c>
      <c r="L70" s="31" t="s">
        <v>196</v>
      </c>
      <c r="M70" s="32" t="s">
        <v>96</v>
      </c>
      <c r="N70" s="32"/>
      <c r="O70" s="33" t="s">
        <v>114</v>
      </c>
      <c r="P70" s="33" t="s">
        <v>166</v>
      </c>
    </row>
    <row r="71" spans="1:16" ht="12.75" customHeight="1" thickBot="1" x14ac:dyDescent="0.25">
      <c r="A71" s="6" t="str">
        <f t="shared" si="6"/>
        <v> AN 244.256 </v>
      </c>
      <c r="B71" s="9" t="str">
        <f t="shared" si="7"/>
        <v>I</v>
      </c>
      <c r="C71" s="6">
        <f t="shared" si="8"/>
        <v>21502.170999999998</v>
      </c>
      <c r="D71" s="8" t="str">
        <f t="shared" si="9"/>
        <v>vis</v>
      </c>
      <c r="E71" s="30">
        <f>VLOOKUP(C71,Active!C$21:E$969,3,FALSE)</f>
        <v>-2524.9967979952044</v>
      </c>
      <c r="F71" s="9" t="s">
        <v>91</v>
      </c>
      <c r="G71" s="8" t="str">
        <f t="shared" si="10"/>
        <v>21502.171</v>
      </c>
      <c r="H71" s="6">
        <f t="shared" si="11"/>
        <v>-2525</v>
      </c>
      <c r="I71" s="31" t="s">
        <v>201</v>
      </c>
      <c r="J71" s="32" t="s">
        <v>202</v>
      </c>
      <c r="K71" s="31">
        <v>-2525</v>
      </c>
      <c r="L71" s="31" t="s">
        <v>150</v>
      </c>
      <c r="M71" s="32" t="s">
        <v>96</v>
      </c>
      <c r="N71" s="32"/>
      <c r="O71" s="33" t="s">
        <v>114</v>
      </c>
      <c r="P71" s="33" t="s">
        <v>166</v>
      </c>
    </row>
    <row r="72" spans="1:16" ht="12.75" customHeight="1" thickBot="1" x14ac:dyDescent="0.25">
      <c r="A72" s="6" t="str">
        <f t="shared" si="6"/>
        <v> AN 244.256 </v>
      </c>
      <c r="B72" s="9" t="str">
        <f t="shared" si="7"/>
        <v>I</v>
      </c>
      <c r="C72" s="6">
        <f t="shared" si="8"/>
        <v>21542.455000000002</v>
      </c>
      <c r="D72" s="8" t="str">
        <f t="shared" si="9"/>
        <v>vis</v>
      </c>
      <c r="E72" s="30">
        <f>VLOOKUP(C72,Active!C$21:E$969,3,FALSE)</f>
        <v>-2516.0001415917018</v>
      </c>
      <c r="F72" s="9" t="s">
        <v>91</v>
      </c>
      <c r="G72" s="8" t="str">
        <f t="shared" si="10"/>
        <v>21542.455</v>
      </c>
      <c r="H72" s="6">
        <f t="shared" si="11"/>
        <v>-2516</v>
      </c>
      <c r="I72" s="31" t="s">
        <v>203</v>
      </c>
      <c r="J72" s="32" t="s">
        <v>204</v>
      </c>
      <c r="K72" s="31">
        <v>-2516</v>
      </c>
      <c r="L72" s="31" t="s">
        <v>104</v>
      </c>
      <c r="M72" s="32" t="s">
        <v>96</v>
      </c>
      <c r="N72" s="32"/>
      <c r="O72" s="33" t="s">
        <v>114</v>
      </c>
      <c r="P72" s="33" t="s">
        <v>166</v>
      </c>
    </row>
    <row r="73" spans="1:16" ht="12.75" customHeight="1" thickBot="1" x14ac:dyDescent="0.25">
      <c r="A73" s="6" t="str">
        <f t="shared" si="6"/>
        <v> AN 244.256 </v>
      </c>
      <c r="B73" s="9" t="str">
        <f t="shared" si="7"/>
        <v>I</v>
      </c>
      <c r="C73" s="6">
        <f t="shared" si="8"/>
        <v>21578.287</v>
      </c>
      <c r="D73" s="8" t="str">
        <f t="shared" si="9"/>
        <v>vis</v>
      </c>
      <c r="E73" s="30">
        <f>VLOOKUP(C73,Active!C$21:E$969,3,FALSE)</f>
        <v>-2507.9977537391983</v>
      </c>
      <c r="F73" s="9" t="s">
        <v>91</v>
      </c>
      <c r="G73" s="8" t="str">
        <f t="shared" si="10"/>
        <v>21578.287</v>
      </c>
      <c r="H73" s="6">
        <f t="shared" si="11"/>
        <v>-2508</v>
      </c>
      <c r="I73" s="31" t="s">
        <v>205</v>
      </c>
      <c r="J73" s="32" t="s">
        <v>206</v>
      </c>
      <c r="K73" s="31">
        <v>-2508</v>
      </c>
      <c r="L73" s="31" t="s">
        <v>207</v>
      </c>
      <c r="M73" s="32" t="s">
        <v>96</v>
      </c>
      <c r="N73" s="32"/>
      <c r="O73" s="33" t="s">
        <v>114</v>
      </c>
      <c r="P73" s="33" t="s">
        <v>166</v>
      </c>
    </row>
    <row r="74" spans="1:16" ht="12.75" customHeight="1" thickBot="1" x14ac:dyDescent="0.25">
      <c r="A74" s="6" t="str">
        <f t="shared" si="6"/>
        <v> AA 28.525 </v>
      </c>
      <c r="B74" s="9" t="str">
        <f t="shared" si="7"/>
        <v>I</v>
      </c>
      <c r="C74" s="6">
        <f t="shared" si="8"/>
        <v>22908.143</v>
      </c>
      <c r="D74" s="8" t="str">
        <f t="shared" si="9"/>
        <v>vis</v>
      </c>
      <c r="E74" s="30">
        <f>VLOOKUP(C74,Active!C$21:E$969,3,FALSE)</f>
        <v>-2211.0000003349955</v>
      </c>
      <c r="F74" s="9" t="s">
        <v>91</v>
      </c>
      <c r="G74" s="8" t="str">
        <f t="shared" si="10"/>
        <v>22908.143</v>
      </c>
      <c r="H74" s="6">
        <f t="shared" si="11"/>
        <v>-2211</v>
      </c>
      <c r="I74" s="31" t="s">
        <v>208</v>
      </c>
      <c r="J74" s="32" t="s">
        <v>209</v>
      </c>
      <c r="K74" s="31">
        <v>-2211</v>
      </c>
      <c r="L74" s="31" t="s">
        <v>210</v>
      </c>
      <c r="M74" s="32" t="s">
        <v>105</v>
      </c>
      <c r="N74" s="32"/>
      <c r="O74" s="33" t="s">
        <v>106</v>
      </c>
      <c r="P74" s="33" t="s">
        <v>107</v>
      </c>
    </row>
    <row r="75" spans="1:16" ht="12.75" customHeight="1" thickBot="1" x14ac:dyDescent="0.25">
      <c r="A75" s="6" t="str">
        <f t="shared" ref="A75:A106" si="12">P75</f>
        <v> SAC 3.44 </v>
      </c>
      <c r="B75" s="9" t="str">
        <f t="shared" ref="B75:B106" si="13">IF(H75=INT(H75),"I","II")</f>
        <v>I</v>
      </c>
      <c r="C75" s="6">
        <f t="shared" ref="C75:C106" si="14">1*G75</f>
        <v>24072.373</v>
      </c>
      <c r="D75" s="8" t="str">
        <f t="shared" ref="D75:D106" si="15">VLOOKUP(F75,I$1:J$5,2,FALSE)</f>
        <v>vis</v>
      </c>
      <c r="E75" s="30">
        <f>VLOOKUP(C75,Active!C$21:E$969,3,FALSE)</f>
        <v>-1950.9916276647402</v>
      </c>
      <c r="F75" s="9" t="s">
        <v>91</v>
      </c>
      <c r="G75" s="8" t="str">
        <f t="shared" ref="G75:G106" si="16">MID(I75,3,LEN(I75)-3)</f>
        <v>24072.373</v>
      </c>
      <c r="H75" s="6">
        <f t="shared" ref="H75:H106" si="17">1*K75</f>
        <v>-1951</v>
      </c>
      <c r="I75" s="31" t="s">
        <v>211</v>
      </c>
      <c r="J75" s="32" t="s">
        <v>212</v>
      </c>
      <c r="K75" s="31">
        <v>-1951</v>
      </c>
      <c r="L75" s="31" t="s">
        <v>213</v>
      </c>
      <c r="M75" s="32" t="s">
        <v>96</v>
      </c>
      <c r="N75" s="32"/>
      <c r="O75" s="33" t="s">
        <v>214</v>
      </c>
      <c r="P75" s="33" t="s">
        <v>215</v>
      </c>
    </row>
    <row r="76" spans="1:16" ht="12.75" customHeight="1" thickBot="1" x14ac:dyDescent="0.25">
      <c r="A76" s="6" t="str">
        <f t="shared" si="12"/>
        <v> AA 26.347 </v>
      </c>
      <c r="B76" s="9" t="str">
        <f t="shared" si="13"/>
        <v>I</v>
      </c>
      <c r="C76" s="6">
        <f t="shared" si="14"/>
        <v>25496.262999999999</v>
      </c>
      <c r="D76" s="8" t="str">
        <f t="shared" si="15"/>
        <v>vis</v>
      </c>
      <c r="E76" s="30">
        <f>VLOOKUP(C76,Active!C$21:E$969,3,FALSE)</f>
        <v>-1632.9931894167569</v>
      </c>
      <c r="F76" s="9" t="s">
        <v>91</v>
      </c>
      <c r="G76" s="8" t="str">
        <f t="shared" si="16"/>
        <v>25496.263</v>
      </c>
      <c r="H76" s="6">
        <f t="shared" si="17"/>
        <v>-1633</v>
      </c>
      <c r="I76" s="31" t="s">
        <v>216</v>
      </c>
      <c r="J76" s="32" t="s">
        <v>217</v>
      </c>
      <c r="K76" s="31">
        <v>-1633</v>
      </c>
      <c r="L76" s="31" t="s">
        <v>218</v>
      </c>
      <c r="M76" s="32" t="s">
        <v>96</v>
      </c>
      <c r="N76" s="32"/>
      <c r="O76" s="33" t="s">
        <v>219</v>
      </c>
      <c r="P76" s="33" t="s">
        <v>220</v>
      </c>
    </row>
    <row r="77" spans="1:16" ht="12.75" customHeight="1" thickBot="1" x14ac:dyDescent="0.25">
      <c r="A77" s="6" t="str">
        <f t="shared" si="12"/>
        <v> AAC 2.64 </v>
      </c>
      <c r="B77" s="9" t="str">
        <f t="shared" si="13"/>
        <v>I</v>
      </c>
      <c r="C77" s="6">
        <f t="shared" si="14"/>
        <v>26145.499</v>
      </c>
      <c r="D77" s="8" t="str">
        <f t="shared" si="15"/>
        <v>vis</v>
      </c>
      <c r="E77" s="30">
        <f>VLOOKUP(C77,Active!C$21:E$969,3,FALSE)</f>
        <v>-1487.9988190269316</v>
      </c>
      <c r="F77" s="9" t="s">
        <v>91</v>
      </c>
      <c r="G77" s="8" t="str">
        <f t="shared" si="16"/>
        <v>26145.499</v>
      </c>
      <c r="H77" s="6">
        <f t="shared" si="17"/>
        <v>-1488</v>
      </c>
      <c r="I77" s="31" t="s">
        <v>221</v>
      </c>
      <c r="J77" s="32" t="s">
        <v>222</v>
      </c>
      <c r="K77" s="31">
        <v>-1488</v>
      </c>
      <c r="L77" s="31" t="s">
        <v>163</v>
      </c>
      <c r="M77" s="32" t="s">
        <v>96</v>
      </c>
      <c r="N77" s="32"/>
      <c r="O77" s="33" t="s">
        <v>223</v>
      </c>
      <c r="P77" s="33" t="s">
        <v>224</v>
      </c>
    </row>
    <row r="78" spans="1:16" ht="12.75" customHeight="1" thickBot="1" x14ac:dyDescent="0.25">
      <c r="A78" s="6" t="str">
        <f t="shared" si="12"/>
        <v> AAC 3.131 </v>
      </c>
      <c r="B78" s="9" t="str">
        <f t="shared" si="13"/>
        <v>I</v>
      </c>
      <c r="C78" s="6">
        <f t="shared" si="14"/>
        <v>28760.440999999999</v>
      </c>
      <c r="D78" s="8" t="str">
        <f t="shared" si="15"/>
        <v>vis</v>
      </c>
      <c r="E78" s="30">
        <f>VLOOKUP(C78,Active!C$21:E$969,3,FALSE)</f>
        <v>-904.0018304189224</v>
      </c>
      <c r="F78" s="9" t="s">
        <v>91</v>
      </c>
      <c r="G78" s="8" t="str">
        <f t="shared" si="16"/>
        <v>28760.441</v>
      </c>
      <c r="H78" s="6">
        <f t="shared" si="17"/>
        <v>-904</v>
      </c>
      <c r="I78" s="31" t="s">
        <v>225</v>
      </c>
      <c r="J78" s="32" t="s">
        <v>226</v>
      </c>
      <c r="K78" s="31">
        <v>-904</v>
      </c>
      <c r="L78" s="31" t="s">
        <v>138</v>
      </c>
      <c r="M78" s="32" t="s">
        <v>96</v>
      </c>
      <c r="N78" s="32"/>
      <c r="O78" s="33" t="s">
        <v>227</v>
      </c>
      <c r="P78" s="33" t="s">
        <v>228</v>
      </c>
    </row>
    <row r="79" spans="1:16" ht="12.75" customHeight="1" thickBot="1" x14ac:dyDescent="0.25">
      <c r="A79" s="6" t="str">
        <f t="shared" si="12"/>
        <v> AA 28.525 </v>
      </c>
      <c r="B79" s="9" t="str">
        <f t="shared" si="13"/>
        <v>I</v>
      </c>
      <c r="C79" s="6">
        <f t="shared" si="14"/>
        <v>29141.044999999998</v>
      </c>
      <c r="D79" s="8" t="str">
        <f t="shared" si="15"/>
        <v>vis</v>
      </c>
      <c r="E79" s="30">
        <f>VLOOKUP(C79,Active!C$21:E$969,3,FALSE)</f>
        <v>-819.00124920061535</v>
      </c>
      <c r="F79" s="9" t="s">
        <v>91</v>
      </c>
      <c r="G79" s="8" t="str">
        <f t="shared" si="16"/>
        <v>29141.045</v>
      </c>
      <c r="H79" s="6">
        <f t="shared" si="17"/>
        <v>-819</v>
      </c>
      <c r="I79" s="31" t="s">
        <v>229</v>
      </c>
      <c r="J79" s="32" t="s">
        <v>230</v>
      </c>
      <c r="K79" s="31">
        <v>-819</v>
      </c>
      <c r="L79" s="31" t="s">
        <v>231</v>
      </c>
      <c r="M79" s="32" t="s">
        <v>105</v>
      </c>
      <c r="N79" s="32"/>
      <c r="O79" s="33" t="s">
        <v>106</v>
      </c>
      <c r="P79" s="33" t="s">
        <v>107</v>
      </c>
    </row>
    <row r="80" spans="1:16" ht="12.75" customHeight="1" thickBot="1" x14ac:dyDescent="0.25">
      <c r="A80" s="6" t="str">
        <f t="shared" si="12"/>
        <v> AA 26.347 </v>
      </c>
      <c r="B80" s="9" t="str">
        <f t="shared" si="13"/>
        <v>I</v>
      </c>
      <c r="C80" s="6">
        <f t="shared" si="14"/>
        <v>29172.412</v>
      </c>
      <c r="D80" s="8" t="str">
        <f t="shared" si="15"/>
        <v>vis</v>
      </c>
      <c r="E80" s="30">
        <f>VLOOKUP(C80,Active!C$21:E$969,3,FALSE)</f>
        <v>-811.99603319901041</v>
      </c>
      <c r="F80" s="9" t="s">
        <v>91</v>
      </c>
      <c r="G80" s="8" t="str">
        <f t="shared" si="16"/>
        <v>29172.412</v>
      </c>
      <c r="H80" s="6">
        <f t="shared" si="17"/>
        <v>-812</v>
      </c>
      <c r="I80" s="31" t="s">
        <v>232</v>
      </c>
      <c r="J80" s="32" t="s">
        <v>233</v>
      </c>
      <c r="K80" s="31">
        <v>-812</v>
      </c>
      <c r="L80" s="31" t="s">
        <v>234</v>
      </c>
      <c r="M80" s="32" t="s">
        <v>96</v>
      </c>
      <c r="N80" s="32"/>
      <c r="O80" s="33" t="s">
        <v>227</v>
      </c>
      <c r="P80" s="33" t="s">
        <v>220</v>
      </c>
    </row>
    <row r="81" spans="1:16" ht="12.75" customHeight="1" thickBot="1" x14ac:dyDescent="0.25">
      <c r="A81" s="6" t="str">
        <f t="shared" si="12"/>
        <v> HA 113 </v>
      </c>
      <c r="B81" s="9" t="str">
        <f t="shared" si="13"/>
        <v>I</v>
      </c>
      <c r="C81" s="6">
        <f t="shared" si="14"/>
        <v>29884.303</v>
      </c>
      <c r="D81" s="8" t="str">
        <f t="shared" si="15"/>
        <v>vis</v>
      </c>
      <c r="E81" s="30">
        <f>VLOOKUP(C81,Active!C$21:E$969,3,FALSE)</f>
        <v>-653.00887393614948</v>
      </c>
      <c r="F81" s="9" t="s">
        <v>91</v>
      </c>
      <c r="G81" s="8" t="str">
        <f t="shared" si="16"/>
        <v>29884.303</v>
      </c>
      <c r="H81" s="6">
        <f t="shared" si="17"/>
        <v>-653</v>
      </c>
      <c r="I81" s="31" t="s">
        <v>235</v>
      </c>
      <c r="J81" s="32" t="s">
        <v>236</v>
      </c>
      <c r="K81" s="31">
        <v>-653</v>
      </c>
      <c r="L81" s="31" t="s">
        <v>237</v>
      </c>
      <c r="M81" s="32" t="s">
        <v>92</v>
      </c>
      <c r="N81" s="32"/>
      <c r="O81" s="33" t="s">
        <v>238</v>
      </c>
      <c r="P81" s="33" t="s">
        <v>239</v>
      </c>
    </row>
    <row r="82" spans="1:16" ht="12.75" customHeight="1" thickBot="1" x14ac:dyDescent="0.25">
      <c r="A82" s="6" t="str">
        <f t="shared" si="12"/>
        <v> AAC 4.115 </v>
      </c>
      <c r="B82" s="9" t="str">
        <f t="shared" si="13"/>
        <v>I</v>
      </c>
      <c r="C82" s="6">
        <f t="shared" si="14"/>
        <v>32660.494999999999</v>
      </c>
      <c r="D82" s="8" t="str">
        <f t="shared" si="15"/>
        <v>vis</v>
      </c>
      <c r="E82" s="30">
        <f>VLOOKUP(C82,Active!C$21:E$969,3,FALSE)</f>
        <v>-32.999800007302646</v>
      </c>
      <c r="F82" s="9" t="s">
        <v>91</v>
      </c>
      <c r="G82" s="8" t="str">
        <f t="shared" si="16"/>
        <v>32660.495</v>
      </c>
      <c r="H82" s="6">
        <f t="shared" si="17"/>
        <v>-33</v>
      </c>
      <c r="I82" s="31" t="s">
        <v>240</v>
      </c>
      <c r="J82" s="32" t="s">
        <v>241</v>
      </c>
      <c r="K82" s="31">
        <v>-33</v>
      </c>
      <c r="L82" s="31" t="s">
        <v>118</v>
      </c>
      <c r="M82" s="32" t="s">
        <v>96</v>
      </c>
      <c r="N82" s="32"/>
      <c r="O82" s="33" t="s">
        <v>242</v>
      </c>
      <c r="P82" s="33" t="s">
        <v>243</v>
      </c>
    </row>
    <row r="83" spans="1:16" ht="12.75" customHeight="1" thickBot="1" x14ac:dyDescent="0.25">
      <c r="A83" s="6" t="str">
        <f t="shared" si="12"/>
        <v> AA 28.525 </v>
      </c>
      <c r="B83" s="9" t="str">
        <f t="shared" si="13"/>
        <v>I</v>
      </c>
      <c r="C83" s="6">
        <f t="shared" si="14"/>
        <v>33126.169000000002</v>
      </c>
      <c r="D83" s="8" t="str">
        <f t="shared" si="15"/>
        <v>vis</v>
      </c>
      <c r="E83" s="30">
        <f>VLOOKUP(C83,Active!C$21:E$969,3,FALSE)</f>
        <v>70.99952910708987</v>
      </c>
      <c r="F83" s="9" t="s">
        <v>91</v>
      </c>
      <c r="G83" s="8" t="str">
        <f t="shared" si="16"/>
        <v>33126.169</v>
      </c>
      <c r="H83" s="6">
        <f t="shared" si="17"/>
        <v>71</v>
      </c>
      <c r="I83" s="31" t="s">
        <v>244</v>
      </c>
      <c r="J83" s="32" t="s">
        <v>245</v>
      </c>
      <c r="K83" s="31">
        <v>71</v>
      </c>
      <c r="L83" s="31" t="s">
        <v>246</v>
      </c>
      <c r="M83" s="32" t="s">
        <v>105</v>
      </c>
      <c r="N83" s="32"/>
      <c r="O83" s="33" t="s">
        <v>106</v>
      </c>
      <c r="P83" s="33" t="s">
        <v>107</v>
      </c>
    </row>
    <row r="84" spans="1:16" ht="12.75" customHeight="1" thickBot="1" x14ac:dyDescent="0.25">
      <c r="A84" s="6" t="str">
        <f t="shared" si="12"/>
        <v> AAC 4.132 </v>
      </c>
      <c r="B84" s="9" t="str">
        <f t="shared" si="13"/>
        <v>I</v>
      </c>
      <c r="C84" s="6">
        <f t="shared" si="14"/>
        <v>33184.383999999998</v>
      </c>
      <c r="D84" s="8" t="str">
        <f t="shared" si="15"/>
        <v>vis</v>
      </c>
      <c r="E84" s="30">
        <f>VLOOKUP(C84,Active!C$21:E$969,3,FALSE)</f>
        <v>84.000729398267737</v>
      </c>
      <c r="F84" s="9" t="s">
        <v>91</v>
      </c>
      <c r="G84" s="8" t="str">
        <f t="shared" si="16"/>
        <v>33184.384</v>
      </c>
      <c r="H84" s="6">
        <f t="shared" si="17"/>
        <v>84</v>
      </c>
      <c r="I84" s="31" t="s">
        <v>247</v>
      </c>
      <c r="J84" s="32" t="s">
        <v>248</v>
      </c>
      <c r="K84" s="31">
        <v>84</v>
      </c>
      <c r="L84" s="31" t="s">
        <v>249</v>
      </c>
      <c r="M84" s="32" t="s">
        <v>250</v>
      </c>
      <c r="N84" s="32" t="s">
        <v>77</v>
      </c>
      <c r="O84" s="33" t="s">
        <v>251</v>
      </c>
      <c r="P84" s="33" t="s">
        <v>252</v>
      </c>
    </row>
    <row r="85" spans="1:16" ht="12.75" customHeight="1" thickBot="1" x14ac:dyDescent="0.25">
      <c r="A85" s="6" t="str">
        <f t="shared" si="12"/>
        <v> AAC 5.6 </v>
      </c>
      <c r="B85" s="9" t="str">
        <f t="shared" si="13"/>
        <v>I</v>
      </c>
      <c r="C85" s="6">
        <f t="shared" si="14"/>
        <v>33211.239000000001</v>
      </c>
      <c r="D85" s="8" t="str">
        <f t="shared" si="15"/>
        <v>vis</v>
      </c>
      <c r="E85" s="30">
        <f>VLOOKUP(C85,Active!C$21:E$969,3,FALSE)</f>
        <v>89.998277003174437</v>
      </c>
      <c r="F85" s="9" t="s">
        <v>91</v>
      </c>
      <c r="G85" s="8" t="str">
        <f t="shared" si="16"/>
        <v>33211.239</v>
      </c>
      <c r="H85" s="6">
        <f t="shared" si="17"/>
        <v>90</v>
      </c>
      <c r="I85" s="31" t="s">
        <v>253</v>
      </c>
      <c r="J85" s="32" t="s">
        <v>254</v>
      </c>
      <c r="K85" s="31">
        <v>90</v>
      </c>
      <c r="L85" s="31" t="s">
        <v>138</v>
      </c>
      <c r="M85" s="32" t="s">
        <v>96</v>
      </c>
      <c r="N85" s="32"/>
      <c r="O85" s="33" t="s">
        <v>242</v>
      </c>
      <c r="P85" s="33" t="s">
        <v>255</v>
      </c>
    </row>
    <row r="86" spans="1:16" ht="12.75" customHeight="1" thickBot="1" x14ac:dyDescent="0.25">
      <c r="A86" s="6" t="str">
        <f t="shared" si="12"/>
        <v> AAC 5.9 </v>
      </c>
      <c r="B86" s="9" t="str">
        <f t="shared" si="13"/>
        <v>I</v>
      </c>
      <c r="C86" s="6">
        <f t="shared" si="14"/>
        <v>33448.559000000001</v>
      </c>
      <c r="D86" s="8" t="str">
        <f t="shared" si="15"/>
        <v>vis</v>
      </c>
      <c r="E86" s="30">
        <f>VLOOKUP(C86,Active!C$21:E$969,3,FALSE)</f>
        <v>142.99913336498003</v>
      </c>
      <c r="F86" s="9" t="s">
        <v>91</v>
      </c>
      <c r="G86" s="8" t="str">
        <f t="shared" si="16"/>
        <v>33448.559</v>
      </c>
      <c r="H86" s="6">
        <f t="shared" si="17"/>
        <v>143</v>
      </c>
      <c r="I86" s="31" t="s">
        <v>256</v>
      </c>
      <c r="J86" s="32" t="s">
        <v>257</v>
      </c>
      <c r="K86" s="31">
        <v>143</v>
      </c>
      <c r="L86" s="31" t="s">
        <v>258</v>
      </c>
      <c r="M86" s="32" t="s">
        <v>96</v>
      </c>
      <c r="N86" s="32"/>
      <c r="O86" s="33" t="s">
        <v>242</v>
      </c>
      <c r="P86" s="33" t="s">
        <v>259</v>
      </c>
    </row>
    <row r="87" spans="1:16" ht="12.75" customHeight="1" thickBot="1" x14ac:dyDescent="0.25">
      <c r="A87" s="6" t="str">
        <f t="shared" si="12"/>
        <v> AA 12.185 </v>
      </c>
      <c r="B87" s="9" t="str">
        <f t="shared" si="13"/>
        <v>I</v>
      </c>
      <c r="C87" s="6">
        <f t="shared" si="14"/>
        <v>33891.857000000004</v>
      </c>
      <c r="D87" s="8" t="str">
        <f t="shared" si="15"/>
        <v>vis</v>
      </c>
      <c r="E87" s="30">
        <f>VLOOKUP(C87,Active!C$21:E$969,3,FALSE)</f>
        <v>242.0012133560295</v>
      </c>
      <c r="F87" s="9" t="s">
        <v>91</v>
      </c>
      <c r="G87" s="8" t="str">
        <f t="shared" si="16"/>
        <v>33891.857</v>
      </c>
      <c r="H87" s="6">
        <f t="shared" si="17"/>
        <v>242</v>
      </c>
      <c r="I87" s="31" t="s">
        <v>260</v>
      </c>
      <c r="J87" s="32" t="s">
        <v>261</v>
      </c>
      <c r="K87" s="31">
        <v>242</v>
      </c>
      <c r="L87" s="31" t="s">
        <v>163</v>
      </c>
      <c r="M87" s="32" t="s">
        <v>250</v>
      </c>
      <c r="N87" s="32" t="s">
        <v>77</v>
      </c>
      <c r="O87" s="33" t="s">
        <v>262</v>
      </c>
      <c r="P87" s="33" t="s">
        <v>263</v>
      </c>
    </row>
    <row r="88" spans="1:16" ht="12.75" customHeight="1" thickBot="1" x14ac:dyDescent="0.25">
      <c r="A88" s="6" t="str">
        <f t="shared" si="12"/>
        <v> SAC 23.89 </v>
      </c>
      <c r="B88" s="9" t="str">
        <f t="shared" si="13"/>
        <v>I</v>
      </c>
      <c r="C88" s="6">
        <f t="shared" si="14"/>
        <v>33896.336000000003</v>
      </c>
      <c r="D88" s="8" t="str">
        <f t="shared" si="15"/>
        <v>vis</v>
      </c>
      <c r="E88" s="30">
        <f>VLOOKUP(C88,Active!C$21:E$969,3,FALSE)</f>
        <v>243.00151183759235</v>
      </c>
      <c r="F88" s="9" t="s">
        <v>91</v>
      </c>
      <c r="G88" s="8" t="str">
        <f t="shared" si="16"/>
        <v>33896.336</v>
      </c>
      <c r="H88" s="6">
        <f t="shared" si="17"/>
        <v>243</v>
      </c>
      <c r="I88" s="31" t="s">
        <v>264</v>
      </c>
      <c r="J88" s="32" t="s">
        <v>265</v>
      </c>
      <c r="K88" s="31">
        <v>243</v>
      </c>
      <c r="L88" s="31" t="s">
        <v>266</v>
      </c>
      <c r="M88" s="32" t="s">
        <v>96</v>
      </c>
      <c r="N88" s="32"/>
      <c r="O88" s="33" t="s">
        <v>267</v>
      </c>
      <c r="P88" s="33" t="s">
        <v>268</v>
      </c>
    </row>
    <row r="89" spans="1:16" ht="12.75" customHeight="1" thickBot="1" x14ac:dyDescent="0.25">
      <c r="A89" s="6" t="str">
        <f t="shared" si="12"/>
        <v> AAC 5.54 </v>
      </c>
      <c r="B89" s="9" t="str">
        <f t="shared" si="13"/>
        <v>I</v>
      </c>
      <c r="C89" s="6">
        <f t="shared" si="14"/>
        <v>34236.635000000002</v>
      </c>
      <c r="D89" s="8" t="str">
        <f t="shared" si="15"/>
        <v>vis</v>
      </c>
      <c r="E89" s="30">
        <f>VLOOKUP(C89,Active!C$21:E$969,3,FALSE)</f>
        <v>319.00074670640259</v>
      </c>
      <c r="F89" s="9" t="s">
        <v>91</v>
      </c>
      <c r="G89" s="8" t="str">
        <f t="shared" si="16"/>
        <v>34236.635</v>
      </c>
      <c r="H89" s="6">
        <f t="shared" si="17"/>
        <v>319</v>
      </c>
      <c r="I89" s="31" t="s">
        <v>269</v>
      </c>
      <c r="J89" s="32" t="s">
        <v>270</v>
      </c>
      <c r="K89" s="31">
        <v>319</v>
      </c>
      <c r="L89" s="31" t="s">
        <v>249</v>
      </c>
      <c r="M89" s="32" t="s">
        <v>96</v>
      </c>
      <c r="N89" s="32"/>
      <c r="O89" s="33" t="s">
        <v>242</v>
      </c>
      <c r="P89" s="33" t="s">
        <v>271</v>
      </c>
    </row>
    <row r="90" spans="1:16" ht="12.75" customHeight="1" thickBot="1" x14ac:dyDescent="0.25">
      <c r="A90" s="6" t="str">
        <f t="shared" si="12"/>
        <v> AA 6.146 </v>
      </c>
      <c r="B90" s="9" t="str">
        <f t="shared" si="13"/>
        <v>I</v>
      </c>
      <c r="C90" s="6">
        <f t="shared" si="14"/>
        <v>34590.370000000003</v>
      </c>
      <c r="D90" s="8" t="str">
        <f t="shared" si="15"/>
        <v>vis</v>
      </c>
      <c r="E90" s="30">
        <f>VLOOKUP(C90,Active!C$21:E$969,3,FALSE)</f>
        <v>398.00065368914051</v>
      </c>
      <c r="F90" s="9" t="s">
        <v>91</v>
      </c>
      <c r="G90" s="8" t="str">
        <f t="shared" si="16"/>
        <v>34590.370</v>
      </c>
      <c r="H90" s="6">
        <f t="shared" si="17"/>
        <v>398</v>
      </c>
      <c r="I90" s="31" t="s">
        <v>277</v>
      </c>
      <c r="J90" s="32" t="s">
        <v>278</v>
      </c>
      <c r="K90" s="31">
        <v>398</v>
      </c>
      <c r="L90" s="31" t="s">
        <v>249</v>
      </c>
      <c r="M90" s="32" t="s">
        <v>96</v>
      </c>
      <c r="N90" s="32"/>
      <c r="O90" s="33" t="s">
        <v>279</v>
      </c>
      <c r="P90" s="33" t="s">
        <v>280</v>
      </c>
    </row>
    <row r="91" spans="1:16" ht="12.75" customHeight="1" thickBot="1" x14ac:dyDescent="0.25">
      <c r="A91" s="6" t="str">
        <f t="shared" si="12"/>
        <v> AJ 61.47 </v>
      </c>
      <c r="B91" s="9" t="str">
        <f t="shared" si="13"/>
        <v>I</v>
      </c>
      <c r="C91" s="6">
        <f t="shared" si="14"/>
        <v>34885.889000000003</v>
      </c>
      <c r="D91" s="8" t="str">
        <f t="shared" si="15"/>
        <v>vis</v>
      </c>
      <c r="E91" s="30">
        <f>VLOOKUP(C91,Active!C$21:E$969,3,FALSE)</f>
        <v>463.99913704993799</v>
      </c>
      <c r="F91" s="9" t="s">
        <v>91</v>
      </c>
      <c r="G91" s="8" t="str">
        <f t="shared" si="16"/>
        <v>34885.889</v>
      </c>
      <c r="H91" s="6">
        <f t="shared" si="17"/>
        <v>464</v>
      </c>
      <c r="I91" s="31" t="s">
        <v>281</v>
      </c>
      <c r="J91" s="32" t="s">
        <v>282</v>
      </c>
      <c r="K91" s="31">
        <v>464</v>
      </c>
      <c r="L91" s="31" t="s">
        <v>258</v>
      </c>
      <c r="M91" s="32" t="s">
        <v>92</v>
      </c>
      <c r="N91" s="32"/>
      <c r="O91" s="33" t="s">
        <v>283</v>
      </c>
      <c r="P91" s="33" t="s">
        <v>284</v>
      </c>
    </row>
    <row r="92" spans="1:16" ht="12.75" customHeight="1" thickBot="1" x14ac:dyDescent="0.25">
      <c r="A92" s="6" t="str">
        <f t="shared" si="12"/>
        <v> URAS 1.33 </v>
      </c>
      <c r="B92" s="9" t="str">
        <f t="shared" si="13"/>
        <v>I</v>
      </c>
      <c r="C92" s="6">
        <f t="shared" si="14"/>
        <v>34975.459000000003</v>
      </c>
      <c r="D92" s="8" t="str">
        <f t="shared" si="15"/>
        <v>vis</v>
      </c>
      <c r="E92" s="30">
        <f>VLOOKUP(C92,Active!C$21:E$969,3,FALSE)</f>
        <v>484.00287337358083</v>
      </c>
      <c r="F92" s="9" t="s">
        <v>91</v>
      </c>
      <c r="G92" s="8" t="str">
        <f t="shared" si="16"/>
        <v>34975.459</v>
      </c>
      <c r="H92" s="6">
        <f t="shared" si="17"/>
        <v>484</v>
      </c>
      <c r="I92" s="31" t="s">
        <v>285</v>
      </c>
      <c r="J92" s="32" t="s">
        <v>286</v>
      </c>
      <c r="K92" s="31">
        <v>484</v>
      </c>
      <c r="L92" s="31" t="s">
        <v>287</v>
      </c>
      <c r="M92" s="32" t="s">
        <v>96</v>
      </c>
      <c r="N92" s="32"/>
      <c r="O92" s="33" t="s">
        <v>279</v>
      </c>
      <c r="P92" s="33" t="s">
        <v>288</v>
      </c>
    </row>
    <row r="93" spans="1:16" ht="12.75" customHeight="1" thickBot="1" x14ac:dyDescent="0.25">
      <c r="A93" s="6" t="str">
        <f t="shared" si="12"/>
        <v> AA 7.190 </v>
      </c>
      <c r="B93" s="9" t="str">
        <f t="shared" si="13"/>
        <v>I</v>
      </c>
      <c r="C93" s="6">
        <f t="shared" si="14"/>
        <v>35723.212</v>
      </c>
      <c r="D93" s="8" t="str">
        <f t="shared" si="15"/>
        <v>vis</v>
      </c>
      <c r="E93" s="30">
        <f>VLOOKUP(C93,Active!C$21:E$969,3,FALSE)</f>
        <v>650.9991204117955</v>
      </c>
      <c r="F93" s="9" t="s">
        <v>91</v>
      </c>
      <c r="G93" s="8" t="str">
        <f t="shared" si="16"/>
        <v>35723.212</v>
      </c>
      <c r="H93" s="6">
        <f t="shared" si="17"/>
        <v>651</v>
      </c>
      <c r="I93" s="31" t="s">
        <v>289</v>
      </c>
      <c r="J93" s="32" t="s">
        <v>290</v>
      </c>
      <c r="K93" s="31">
        <v>651</v>
      </c>
      <c r="L93" s="31" t="s">
        <v>258</v>
      </c>
      <c r="M93" s="32" t="s">
        <v>96</v>
      </c>
      <c r="N93" s="32"/>
      <c r="O93" s="33" t="s">
        <v>242</v>
      </c>
      <c r="P93" s="33" t="s">
        <v>291</v>
      </c>
    </row>
    <row r="94" spans="1:16" ht="12.75" customHeight="1" thickBot="1" x14ac:dyDescent="0.25">
      <c r="A94" s="6" t="str">
        <f t="shared" si="12"/>
        <v> PZ 13.425 </v>
      </c>
      <c r="B94" s="9" t="str">
        <f t="shared" si="13"/>
        <v>I</v>
      </c>
      <c r="C94" s="6">
        <f t="shared" si="14"/>
        <v>36766.5</v>
      </c>
      <c r="D94" s="8" t="str">
        <f t="shared" si="15"/>
        <v>vis</v>
      </c>
      <c r="E94" s="30">
        <f>VLOOKUP(C94,Active!C$21:E$969,3,FALSE)</f>
        <v>883.99742410299518</v>
      </c>
      <c r="F94" s="9" t="s">
        <v>91</v>
      </c>
      <c r="G94" s="8" t="str">
        <f t="shared" si="16"/>
        <v>36766.500</v>
      </c>
      <c r="H94" s="6">
        <f t="shared" si="17"/>
        <v>884</v>
      </c>
      <c r="I94" s="31" t="s">
        <v>292</v>
      </c>
      <c r="J94" s="32" t="s">
        <v>293</v>
      </c>
      <c r="K94" s="31">
        <v>884</v>
      </c>
      <c r="L94" s="31" t="s">
        <v>294</v>
      </c>
      <c r="M94" s="32" t="s">
        <v>96</v>
      </c>
      <c r="N94" s="32"/>
      <c r="O94" s="33" t="s">
        <v>295</v>
      </c>
      <c r="P94" s="33" t="s">
        <v>296</v>
      </c>
    </row>
    <row r="95" spans="1:16" ht="12.75" customHeight="1" thickBot="1" x14ac:dyDescent="0.25">
      <c r="A95" s="6" t="str">
        <f t="shared" si="12"/>
        <v> PZ 13.425 </v>
      </c>
      <c r="B95" s="9" t="str">
        <f t="shared" si="13"/>
        <v>I</v>
      </c>
      <c r="C95" s="6">
        <f t="shared" si="14"/>
        <v>36784.411999999997</v>
      </c>
      <c r="D95" s="8" t="str">
        <f t="shared" si="15"/>
        <v>vis</v>
      </c>
      <c r="E95" s="30">
        <f>VLOOKUP(C95,Active!C$21:E$969,3,FALSE)</f>
        <v>887.99772470619973</v>
      </c>
      <c r="F95" s="9" t="s">
        <v>91</v>
      </c>
      <c r="G95" s="8" t="str">
        <f t="shared" si="16"/>
        <v>36784.412</v>
      </c>
      <c r="H95" s="6">
        <f t="shared" si="17"/>
        <v>888</v>
      </c>
      <c r="I95" s="31" t="s">
        <v>297</v>
      </c>
      <c r="J95" s="32" t="s">
        <v>298</v>
      </c>
      <c r="K95" s="31">
        <v>888</v>
      </c>
      <c r="L95" s="31" t="s">
        <v>299</v>
      </c>
      <c r="M95" s="32" t="s">
        <v>96</v>
      </c>
      <c r="N95" s="32"/>
      <c r="O95" s="33" t="s">
        <v>295</v>
      </c>
      <c r="P95" s="33" t="s">
        <v>296</v>
      </c>
    </row>
    <row r="96" spans="1:16" ht="12.75" customHeight="1" thickBot="1" x14ac:dyDescent="0.25">
      <c r="A96" s="6" t="str">
        <f t="shared" si="12"/>
        <v> AC 205.19 </v>
      </c>
      <c r="B96" s="9" t="str">
        <f t="shared" si="13"/>
        <v>I</v>
      </c>
      <c r="C96" s="6">
        <f t="shared" si="14"/>
        <v>36784.415000000001</v>
      </c>
      <c r="D96" s="8" t="str">
        <f t="shared" si="15"/>
        <v>vis</v>
      </c>
      <c r="E96" s="30">
        <f>VLOOKUP(C96,Active!C$21:E$969,3,FALSE)</f>
        <v>887.99839469848564</v>
      </c>
      <c r="F96" s="9" t="s">
        <v>91</v>
      </c>
      <c r="G96" s="8" t="str">
        <f t="shared" si="16"/>
        <v>36784.415</v>
      </c>
      <c r="H96" s="6">
        <f t="shared" si="17"/>
        <v>888</v>
      </c>
      <c r="I96" s="31" t="s">
        <v>300</v>
      </c>
      <c r="J96" s="32" t="s">
        <v>301</v>
      </c>
      <c r="K96" s="31">
        <v>888</v>
      </c>
      <c r="L96" s="31" t="s">
        <v>302</v>
      </c>
      <c r="M96" s="32" t="s">
        <v>96</v>
      </c>
      <c r="N96" s="32"/>
      <c r="O96" s="33" t="s">
        <v>303</v>
      </c>
      <c r="P96" s="33" t="s">
        <v>304</v>
      </c>
    </row>
    <row r="97" spans="1:16" ht="12.75" customHeight="1" thickBot="1" x14ac:dyDescent="0.25">
      <c r="A97" s="6" t="str">
        <f t="shared" si="12"/>
        <v> PZ 13.425 </v>
      </c>
      <c r="B97" s="9" t="str">
        <f t="shared" si="13"/>
        <v>I</v>
      </c>
      <c r="C97" s="6">
        <f t="shared" si="14"/>
        <v>36802.307000000001</v>
      </c>
      <c r="D97" s="8" t="str">
        <f t="shared" si="15"/>
        <v>vis</v>
      </c>
      <c r="E97" s="30">
        <f>VLOOKUP(C97,Active!C$21:E$969,3,FALSE)</f>
        <v>891.99422868645729</v>
      </c>
      <c r="F97" s="9" t="s">
        <v>91</v>
      </c>
      <c r="G97" s="8" t="str">
        <f t="shared" si="16"/>
        <v>36802.307</v>
      </c>
      <c r="H97" s="6">
        <f t="shared" si="17"/>
        <v>892</v>
      </c>
      <c r="I97" s="31" t="s">
        <v>305</v>
      </c>
      <c r="J97" s="32" t="s">
        <v>306</v>
      </c>
      <c r="K97" s="31">
        <v>892</v>
      </c>
      <c r="L97" s="31" t="s">
        <v>307</v>
      </c>
      <c r="M97" s="32" t="s">
        <v>96</v>
      </c>
      <c r="N97" s="32"/>
      <c r="O97" s="33" t="s">
        <v>295</v>
      </c>
      <c r="P97" s="33" t="s">
        <v>296</v>
      </c>
    </row>
    <row r="98" spans="1:16" ht="12.75" customHeight="1" thickBot="1" x14ac:dyDescent="0.25">
      <c r="A98" s="6" t="str">
        <f t="shared" si="12"/>
        <v> PZ 13.425 </v>
      </c>
      <c r="B98" s="9" t="str">
        <f t="shared" si="13"/>
        <v>I</v>
      </c>
      <c r="C98" s="6">
        <f t="shared" si="14"/>
        <v>36811.262000000002</v>
      </c>
      <c r="D98" s="8" t="str">
        <f t="shared" si="15"/>
        <v>vis</v>
      </c>
      <c r="E98" s="30">
        <f>VLOOKUP(C98,Active!C$21:E$969,3,FALSE)</f>
        <v>893.99415565729862</v>
      </c>
      <c r="F98" s="9" t="s">
        <v>91</v>
      </c>
      <c r="G98" s="8" t="str">
        <f t="shared" si="16"/>
        <v>36811.262</v>
      </c>
      <c r="H98" s="6">
        <f t="shared" si="17"/>
        <v>894</v>
      </c>
      <c r="I98" s="31" t="s">
        <v>308</v>
      </c>
      <c r="J98" s="32" t="s">
        <v>309</v>
      </c>
      <c r="K98" s="31">
        <v>894</v>
      </c>
      <c r="L98" s="31" t="s">
        <v>307</v>
      </c>
      <c r="M98" s="32" t="s">
        <v>96</v>
      </c>
      <c r="N98" s="32"/>
      <c r="O98" s="33" t="s">
        <v>295</v>
      </c>
      <c r="P98" s="33" t="s">
        <v>296</v>
      </c>
    </row>
    <row r="99" spans="1:16" ht="12.75" customHeight="1" thickBot="1" x14ac:dyDescent="0.25">
      <c r="A99" s="6" t="str">
        <f t="shared" si="12"/>
        <v> AC 217.14 </v>
      </c>
      <c r="B99" s="9" t="str">
        <f t="shared" si="13"/>
        <v>I</v>
      </c>
      <c r="C99" s="6">
        <f t="shared" si="14"/>
        <v>37196.383000000002</v>
      </c>
      <c r="D99" s="8" t="str">
        <f t="shared" si="15"/>
        <v>vis</v>
      </c>
      <c r="E99" s="30">
        <f>VLOOKUP(C99,Active!C$21:E$969,3,FALSE)</f>
        <v>980.00352192611251</v>
      </c>
      <c r="F99" s="9" t="s">
        <v>91</v>
      </c>
      <c r="G99" s="8" t="str">
        <f t="shared" si="16"/>
        <v>37196.383</v>
      </c>
      <c r="H99" s="6">
        <f t="shared" si="17"/>
        <v>980</v>
      </c>
      <c r="I99" s="31" t="s">
        <v>310</v>
      </c>
      <c r="J99" s="32" t="s">
        <v>311</v>
      </c>
      <c r="K99" s="31">
        <v>980</v>
      </c>
      <c r="L99" s="31" t="s">
        <v>312</v>
      </c>
      <c r="M99" s="32" t="s">
        <v>96</v>
      </c>
      <c r="N99" s="32"/>
      <c r="O99" s="33" t="s">
        <v>295</v>
      </c>
      <c r="P99" s="33" t="s">
        <v>313</v>
      </c>
    </row>
    <row r="100" spans="1:16" ht="12.75" customHeight="1" thickBot="1" x14ac:dyDescent="0.25">
      <c r="A100" s="6" t="str">
        <f t="shared" si="12"/>
        <v> PZ 15.219 </v>
      </c>
      <c r="B100" s="9" t="str">
        <f t="shared" si="13"/>
        <v>I</v>
      </c>
      <c r="C100" s="6">
        <f t="shared" si="14"/>
        <v>37496.379999999997</v>
      </c>
      <c r="D100" s="8" t="str">
        <f t="shared" si="15"/>
        <v>vis</v>
      </c>
      <c r="E100" s="30">
        <f>VLOOKUP(C100,Active!C$21:E$969,3,FALSE)</f>
        <v>1047.0020804377102</v>
      </c>
      <c r="F100" s="9" t="s">
        <v>91</v>
      </c>
      <c r="G100" s="8" t="str">
        <f t="shared" si="16"/>
        <v>37496.380</v>
      </c>
      <c r="H100" s="6">
        <f t="shared" si="17"/>
        <v>1047</v>
      </c>
      <c r="I100" s="31" t="s">
        <v>314</v>
      </c>
      <c r="J100" s="32" t="s">
        <v>315</v>
      </c>
      <c r="K100" s="31">
        <v>1047</v>
      </c>
      <c r="L100" s="31" t="s">
        <v>316</v>
      </c>
      <c r="M100" s="32" t="s">
        <v>96</v>
      </c>
      <c r="N100" s="32"/>
      <c r="O100" s="33" t="s">
        <v>317</v>
      </c>
      <c r="P100" s="33" t="s">
        <v>318</v>
      </c>
    </row>
    <row r="101" spans="1:16" ht="12.75" customHeight="1" thickBot="1" x14ac:dyDescent="0.25">
      <c r="A101" s="6" t="str">
        <f t="shared" si="12"/>
        <v> HABZ 15 </v>
      </c>
      <c r="B101" s="9" t="str">
        <f t="shared" si="13"/>
        <v>I</v>
      </c>
      <c r="C101" s="6">
        <f t="shared" si="14"/>
        <v>38311.305</v>
      </c>
      <c r="D101" s="8" t="str">
        <f t="shared" si="15"/>
        <v>vis</v>
      </c>
      <c r="E101" s="30">
        <f>VLOOKUP(C101,Active!C$21:E$969,3,FALSE)</f>
        <v>1228.9999013994693</v>
      </c>
      <c r="F101" s="9" t="s">
        <v>91</v>
      </c>
      <c r="G101" s="8" t="str">
        <f t="shared" si="16"/>
        <v>38311.305</v>
      </c>
      <c r="H101" s="6">
        <f t="shared" si="17"/>
        <v>1229</v>
      </c>
      <c r="I101" s="31" t="s">
        <v>319</v>
      </c>
      <c r="J101" s="32" t="s">
        <v>320</v>
      </c>
      <c r="K101" s="31">
        <v>1229</v>
      </c>
      <c r="L101" s="31" t="s">
        <v>210</v>
      </c>
      <c r="M101" s="32" t="s">
        <v>321</v>
      </c>
      <c r="N101" s="32"/>
      <c r="O101" s="33" t="s">
        <v>322</v>
      </c>
      <c r="P101" s="33" t="s">
        <v>323</v>
      </c>
    </row>
    <row r="102" spans="1:16" ht="12.75" customHeight="1" thickBot="1" x14ac:dyDescent="0.25">
      <c r="A102" s="6" t="str">
        <f t="shared" si="12"/>
        <v>IBVS 1800 </v>
      </c>
      <c r="B102" s="9" t="str">
        <f t="shared" si="13"/>
        <v>I</v>
      </c>
      <c r="C102" s="6">
        <f t="shared" si="14"/>
        <v>41884.482000000004</v>
      </c>
      <c r="D102" s="8" t="str">
        <f t="shared" si="15"/>
        <v>PE</v>
      </c>
      <c r="E102" s="30">
        <f>VLOOKUP(C102,Active!C$21:E$969,3,FALSE)</f>
        <v>2027.0002424255431</v>
      </c>
      <c r="F102" s="9" t="str">
        <f>LEFT(M102,1)</f>
        <v>E</v>
      </c>
      <c r="G102" s="8" t="str">
        <f t="shared" si="16"/>
        <v>41884.482</v>
      </c>
      <c r="H102" s="6">
        <f t="shared" si="17"/>
        <v>2027</v>
      </c>
      <c r="I102" s="31" t="s">
        <v>336</v>
      </c>
      <c r="J102" s="32" t="s">
        <v>337</v>
      </c>
      <c r="K102" s="31">
        <v>2027</v>
      </c>
      <c r="L102" s="31" t="s">
        <v>118</v>
      </c>
      <c r="M102" s="32" t="s">
        <v>250</v>
      </c>
      <c r="N102" s="32" t="s">
        <v>77</v>
      </c>
      <c r="O102" s="33" t="s">
        <v>338</v>
      </c>
      <c r="P102" s="34" t="s">
        <v>339</v>
      </c>
    </row>
    <row r="103" spans="1:16" ht="12.75" customHeight="1" thickBot="1" x14ac:dyDescent="0.25">
      <c r="A103" s="6" t="str">
        <f t="shared" si="12"/>
        <v> PZP 3.338 </v>
      </c>
      <c r="B103" s="9" t="str">
        <f t="shared" si="13"/>
        <v>I</v>
      </c>
      <c r="C103" s="6">
        <f t="shared" si="14"/>
        <v>42650.177000000003</v>
      </c>
      <c r="D103" s="8" t="str">
        <f t="shared" si="15"/>
        <v>vis</v>
      </c>
      <c r="E103" s="30">
        <f>VLOOKUP(C103,Active!C$21:E$969,3,FALSE)</f>
        <v>2198.0034899898137</v>
      </c>
      <c r="F103" s="9" t="s">
        <v>91</v>
      </c>
      <c r="G103" s="8" t="str">
        <f t="shared" si="16"/>
        <v>42650.177</v>
      </c>
      <c r="H103" s="6">
        <f t="shared" si="17"/>
        <v>2198</v>
      </c>
      <c r="I103" s="31" t="s">
        <v>346</v>
      </c>
      <c r="J103" s="32" t="s">
        <v>347</v>
      </c>
      <c r="K103" s="31">
        <v>2198</v>
      </c>
      <c r="L103" s="31" t="s">
        <v>312</v>
      </c>
      <c r="M103" s="32" t="s">
        <v>96</v>
      </c>
      <c r="N103" s="32"/>
      <c r="O103" s="33" t="s">
        <v>348</v>
      </c>
      <c r="P103" s="33" t="s">
        <v>349</v>
      </c>
    </row>
    <row r="104" spans="1:16" ht="12.75" customHeight="1" thickBot="1" x14ac:dyDescent="0.25">
      <c r="A104" s="6" t="str">
        <f t="shared" si="12"/>
        <v> PZP 3.338 </v>
      </c>
      <c r="B104" s="9" t="str">
        <f t="shared" si="13"/>
        <v>I</v>
      </c>
      <c r="C104" s="6">
        <f t="shared" si="14"/>
        <v>42668.086000000003</v>
      </c>
      <c r="D104" s="8" t="str">
        <f t="shared" si="15"/>
        <v>vis</v>
      </c>
      <c r="E104" s="30">
        <f>VLOOKUP(C104,Active!C$21:E$969,3,FALSE)</f>
        <v>2202.0031206007338</v>
      </c>
      <c r="F104" s="9" t="s">
        <v>91</v>
      </c>
      <c r="G104" s="8" t="str">
        <f t="shared" si="16"/>
        <v>42668.086</v>
      </c>
      <c r="H104" s="6">
        <f t="shared" si="17"/>
        <v>2202</v>
      </c>
      <c r="I104" s="31" t="s">
        <v>350</v>
      </c>
      <c r="J104" s="32" t="s">
        <v>351</v>
      </c>
      <c r="K104" s="31">
        <v>2202</v>
      </c>
      <c r="L104" s="31" t="s">
        <v>150</v>
      </c>
      <c r="M104" s="32" t="s">
        <v>96</v>
      </c>
      <c r="N104" s="32"/>
      <c r="O104" s="33" t="s">
        <v>348</v>
      </c>
      <c r="P104" s="33" t="s">
        <v>349</v>
      </c>
    </row>
    <row r="105" spans="1:16" ht="12.75" customHeight="1" thickBot="1" x14ac:dyDescent="0.25">
      <c r="A105" s="6" t="str">
        <f t="shared" si="12"/>
        <v>IBVS 2815 </v>
      </c>
      <c r="B105" s="9" t="str">
        <f t="shared" si="13"/>
        <v>I</v>
      </c>
      <c r="C105" s="6">
        <f t="shared" si="14"/>
        <v>45229.298000000003</v>
      </c>
      <c r="D105" s="8" t="str">
        <f t="shared" si="15"/>
        <v>vis</v>
      </c>
      <c r="E105" s="30">
        <f>VLOOKUP(C105,Active!C$21:E$969,3,FALSE)</f>
        <v>2774.0005473836977</v>
      </c>
      <c r="F105" s="9" t="s">
        <v>91</v>
      </c>
      <c r="G105" s="8" t="str">
        <f t="shared" si="16"/>
        <v>45229.298</v>
      </c>
      <c r="H105" s="6">
        <f t="shared" si="17"/>
        <v>2774</v>
      </c>
      <c r="I105" s="31" t="s">
        <v>382</v>
      </c>
      <c r="J105" s="32" t="s">
        <v>383</v>
      </c>
      <c r="K105" s="31">
        <v>2774</v>
      </c>
      <c r="L105" s="31" t="s">
        <v>183</v>
      </c>
      <c r="M105" s="32" t="s">
        <v>250</v>
      </c>
      <c r="N105" s="32" t="s">
        <v>77</v>
      </c>
      <c r="O105" s="33" t="s">
        <v>384</v>
      </c>
      <c r="P105" s="34" t="s">
        <v>385</v>
      </c>
    </row>
    <row r="106" spans="1:16" ht="12.75" customHeight="1" thickBot="1" x14ac:dyDescent="0.25">
      <c r="A106" s="6" t="str">
        <f t="shared" si="12"/>
        <v> BBS 123 </v>
      </c>
      <c r="B106" s="9" t="str">
        <f t="shared" si="13"/>
        <v>I</v>
      </c>
      <c r="C106" s="6">
        <f t="shared" si="14"/>
        <v>51408.462</v>
      </c>
      <c r="D106" s="8" t="str">
        <f t="shared" si="15"/>
        <v>vis</v>
      </c>
      <c r="E106" s="30">
        <f>VLOOKUP(C106,Active!C$21:E$969,3,FALSE)</f>
        <v>4153.997950046939</v>
      </c>
      <c r="F106" s="9" t="s">
        <v>91</v>
      </c>
      <c r="G106" s="8" t="str">
        <f t="shared" si="16"/>
        <v>51408.462</v>
      </c>
      <c r="H106" s="6">
        <f t="shared" si="17"/>
        <v>4154</v>
      </c>
      <c r="I106" s="31" t="s">
        <v>416</v>
      </c>
      <c r="J106" s="32" t="s">
        <v>417</v>
      </c>
      <c r="K106" s="31">
        <v>4154</v>
      </c>
      <c r="L106" s="31" t="s">
        <v>418</v>
      </c>
      <c r="M106" s="32" t="s">
        <v>96</v>
      </c>
      <c r="N106" s="32"/>
      <c r="O106" s="33" t="s">
        <v>419</v>
      </c>
      <c r="P106" s="33" t="s">
        <v>420</v>
      </c>
    </row>
    <row r="107" spans="1:16" ht="12.75" customHeight="1" thickBot="1" x14ac:dyDescent="0.25">
      <c r="A107" s="6" t="str">
        <f t="shared" ref="A107:A115" si="18">P107</f>
        <v> BBS 123 </v>
      </c>
      <c r="B107" s="9" t="str">
        <f t="shared" ref="B107:B115" si="19">IF(H107=INT(H107),"I","II")</f>
        <v>I</v>
      </c>
      <c r="C107" s="6">
        <f t="shared" ref="C107:C115" si="20">1*G107</f>
        <v>51426.402000000002</v>
      </c>
      <c r="D107" s="8" t="str">
        <f t="shared" ref="D107:D115" si="21">VLOOKUP(F107,I$1:J$5,2,FALSE)</f>
        <v>vis</v>
      </c>
      <c r="E107" s="30">
        <f>VLOOKUP(C107,Active!C$21:E$969,3,FALSE)</f>
        <v>4158.0045039114711</v>
      </c>
      <c r="F107" s="9" t="s">
        <v>91</v>
      </c>
      <c r="G107" s="8" t="str">
        <f t="shared" ref="G107:G115" si="22">MID(I107,3,LEN(I107)-3)</f>
        <v>51426.402</v>
      </c>
      <c r="H107" s="6">
        <f t="shared" ref="H107:H115" si="23">1*K107</f>
        <v>4158</v>
      </c>
      <c r="I107" s="31" t="s">
        <v>421</v>
      </c>
      <c r="J107" s="32" t="s">
        <v>422</v>
      </c>
      <c r="K107" s="31">
        <v>4158</v>
      </c>
      <c r="L107" s="31" t="s">
        <v>141</v>
      </c>
      <c r="M107" s="32" t="s">
        <v>96</v>
      </c>
      <c r="N107" s="32"/>
      <c r="O107" s="33" t="s">
        <v>419</v>
      </c>
      <c r="P107" s="33" t="s">
        <v>420</v>
      </c>
    </row>
    <row r="108" spans="1:16" ht="12.75" customHeight="1" thickBot="1" x14ac:dyDescent="0.25">
      <c r="A108" s="6" t="str">
        <f t="shared" si="18"/>
        <v>BAVM 171 </v>
      </c>
      <c r="B108" s="9" t="str">
        <f t="shared" si="19"/>
        <v>I</v>
      </c>
      <c r="C108" s="6">
        <f t="shared" si="20"/>
        <v>52899.56</v>
      </c>
      <c r="D108" s="8" t="str">
        <f t="shared" si="21"/>
        <v>vis</v>
      </c>
      <c r="E108" s="30">
        <f>VLOOKUP(C108,Active!C$21:E$969,3,FALSE)</f>
        <v>4487.0060021258851</v>
      </c>
      <c r="F108" s="9" t="s">
        <v>91</v>
      </c>
      <c r="G108" s="8" t="str">
        <f t="shared" si="22"/>
        <v>52899.56</v>
      </c>
      <c r="H108" s="6">
        <f t="shared" si="23"/>
        <v>4487</v>
      </c>
      <c r="I108" s="31" t="s">
        <v>427</v>
      </c>
      <c r="J108" s="32" t="s">
        <v>428</v>
      </c>
      <c r="K108" s="31">
        <v>4487</v>
      </c>
      <c r="L108" s="31" t="s">
        <v>429</v>
      </c>
      <c r="M108" s="32" t="s">
        <v>96</v>
      </c>
      <c r="N108" s="32"/>
      <c r="O108" s="33" t="s">
        <v>430</v>
      </c>
      <c r="P108" s="34" t="s">
        <v>431</v>
      </c>
    </row>
    <row r="109" spans="1:16" ht="12.75" customHeight="1" thickBot="1" x14ac:dyDescent="0.25">
      <c r="A109" s="6" t="str">
        <f t="shared" si="18"/>
        <v>VSB 43 </v>
      </c>
      <c r="B109" s="9" t="str">
        <f t="shared" si="19"/>
        <v>I</v>
      </c>
      <c r="C109" s="6">
        <f t="shared" si="20"/>
        <v>53204.025099999999</v>
      </c>
      <c r="D109" s="8" t="str">
        <f t="shared" si="21"/>
        <v>vis</v>
      </c>
      <c r="E109" s="30">
        <f>VLOOKUP(C109,Active!C$21:E$969,3,FALSE)</f>
        <v>4555.0024248137452</v>
      </c>
      <c r="F109" s="9" t="s">
        <v>91</v>
      </c>
      <c r="G109" s="8" t="str">
        <f t="shared" si="22"/>
        <v>53204.0251</v>
      </c>
      <c r="H109" s="6">
        <f t="shared" si="23"/>
        <v>4555</v>
      </c>
      <c r="I109" s="31" t="s">
        <v>432</v>
      </c>
      <c r="J109" s="32" t="s">
        <v>433</v>
      </c>
      <c r="K109" s="31">
        <v>4555</v>
      </c>
      <c r="L109" s="31" t="s">
        <v>434</v>
      </c>
      <c r="M109" s="32" t="s">
        <v>250</v>
      </c>
      <c r="N109" s="32" t="s">
        <v>77</v>
      </c>
      <c r="O109" s="33" t="s">
        <v>435</v>
      </c>
      <c r="P109" s="34" t="s">
        <v>436</v>
      </c>
    </row>
    <row r="110" spans="1:16" ht="12.75" customHeight="1" thickBot="1" x14ac:dyDescent="0.25">
      <c r="A110" s="6" t="str">
        <f t="shared" si="18"/>
        <v>OEJV 0074 </v>
      </c>
      <c r="B110" s="9" t="str">
        <f t="shared" si="19"/>
        <v>I</v>
      </c>
      <c r="C110" s="6">
        <f t="shared" si="20"/>
        <v>53620.421000000002</v>
      </c>
      <c r="D110" s="8" t="str">
        <f t="shared" si="21"/>
        <v>vis</v>
      </c>
      <c r="E110" s="30" t="e">
        <f>VLOOKUP(C110,Active!C$21:E$969,3,FALSE)</f>
        <v>#N/A</v>
      </c>
      <c r="F110" s="9" t="s">
        <v>91</v>
      </c>
      <c r="G110" s="8" t="str">
        <f t="shared" si="22"/>
        <v>53620.421</v>
      </c>
      <c r="H110" s="6">
        <f t="shared" si="23"/>
        <v>4648</v>
      </c>
      <c r="I110" s="31" t="s">
        <v>437</v>
      </c>
      <c r="J110" s="32" t="s">
        <v>438</v>
      </c>
      <c r="K110" s="31">
        <v>4648</v>
      </c>
      <c r="L110" s="31" t="s">
        <v>133</v>
      </c>
      <c r="M110" s="32" t="s">
        <v>96</v>
      </c>
      <c r="N110" s="32"/>
      <c r="O110" s="33" t="s">
        <v>439</v>
      </c>
      <c r="P110" s="34" t="s">
        <v>440</v>
      </c>
    </row>
    <row r="111" spans="1:16" ht="12.75" customHeight="1" thickBot="1" x14ac:dyDescent="0.25">
      <c r="A111" s="6" t="str">
        <f t="shared" si="18"/>
        <v>BAVM 192 </v>
      </c>
      <c r="B111" s="9" t="str">
        <f t="shared" si="19"/>
        <v>I</v>
      </c>
      <c r="C111" s="6">
        <f t="shared" si="20"/>
        <v>53620.428999999996</v>
      </c>
      <c r="D111" s="8" t="str">
        <f t="shared" si="21"/>
        <v>vis</v>
      </c>
      <c r="E111" s="30">
        <f>VLOOKUP(C111,Active!C$21:E$969,3,FALSE)</f>
        <v>4647.9982249671057</v>
      </c>
      <c r="F111" s="9" t="s">
        <v>91</v>
      </c>
      <c r="G111" s="8" t="str">
        <f t="shared" si="22"/>
        <v>53620.429</v>
      </c>
      <c r="H111" s="6">
        <f t="shared" si="23"/>
        <v>4648</v>
      </c>
      <c r="I111" s="31" t="s">
        <v>441</v>
      </c>
      <c r="J111" s="32" t="s">
        <v>442</v>
      </c>
      <c r="K111" s="31">
        <v>4648</v>
      </c>
      <c r="L111" s="31" t="s">
        <v>138</v>
      </c>
      <c r="M111" s="32" t="s">
        <v>96</v>
      </c>
      <c r="N111" s="32"/>
      <c r="O111" s="33" t="s">
        <v>430</v>
      </c>
      <c r="P111" s="34" t="s">
        <v>443</v>
      </c>
    </row>
    <row r="112" spans="1:16" ht="12.75" customHeight="1" thickBot="1" x14ac:dyDescent="0.25">
      <c r="A112" s="6" t="str">
        <f t="shared" si="18"/>
        <v>OEJV 0094 </v>
      </c>
      <c r="B112" s="9" t="str">
        <f t="shared" si="19"/>
        <v>I</v>
      </c>
      <c r="C112" s="6">
        <f t="shared" si="20"/>
        <v>54623.435400000002</v>
      </c>
      <c r="D112" s="8" t="str">
        <f t="shared" si="21"/>
        <v>vis</v>
      </c>
      <c r="E112" s="30" t="e">
        <f>VLOOKUP(C112,Active!C$21:E$969,3,FALSE)</f>
        <v>#N/A</v>
      </c>
      <c r="F112" s="9" t="s">
        <v>91</v>
      </c>
      <c r="G112" s="8" t="str">
        <f t="shared" si="22"/>
        <v>54623.4354</v>
      </c>
      <c r="H112" s="6">
        <f t="shared" si="23"/>
        <v>4872</v>
      </c>
      <c r="I112" s="31" t="s">
        <v>448</v>
      </c>
      <c r="J112" s="32" t="s">
        <v>449</v>
      </c>
      <c r="K112" s="31">
        <v>4872</v>
      </c>
      <c r="L112" s="31" t="s">
        <v>450</v>
      </c>
      <c r="M112" s="32" t="s">
        <v>412</v>
      </c>
      <c r="N112" s="32" t="s">
        <v>451</v>
      </c>
      <c r="O112" s="33" t="s">
        <v>447</v>
      </c>
      <c r="P112" s="34" t="s">
        <v>452</v>
      </c>
    </row>
    <row r="113" spans="1:16" ht="12.75" customHeight="1" thickBot="1" x14ac:dyDescent="0.25">
      <c r="A113" s="6" t="str">
        <f t="shared" si="18"/>
        <v>OEJV 0094 </v>
      </c>
      <c r="B113" s="9" t="str">
        <f t="shared" si="19"/>
        <v>I</v>
      </c>
      <c r="C113" s="6">
        <f t="shared" si="20"/>
        <v>54623.436199999996</v>
      </c>
      <c r="D113" s="8" t="str">
        <f t="shared" si="21"/>
        <v>vis</v>
      </c>
      <c r="E113" s="30" t="e">
        <f>VLOOKUP(C113,Active!C$21:E$969,3,FALSE)</f>
        <v>#N/A</v>
      </c>
      <c r="F113" s="9" t="s">
        <v>91</v>
      </c>
      <c r="G113" s="8" t="str">
        <f t="shared" si="22"/>
        <v>54623.4362</v>
      </c>
      <c r="H113" s="6">
        <f t="shared" si="23"/>
        <v>4872</v>
      </c>
      <c r="I113" s="31" t="s">
        <v>453</v>
      </c>
      <c r="J113" s="32" t="s">
        <v>454</v>
      </c>
      <c r="K113" s="31">
        <v>4872</v>
      </c>
      <c r="L113" s="31" t="s">
        <v>455</v>
      </c>
      <c r="M113" s="32" t="s">
        <v>412</v>
      </c>
      <c r="N113" s="32" t="s">
        <v>91</v>
      </c>
      <c r="O113" s="33" t="s">
        <v>447</v>
      </c>
      <c r="P113" s="34" t="s">
        <v>452</v>
      </c>
    </row>
    <row r="114" spans="1:16" ht="12.75" customHeight="1" thickBot="1" x14ac:dyDescent="0.25">
      <c r="A114" s="6" t="str">
        <f t="shared" si="18"/>
        <v>BAVM 212 </v>
      </c>
      <c r="B114" s="9" t="str">
        <f t="shared" si="19"/>
        <v>II</v>
      </c>
      <c r="C114" s="6">
        <f t="shared" si="20"/>
        <v>55064.503400000001</v>
      </c>
      <c r="D114" s="8" t="str">
        <f t="shared" si="21"/>
        <v>vis</v>
      </c>
      <c r="E114" s="30">
        <f>VLOOKUP(C114,Active!C$21:E$969,3,FALSE)</f>
        <v>4970.5044606411366</v>
      </c>
      <c r="F114" s="9" t="s">
        <v>91</v>
      </c>
      <c r="G114" s="8" t="str">
        <f t="shared" si="22"/>
        <v>55064.5034</v>
      </c>
      <c r="H114" s="6">
        <f t="shared" si="23"/>
        <v>4970.5</v>
      </c>
      <c r="I114" s="31" t="s">
        <v>456</v>
      </c>
      <c r="J114" s="32" t="s">
        <v>457</v>
      </c>
      <c r="K114" s="31">
        <v>4970.5</v>
      </c>
      <c r="L114" s="31" t="s">
        <v>458</v>
      </c>
      <c r="M114" s="32" t="s">
        <v>412</v>
      </c>
      <c r="N114" s="32">
        <v>0</v>
      </c>
      <c r="O114" s="33" t="s">
        <v>459</v>
      </c>
      <c r="P114" s="34" t="s">
        <v>460</v>
      </c>
    </row>
    <row r="115" spans="1:16" ht="12.75" customHeight="1" thickBot="1" x14ac:dyDescent="0.25">
      <c r="A115" s="6" t="str">
        <f t="shared" si="18"/>
        <v>BAVM 218 </v>
      </c>
      <c r="B115" s="9" t="str">
        <f t="shared" si="19"/>
        <v>I</v>
      </c>
      <c r="C115" s="6">
        <f t="shared" si="20"/>
        <v>55429.408000000003</v>
      </c>
      <c r="D115" s="8" t="str">
        <f t="shared" si="21"/>
        <v>vis</v>
      </c>
      <c r="E115" s="30">
        <f>VLOOKUP(C115,Active!C$21:E$969,3,FALSE)</f>
        <v>5051.9988828995311</v>
      </c>
      <c r="F115" s="9" t="s">
        <v>91</v>
      </c>
      <c r="G115" s="8" t="str">
        <f t="shared" si="22"/>
        <v>55429.408</v>
      </c>
      <c r="H115" s="6">
        <f t="shared" si="23"/>
        <v>5052</v>
      </c>
      <c r="I115" s="31" t="s">
        <v>461</v>
      </c>
      <c r="J115" s="32" t="s">
        <v>462</v>
      </c>
      <c r="K115" s="31">
        <v>5052</v>
      </c>
      <c r="L115" s="31" t="s">
        <v>121</v>
      </c>
      <c r="M115" s="32" t="s">
        <v>96</v>
      </c>
      <c r="N115" s="32"/>
      <c r="O115" s="33" t="s">
        <v>463</v>
      </c>
      <c r="P115" s="34" t="s">
        <v>464</v>
      </c>
    </row>
    <row r="116" spans="1:16" x14ac:dyDescent="0.2">
      <c r="B116" s="9"/>
      <c r="F116" s="9"/>
    </row>
    <row r="117" spans="1:16" x14ac:dyDescent="0.2">
      <c r="B117" s="9"/>
      <c r="F117" s="9"/>
    </row>
    <row r="118" spans="1:16" x14ac:dyDescent="0.2">
      <c r="B118" s="9"/>
      <c r="F118" s="9"/>
    </row>
    <row r="119" spans="1:16" x14ac:dyDescent="0.2">
      <c r="B119" s="9"/>
      <c r="F119" s="9"/>
    </row>
    <row r="120" spans="1:16" x14ac:dyDescent="0.2">
      <c r="B120" s="9"/>
      <c r="F120" s="9"/>
    </row>
    <row r="121" spans="1:16" x14ac:dyDescent="0.2">
      <c r="B121" s="9"/>
      <c r="F121" s="9"/>
    </row>
    <row r="122" spans="1:16" x14ac:dyDescent="0.2">
      <c r="B122" s="9"/>
      <c r="F122" s="9"/>
    </row>
    <row r="123" spans="1:16" x14ac:dyDescent="0.2">
      <c r="B123" s="9"/>
      <c r="F123" s="9"/>
    </row>
    <row r="124" spans="1:16" x14ac:dyDescent="0.2">
      <c r="B124" s="9"/>
      <c r="F124" s="9"/>
    </row>
    <row r="125" spans="1:16" x14ac:dyDescent="0.2">
      <c r="B125" s="9"/>
      <c r="F125" s="9"/>
    </row>
    <row r="126" spans="1:16" x14ac:dyDescent="0.2">
      <c r="B126" s="9"/>
      <c r="F126" s="9"/>
    </row>
    <row r="127" spans="1:16" x14ac:dyDescent="0.2">
      <c r="B127" s="9"/>
      <c r="F127" s="9"/>
    </row>
    <row r="128" spans="1:16" x14ac:dyDescent="0.2">
      <c r="B128" s="9"/>
      <c r="F128" s="9"/>
    </row>
    <row r="129" spans="2:6" x14ac:dyDescent="0.2">
      <c r="B129" s="9"/>
      <c r="F129" s="9"/>
    </row>
    <row r="130" spans="2:6" x14ac:dyDescent="0.2">
      <c r="B130" s="9"/>
      <c r="F130" s="9"/>
    </row>
    <row r="131" spans="2:6" x14ac:dyDescent="0.2">
      <c r="B131" s="9"/>
      <c r="F131" s="9"/>
    </row>
    <row r="132" spans="2:6" x14ac:dyDescent="0.2">
      <c r="B132" s="9"/>
      <c r="F132" s="9"/>
    </row>
    <row r="133" spans="2:6" x14ac:dyDescent="0.2">
      <c r="B133" s="9"/>
      <c r="F133" s="9"/>
    </row>
    <row r="134" spans="2:6" x14ac:dyDescent="0.2">
      <c r="B134" s="9"/>
      <c r="F134" s="9"/>
    </row>
    <row r="135" spans="2:6" x14ac:dyDescent="0.2">
      <c r="B135" s="9"/>
      <c r="F135" s="9"/>
    </row>
    <row r="136" spans="2:6" x14ac:dyDescent="0.2">
      <c r="B136" s="9"/>
      <c r="F136" s="9"/>
    </row>
    <row r="137" spans="2:6" x14ac:dyDescent="0.2">
      <c r="B137" s="9"/>
      <c r="F137" s="9"/>
    </row>
    <row r="138" spans="2:6" x14ac:dyDescent="0.2">
      <c r="B138" s="9"/>
      <c r="F138" s="9"/>
    </row>
    <row r="139" spans="2:6" x14ac:dyDescent="0.2">
      <c r="B139" s="9"/>
      <c r="F139" s="9"/>
    </row>
    <row r="140" spans="2:6" x14ac:dyDescent="0.2">
      <c r="B140" s="9"/>
      <c r="F140" s="9"/>
    </row>
    <row r="141" spans="2:6" x14ac:dyDescent="0.2">
      <c r="B141" s="9"/>
      <c r="F141" s="9"/>
    </row>
    <row r="142" spans="2:6" x14ac:dyDescent="0.2">
      <c r="B142" s="9"/>
      <c r="F142" s="9"/>
    </row>
    <row r="143" spans="2:6" x14ac:dyDescent="0.2">
      <c r="B143" s="9"/>
      <c r="F143" s="9"/>
    </row>
    <row r="144" spans="2:6" x14ac:dyDescent="0.2">
      <c r="B144" s="9"/>
      <c r="F144" s="9"/>
    </row>
    <row r="145" spans="2:6" x14ac:dyDescent="0.2">
      <c r="B145" s="9"/>
      <c r="F145" s="9"/>
    </row>
    <row r="146" spans="2:6" x14ac:dyDescent="0.2">
      <c r="B146" s="9"/>
      <c r="F146" s="9"/>
    </row>
    <row r="147" spans="2:6" x14ac:dyDescent="0.2">
      <c r="B147" s="9"/>
      <c r="F147" s="9"/>
    </row>
    <row r="148" spans="2:6" x14ac:dyDescent="0.2">
      <c r="B148" s="9"/>
      <c r="F148" s="9"/>
    </row>
    <row r="149" spans="2:6" x14ac:dyDescent="0.2">
      <c r="B149" s="9"/>
      <c r="F149" s="9"/>
    </row>
    <row r="150" spans="2:6" x14ac:dyDescent="0.2">
      <c r="B150" s="9"/>
      <c r="F150" s="9"/>
    </row>
    <row r="151" spans="2:6" x14ac:dyDescent="0.2">
      <c r="B151" s="9"/>
      <c r="F151" s="9"/>
    </row>
    <row r="152" spans="2:6" x14ac:dyDescent="0.2">
      <c r="B152" s="9"/>
      <c r="F152" s="9"/>
    </row>
    <row r="153" spans="2:6" x14ac:dyDescent="0.2">
      <c r="B153" s="9"/>
      <c r="F153" s="9"/>
    </row>
    <row r="154" spans="2:6" x14ac:dyDescent="0.2">
      <c r="B154" s="9"/>
      <c r="F154" s="9"/>
    </row>
    <row r="155" spans="2:6" x14ac:dyDescent="0.2">
      <c r="B155" s="9"/>
      <c r="F155" s="9"/>
    </row>
    <row r="156" spans="2:6" x14ac:dyDescent="0.2">
      <c r="B156" s="9"/>
      <c r="F156" s="9"/>
    </row>
    <row r="157" spans="2:6" x14ac:dyDescent="0.2">
      <c r="B157" s="9"/>
      <c r="F157" s="9"/>
    </row>
    <row r="158" spans="2:6" x14ac:dyDescent="0.2">
      <c r="B158" s="9"/>
      <c r="F158" s="9"/>
    </row>
    <row r="159" spans="2:6" x14ac:dyDescent="0.2">
      <c r="B159" s="9"/>
      <c r="F159" s="9"/>
    </row>
    <row r="160" spans="2:6" x14ac:dyDescent="0.2">
      <c r="B160" s="9"/>
      <c r="F160" s="9"/>
    </row>
    <row r="161" spans="2:6" x14ac:dyDescent="0.2">
      <c r="B161" s="9"/>
      <c r="F161" s="9"/>
    </row>
    <row r="162" spans="2:6" x14ac:dyDescent="0.2">
      <c r="B162" s="9"/>
      <c r="F162" s="9"/>
    </row>
    <row r="163" spans="2:6" x14ac:dyDescent="0.2">
      <c r="B163" s="9"/>
      <c r="F163" s="9"/>
    </row>
    <row r="164" spans="2:6" x14ac:dyDescent="0.2">
      <c r="B164" s="9"/>
      <c r="F164" s="9"/>
    </row>
    <row r="165" spans="2:6" x14ac:dyDescent="0.2">
      <c r="B165" s="9"/>
      <c r="F165" s="9"/>
    </row>
    <row r="166" spans="2:6" x14ac:dyDescent="0.2">
      <c r="B166" s="9"/>
      <c r="F166" s="9"/>
    </row>
    <row r="167" spans="2:6" x14ac:dyDescent="0.2">
      <c r="B167" s="9"/>
      <c r="F167" s="9"/>
    </row>
    <row r="168" spans="2:6" x14ac:dyDescent="0.2">
      <c r="B168" s="9"/>
      <c r="F168" s="9"/>
    </row>
    <row r="169" spans="2:6" x14ac:dyDescent="0.2">
      <c r="B169" s="9"/>
      <c r="F169" s="9"/>
    </row>
    <row r="170" spans="2:6" x14ac:dyDescent="0.2">
      <c r="B170" s="9"/>
      <c r="F170" s="9"/>
    </row>
    <row r="171" spans="2:6" x14ac:dyDescent="0.2">
      <c r="B171" s="9"/>
      <c r="F171" s="9"/>
    </row>
    <row r="172" spans="2:6" x14ac:dyDescent="0.2">
      <c r="B172" s="9"/>
      <c r="F172" s="9"/>
    </row>
    <row r="173" spans="2:6" x14ac:dyDescent="0.2">
      <c r="B173" s="9"/>
      <c r="F173" s="9"/>
    </row>
    <row r="174" spans="2:6" x14ac:dyDescent="0.2">
      <c r="B174" s="9"/>
      <c r="F174" s="9"/>
    </row>
    <row r="175" spans="2:6" x14ac:dyDescent="0.2">
      <c r="B175" s="9"/>
      <c r="F175" s="9"/>
    </row>
    <row r="176" spans="2:6" x14ac:dyDescent="0.2">
      <c r="B176" s="9"/>
      <c r="F176" s="9"/>
    </row>
    <row r="177" spans="2:6" x14ac:dyDescent="0.2">
      <c r="B177" s="9"/>
      <c r="F177" s="9"/>
    </row>
    <row r="178" spans="2:6" x14ac:dyDescent="0.2">
      <c r="B178" s="9"/>
      <c r="F178" s="9"/>
    </row>
    <row r="179" spans="2:6" x14ac:dyDescent="0.2">
      <c r="B179" s="9"/>
      <c r="F179" s="9"/>
    </row>
    <row r="180" spans="2:6" x14ac:dyDescent="0.2">
      <c r="B180" s="9"/>
      <c r="F180" s="9"/>
    </row>
    <row r="181" spans="2:6" x14ac:dyDescent="0.2">
      <c r="B181" s="9"/>
      <c r="F181" s="9"/>
    </row>
    <row r="182" spans="2:6" x14ac:dyDescent="0.2">
      <c r="B182" s="9"/>
      <c r="F182" s="9"/>
    </row>
    <row r="183" spans="2:6" x14ac:dyDescent="0.2">
      <c r="B183" s="9"/>
      <c r="F183" s="9"/>
    </row>
    <row r="184" spans="2:6" x14ac:dyDescent="0.2">
      <c r="B184" s="9"/>
      <c r="F184" s="9"/>
    </row>
    <row r="185" spans="2:6" x14ac:dyDescent="0.2">
      <c r="B185" s="9"/>
      <c r="F185" s="9"/>
    </row>
    <row r="186" spans="2:6" x14ac:dyDescent="0.2">
      <c r="B186" s="9"/>
      <c r="F186" s="9"/>
    </row>
    <row r="187" spans="2:6" x14ac:dyDescent="0.2">
      <c r="B187" s="9"/>
      <c r="F187" s="9"/>
    </row>
    <row r="188" spans="2:6" x14ac:dyDescent="0.2">
      <c r="B188" s="9"/>
      <c r="F188" s="9"/>
    </row>
    <row r="189" spans="2:6" x14ac:dyDescent="0.2">
      <c r="B189" s="9"/>
      <c r="F189" s="9"/>
    </row>
    <row r="190" spans="2:6" x14ac:dyDescent="0.2">
      <c r="B190" s="9"/>
      <c r="F190" s="9"/>
    </row>
    <row r="191" spans="2:6" x14ac:dyDescent="0.2">
      <c r="B191" s="9"/>
      <c r="F191" s="9"/>
    </row>
    <row r="192" spans="2:6" x14ac:dyDescent="0.2">
      <c r="B192" s="9"/>
      <c r="F192" s="9"/>
    </row>
    <row r="193" spans="2:6" x14ac:dyDescent="0.2">
      <c r="B193" s="9"/>
      <c r="F193" s="9"/>
    </row>
    <row r="194" spans="2:6" x14ac:dyDescent="0.2">
      <c r="B194" s="9"/>
      <c r="F194" s="9"/>
    </row>
    <row r="195" spans="2:6" x14ac:dyDescent="0.2">
      <c r="B195" s="9"/>
      <c r="F195" s="9"/>
    </row>
    <row r="196" spans="2:6" x14ac:dyDescent="0.2">
      <c r="B196" s="9"/>
      <c r="F196" s="9"/>
    </row>
    <row r="197" spans="2:6" x14ac:dyDescent="0.2">
      <c r="B197" s="9"/>
      <c r="F197" s="9"/>
    </row>
    <row r="198" spans="2:6" x14ac:dyDescent="0.2">
      <c r="B198" s="9"/>
      <c r="F198" s="9"/>
    </row>
    <row r="199" spans="2:6" x14ac:dyDescent="0.2">
      <c r="B199" s="9"/>
      <c r="F199" s="9"/>
    </row>
    <row r="200" spans="2:6" x14ac:dyDescent="0.2">
      <c r="B200" s="9"/>
      <c r="F200" s="9"/>
    </row>
    <row r="201" spans="2:6" x14ac:dyDescent="0.2">
      <c r="B201" s="9"/>
      <c r="F201" s="9"/>
    </row>
    <row r="202" spans="2:6" x14ac:dyDescent="0.2">
      <c r="B202" s="9"/>
      <c r="F202" s="9"/>
    </row>
    <row r="203" spans="2:6" x14ac:dyDescent="0.2">
      <c r="B203" s="9"/>
      <c r="F203" s="9"/>
    </row>
    <row r="204" spans="2:6" x14ac:dyDescent="0.2">
      <c r="B204" s="9"/>
      <c r="F204" s="9"/>
    </row>
    <row r="205" spans="2:6" x14ac:dyDescent="0.2">
      <c r="B205" s="9"/>
      <c r="F205" s="9"/>
    </row>
    <row r="206" spans="2:6" x14ac:dyDescent="0.2">
      <c r="B206" s="9"/>
      <c r="F206" s="9"/>
    </row>
    <row r="207" spans="2:6" x14ac:dyDescent="0.2">
      <c r="B207" s="9"/>
      <c r="F207" s="9"/>
    </row>
    <row r="208" spans="2:6" x14ac:dyDescent="0.2">
      <c r="B208" s="9"/>
      <c r="F208" s="9"/>
    </row>
    <row r="209" spans="2:6" x14ac:dyDescent="0.2">
      <c r="B209" s="9"/>
      <c r="F209" s="9"/>
    </row>
    <row r="210" spans="2:6" x14ac:dyDescent="0.2">
      <c r="B210" s="9"/>
      <c r="F210" s="9"/>
    </row>
    <row r="211" spans="2:6" x14ac:dyDescent="0.2">
      <c r="B211" s="9"/>
      <c r="F211" s="9"/>
    </row>
    <row r="212" spans="2:6" x14ac:dyDescent="0.2">
      <c r="B212" s="9"/>
      <c r="F212" s="9"/>
    </row>
    <row r="213" spans="2:6" x14ac:dyDescent="0.2">
      <c r="B213" s="9"/>
      <c r="F213" s="9"/>
    </row>
    <row r="214" spans="2:6" x14ac:dyDescent="0.2">
      <c r="B214" s="9"/>
      <c r="F214" s="9"/>
    </row>
    <row r="215" spans="2:6" x14ac:dyDescent="0.2">
      <c r="B215" s="9"/>
      <c r="F215" s="9"/>
    </row>
    <row r="216" spans="2:6" x14ac:dyDescent="0.2">
      <c r="B216" s="9"/>
      <c r="F216" s="9"/>
    </row>
    <row r="217" spans="2:6" x14ac:dyDescent="0.2">
      <c r="B217" s="9"/>
      <c r="F217" s="9"/>
    </row>
    <row r="218" spans="2:6" x14ac:dyDescent="0.2">
      <c r="B218" s="9"/>
      <c r="F218" s="9"/>
    </row>
    <row r="219" spans="2:6" x14ac:dyDescent="0.2">
      <c r="B219" s="9"/>
      <c r="F219" s="9"/>
    </row>
    <row r="220" spans="2:6" x14ac:dyDescent="0.2">
      <c r="B220" s="9"/>
      <c r="F220" s="9"/>
    </row>
    <row r="221" spans="2:6" x14ac:dyDescent="0.2">
      <c r="B221" s="9"/>
      <c r="F221" s="9"/>
    </row>
    <row r="222" spans="2:6" x14ac:dyDescent="0.2">
      <c r="B222" s="9"/>
      <c r="F222" s="9"/>
    </row>
    <row r="223" spans="2:6" x14ac:dyDescent="0.2">
      <c r="B223" s="9"/>
      <c r="F223" s="9"/>
    </row>
    <row r="224" spans="2:6" x14ac:dyDescent="0.2">
      <c r="B224" s="9"/>
      <c r="F224" s="9"/>
    </row>
    <row r="225" spans="2:6" x14ac:dyDescent="0.2">
      <c r="B225" s="9"/>
      <c r="F225" s="9"/>
    </row>
    <row r="226" spans="2:6" x14ac:dyDescent="0.2">
      <c r="B226" s="9"/>
      <c r="F226" s="9"/>
    </row>
    <row r="227" spans="2:6" x14ac:dyDescent="0.2">
      <c r="B227" s="9"/>
      <c r="F227" s="9"/>
    </row>
    <row r="228" spans="2:6" x14ac:dyDescent="0.2">
      <c r="B228" s="9"/>
      <c r="F228" s="9"/>
    </row>
    <row r="229" spans="2:6" x14ac:dyDescent="0.2">
      <c r="B229" s="9"/>
      <c r="F229" s="9"/>
    </row>
    <row r="230" spans="2:6" x14ac:dyDescent="0.2">
      <c r="B230" s="9"/>
      <c r="F230" s="9"/>
    </row>
    <row r="231" spans="2:6" x14ac:dyDescent="0.2">
      <c r="B231" s="9"/>
      <c r="F231" s="9"/>
    </row>
    <row r="232" spans="2:6" x14ac:dyDescent="0.2">
      <c r="B232" s="9"/>
      <c r="F232" s="9"/>
    </row>
    <row r="233" spans="2:6" x14ac:dyDescent="0.2">
      <c r="B233" s="9"/>
      <c r="F233" s="9"/>
    </row>
    <row r="234" spans="2:6" x14ac:dyDescent="0.2">
      <c r="B234" s="9"/>
      <c r="F234" s="9"/>
    </row>
    <row r="235" spans="2:6" x14ac:dyDescent="0.2">
      <c r="B235" s="9"/>
      <c r="F235" s="9"/>
    </row>
    <row r="236" spans="2:6" x14ac:dyDescent="0.2">
      <c r="B236" s="9"/>
      <c r="F236" s="9"/>
    </row>
    <row r="237" spans="2:6" x14ac:dyDescent="0.2">
      <c r="B237" s="9"/>
      <c r="F237" s="9"/>
    </row>
    <row r="238" spans="2:6" x14ac:dyDescent="0.2">
      <c r="B238" s="9"/>
      <c r="F238" s="9"/>
    </row>
    <row r="239" spans="2:6" x14ac:dyDescent="0.2">
      <c r="B239" s="9"/>
      <c r="F239" s="9"/>
    </row>
    <row r="240" spans="2:6" x14ac:dyDescent="0.2">
      <c r="B240" s="9"/>
      <c r="F240" s="9"/>
    </row>
    <row r="241" spans="2:6" x14ac:dyDescent="0.2">
      <c r="B241" s="9"/>
      <c r="F241" s="9"/>
    </row>
    <row r="242" spans="2:6" x14ac:dyDescent="0.2">
      <c r="B242" s="9"/>
      <c r="F242" s="9"/>
    </row>
    <row r="243" spans="2:6" x14ac:dyDescent="0.2">
      <c r="B243" s="9"/>
      <c r="F243" s="9"/>
    </row>
    <row r="244" spans="2:6" x14ac:dyDescent="0.2">
      <c r="B244" s="9"/>
      <c r="F244" s="9"/>
    </row>
    <row r="245" spans="2:6" x14ac:dyDescent="0.2">
      <c r="B245" s="9"/>
      <c r="F245" s="9"/>
    </row>
    <row r="246" spans="2:6" x14ac:dyDescent="0.2">
      <c r="B246" s="9"/>
      <c r="F246" s="9"/>
    </row>
    <row r="247" spans="2:6" x14ac:dyDescent="0.2">
      <c r="B247" s="9"/>
      <c r="F247" s="9"/>
    </row>
    <row r="248" spans="2:6" x14ac:dyDescent="0.2">
      <c r="B248" s="9"/>
      <c r="F248" s="9"/>
    </row>
    <row r="249" spans="2:6" x14ac:dyDescent="0.2">
      <c r="B249" s="9"/>
      <c r="F249" s="9"/>
    </row>
    <row r="250" spans="2:6" x14ac:dyDescent="0.2">
      <c r="B250" s="9"/>
      <c r="F250" s="9"/>
    </row>
    <row r="251" spans="2:6" x14ac:dyDescent="0.2">
      <c r="B251" s="9"/>
      <c r="F251" s="9"/>
    </row>
    <row r="252" spans="2:6" x14ac:dyDescent="0.2">
      <c r="B252" s="9"/>
      <c r="F252" s="9"/>
    </row>
    <row r="253" spans="2:6" x14ac:dyDescent="0.2">
      <c r="B253" s="9"/>
      <c r="F253" s="9"/>
    </row>
    <row r="254" spans="2:6" x14ac:dyDescent="0.2">
      <c r="B254" s="9"/>
      <c r="F254" s="9"/>
    </row>
    <row r="255" spans="2:6" x14ac:dyDescent="0.2">
      <c r="B255" s="9"/>
      <c r="F255" s="9"/>
    </row>
    <row r="256" spans="2:6" x14ac:dyDescent="0.2">
      <c r="B256" s="9"/>
      <c r="F256" s="9"/>
    </row>
    <row r="257" spans="2:6" x14ac:dyDescent="0.2">
      <c r="B257" s="9"/>
      <c r="F257" s="9"/>
    </row>
    <row r="258" spans="2:6" x14ac:dyDescent="0.2">
      <c r="B258" s="9"/>
      <c r="F258" s="9"/>
    </row>
    <row r="259" spans="2:6" x14ac:dyDescent="0.2">
      <c r="B259" s="9"/>
      <c r="F259" s="9"/>
    </row>
    <row r="260" spans="2:6" x14ac:dyDescent="0.2">
      <c r="B260" s="9"/>
      <c r="F260" s="9"/>
    </row>
    <row r="261" spans="2:6" x14ac:dyDescent="0.2">
      <c r="B261" s="9"/>
      <c r="F261" s="9"/>
    </row>
    <row r="262" spans="2:6" x14ac:dyDescent="0.2">
      <c r="B262" s="9"/>
      <c r="F262" s="9"/>
    </row>
    <row r="263" spans="2:6" x14ac:dyDescent="0.2">
      <c r="B263" s="9"/>
      <c r="F263" s="9"/>
    </row>
    <row r="264" spans="2:6" x14ac:dyDescent="0.2">
      <c r="B264" s="9"/>
      <c r="F264" s="9"/>
    </row>
    <row r="265" spans="2:6" x14ac:dyDescent="0.2">
      <c r="B265" s="9"/>
      <c r="F265" s="9"/>
    </row>
    <row r="266" spans="2:6" x14ac:dyDescent="0.2">
      <c r="B266" s="9"/>
      <c r="F266" s="9"/>
    </row>
    <row r="267" spans="2:6" x14ac:dyDescent="0.2">
      <c r="B267" s="9"/>
      <c r="F267" s="9"/>
    </row>
    <row r="268" spans="2:6" x14ac:dyDescent="0.2">
      <c r="B268" s="9"/>
      <c r="F268" s="9"/>
    </row>
    <row r="269" spans="2:6" x14ac:dyDescent="0.2">
      <c r="B269" s="9"/>
      <c r="F269" s="9"/>
    </row>
    <row r="270" spans="2:6" x14ac:dyDescent="0.2">
      <c r="B270" s="9"/>
      <c r="F270" s="9"/>
    </row>
    <row r="271" spans="2:6" x14ac:dyDescent="0.2">
      <c r="B271" s="9"/>
      <c r="F271" s="9"/>
    </row>
    <row r="272" spans="2:6" x14ac:dyDescent="0.2">
      <c r="B272" s="9"/>
      <c r="F272" s="9"/>
    </row>
    <row r="273" spans="2:6" x14ac:dyDescent="0.2">
      <c r="B273" s="9"/>
      <c r="F273" s="9"/>
    </row>
    <row r="274" spans="2:6" x14ac:dyDescent="0.2">
      <c r="B274" s="9"/>
      <c r="F274" s="9"/>
    </row>
    <row r="275" spans="2:6" x14ac:dyDescent="0.2">
      <c r="B275" s="9"/>
      <c r="F275" s="9"/>
    </row>
    <row r="276" spans="2:6" x14ac:dyDescent="0.2">
      <c r="B276" s="9"/>
      <c r="F276" s="9"/>
    </row>
    <row r="277" spans="2:6" x14ac:dyDescent="0.2">
      <c r="B277" s="9"/>
      <c r="F277" s="9"/>
    </row>
    <row r="278" spans="2:6" x14ac:dyDescent="0.2">
      <c r="B278" s="9"/>
      <c r="F278" s="9"/>
    </row>
    <row r="279" spans="2:6" x14ac:dyDescent="0.2">
      <c r="B279" s="9"/>
      <c r="F279" s="9"/>
    </row>
    <row r="280" spans="2:6" x14ac:dyDescent="0.2">
      <c r="B280" s="9"/>
      <c r="F280" s="9"/>
    </row>
    <row r="281" spans="2:6" x14ac:dyDescent="0.2">
      <c r="B281" s="9"/>
      <c r="F281" s="9"/>
    </row>
    <row r="282" spans="2:6" x14ac:dyDescent="0.2">
      <c r="B282" s="9"/>
      <c r="F282" s="9"/>
    </row>
    <row r="283" spans="2:6" x14ac:dyDescent="0.2">
      <c r="B283" s="9"/>
      <c r="F283" s="9"/>
    </row>
    <row r="284" spans="2:6" x14ac:dyDescent="0.2">
      <c r="B284" s="9"/>
      <c r="F284" s="9"/>
    </row>
    <row r="285" spans="2:6" x14ac:dyDescent="0.2">
      <c r="B285" s="9"/>
      <c r="F285" s="9"/>
    </row>
    <row r="286" spans="2:6" x14ac:dyDescent="0.2">
      <c r="B286" s="9"/>
      <c r="F286" s="9"/>
    </row>
    <row r="287" spans="2:6" x14ac:dyDescent="0.2">
      <c r="B287" s="9"/>
      <c r="F287" s="9"/>
    </row>
    <row r="288" spans="2:6" x14ac:dyDescent="0.2">
      <c r="B288" s="9"/>
      <c r="F288" s="9"/>
    </row>
    <row r="289" spans="2:6" x14ac:dyDescent="0.2">
      <c r="B289" s="9"/>
      <c r="F289" s="9"/>
    </row>
    <row r="290" spans="2:6" x14ac:dyDescent="0.2">
      <c r="B290" s="9"/>
      <c r="F290" s="9"/>
    </row>
    <row r="291" spans="2:6" x14ac:dyDescent="0.2">
      <c r="B291" s="9"/>
      <c r="F291" s="9"/>
    </row>
    <row r="292" spans="2:6" x14ac:dyDescent="0.2">
      <c r="B292" s="9"/>
      <c r="F292" s="9"/>
    </row>
    <row r="293" spans="2:6" x14ac:dyDescent="0.2">
      <c r="B293" s="9"/>
      <c r="F293" s="9"/>
    </row>
    <row r="294" spans="2:6" x14ac:dyDescent="0.2">
      <c r="B294" s="9"/>
      <c r="F294" s="9"/>
    </row>
    <row r="295" spans="2:6" x14ac:dyDescent="0.2">
      <c r="B295" s="9"/>
      <c r="F295" s="9"/>
    </row>
    <row r="296" spans="2:6" x14ac:dyDescent="0.2">
      <c r="B296" s="9"/>
      <c r="F296" s="9"/>
    </row>
    <row r="297" spans="2:6" x14ac:dyDescent="0.2">
      <c r="B297" s="9"/>
      <c r="F297" s="9"/>
    </row>
    <row r="298" spans="2:6" x14ac:dyDescent="0.2">
      <c r="B298" s="9"/>
      <c r="F298" s="9"/>
    </row>
    <row r="299" spans="2:6" x14ac:dyDescent="0.2">
      <c r="B299" s="9"/>
      <c r="F299" s="9"/>
    </row>
    <row r="300" spans="2:6" x14ac:dyDescent="0.2">
      <c r="B300" s="9"/>
      <c r="F300" s="9"/>
    </row>
    <row r="301" spans="2:6" x14ac:dyDescent="0.2">
      <c r="B301" s="9"/>
      <c r="F301" s="9"/>
    </row>
    <row r="302" spans="2:6" x14ac:dyDescent="0.2">
      <c r="B302" s="9"/>
      <c r="F302" s="9"/>
    </row>
    <row r="303" spans="2:6" x14ac:dyDescent="0.2">
      <c r="B303" s="9"/>
      <c r="F303" s="9"/>
    </row>
    <row r="304" spans="2:6" x14ac:dyDescent="0.2">
      <c r="B304" s="9"/>
      <c r="F304" s="9"/>
    </row>
    <row r="305" spans="2:6" x14ac:dyDescent="0.2">
      <c r="B305" s="9"/>
      <c r="F305" s="9"/>
    </row>
    <row r="306" spans="2:6" x14ac:dyDescent="0.2">
      <c r="B306" s="9"/>
      <c r="F306" s="9"/>
    </row>
    <row r="307" spans="2:6" x14ac:dyDescent="0.2">
      <c r="B307" s="9"/>
      <c r="F307" s="9"/>
    </row>
    <row r="308" spans="2:6" x14ac:dyDescent="0.2">
      <c r="B308" s="9"/>
      <c r="F308" s="9"/>
    </row>
    <row r="309" spans="2:6" x14ac:dyDescent="0.2">
      <c r="B309" s="9"/>
      <c r="F309" s="9"/>
    </row>
    <row r="310" spans="2:6" x14ac:dyDescent="0.2">
      <c r="B310" s="9"/>
      <c r="F310" s="9"/>
    </row>
    <row r="311" spans="2:6" x14ac:dyDescent="0.2">
      <c r="B311" s="9"/>
      <c r="F311" s="9"/>
    </row>
    <row r="312" spans="2:6" x14ac:dyDescent="0.2">
      <c r="B312" s="9"/>
      <c r="F312" s="9"/>
    </row>
    <row r="313" spans="2:6" x14ac:dyDescent="0.2">
      <c r="B313" s="9"/>
      <c r="F313" s="9"/>
    </row>
    <row r="314" spans="2:6" x14ac:dyDescent="0.2">
      <c r="B314" s="9"/>
      <c r="F314" s="9"/>
    </row>
    <row r="315" spans="2:6" x14ac:dyDescent="0.2">
      <c r="B315" s="9"/>
      <c r="F315" s="9"/>
    </row>
    <row r="316" spans="2:6" x14ac:dyDescent="0.2">
      <c r="B316" s="9"/>
      <c r="F316" s="9"/>
    </row>
    <row r="317" spans="2:6" x14ac:dyDescent="0.2">
      <c r="B317" s="9"/>
      <c r="F317" s="9"/>
    </row>
    <row r="318" spans="2:6" x14ac:dyDescent="0.2">
      <c r="B318" s="9"/>
      <c r="F318" s="9"/>
    </row>
    <row r="319" spans="2:6" x14ac:dyDescent="0.2">
      <c r="B319" s="9"/>
      <c r="F319" s="9"/>
    </row>
    <row r="320" spans="2:6" x14ac:dyDescent="0.2">
      <c r="B320" s="9"/>
      <c r="F320" s="9"/>
    </row>
    <row r="321" spans="2:6" x14ac:dyDescent="0.2">
      <c r="B321" s="9"/>
      <c r="F321" s="9"/>
    </row>
    <row r="322" spans="2:6" x14ac:dyDescent="0.2">
      <c r="B322" s="9"/>
      <c r="F322" s="9"/>
    </row>
    <row r="323" spans="2:6" x14ac:dyDescent="0.2">
      <c r="B323" s="9"/>
      <c r="F323" s="9"/>
    </row>
    <row r="324" spans="2:6" x14ac:dyDescent="0.2">
      <c r="B324" s="9"/>
      <c r="F324" s="9"/>
    </row>
    <row r="325" spans="2:6" x14ac:dyDescent="0.2">
      <c r="B325" s="9"/>
      <c r="F325" s="9"/>
    </row>
    <row r="326" spans="2:6" x14ac:dyDescent="0.2">
      <c r="B326" s="9"/>
      <c r="F326" s="9"/>
    </row>
    <row r="327" spans="2:6" x14ac:dyDescent="0.2">
      <c r="B327" s="9"/>
      <c r="F327" s="9"/>
    </row>
    <row r="328" spans="2:6" x14ac:dyDescent="0.2">
      <c r="B328" s="9"/>
      <c r="F328" s="9"/>
    </row>
    <row r="329" spans="2:6" x14ac:dyDescent="0.2">
      <c r="B329" s="9"/>
      <c r="F329" s="9"/>
    </row>
    <row r="330" spans="2:6" x14ac:dyDescent="0.2">
      <c r="B330" s="9"/>
      <c r="F330" s="9"/>
    </row>
    <row r="331" spans="2:6" x14ac:dyDescent="0.2">
      <c r="B331" s="9"/>
      <c r="F331" s="9"/>
    </row>
    <row r="332" spans="2:6" x14ac:dyDescent="0.2">
      <c r="B332" s="9"/>
      <c r="F332" s="9"/>
    </row>
    <row r="333" spans="2:6" x14ac:dyDescent="0.2">
      <c r="B333" s="9"/>
      <c r="F333" s="9"/>
    </row>
    <row r="334" spans="2:6" x14ac:dyDescent="0.2">
      <c r="B334" s="9"/>
      <c r="F334" s="9"/>
    </row>
    <row r="335" spans="2:6" x14ac:dyDescent="0.2">
      <c r="B335" s="9"/>
      <c r="F335" s="9"/>
    </row>
    <row r="336" spans="2:6" x14ac:dyDescent="0.2">
      <c r="B336" s="9"/>
      <c r="F336" s="9"/>
    </row>
    <row r="337" spans="2:6" x14ac:dyDescent="0.2">
      <c r="B337" s="9"/>
      <c r="F337" s="9"/>
    </row>
    <row r="338" spans="2:6" x14ac:dyDescent="0.2">
      <c r="B338" s="9"/>
      <c r="F338" s="9"/>
    </row>
    <row r="339" spans="2:6" x14ac:dyDescent="0.2">
      <c r="B339" s="9"/>
      <c r="F339" s="9"/>
    </row>
    <row r="340" spans="2:6" x14ac:dyDescent="0.2">
      <c r="B340" s="9"/>
      <c r="F340" s="9"/>
    </row>
    <row r="341" spans="2:6" x14ac:dyDescent="0.2">
      <c r="B341" s="9"/>
      <c r="F341" s="9"/>
    </row>
    <row r="342" spans="2:6" x14ac:dyDescent="0.2">
      <c r="B342" s="9"/>
      <c r="F342" s="9"/>
    </row>
    <row r="343" spans="2:6" x14ac:dyDescent="0.2">
      <c r="B343" s="9"/>
      <c r="F343" s="9"/>
    </row>
    <row r="344" spans="2:6" x14ac:dyDescent="0.2">
      <c r="B344" s="9"/>
      <c r="F344" s="9"/>
    </row>
    <row r="345" spans="2:6" x14ac:dyDescent="0.2">
      <c r="B345" s="9"/>
      <c r="F345" s="9"/>
    </row>
    <row r="346" spans="2:6" x14ac:dyDescent="0.2">
      <c r="B346" s="9"/>
      <c r="F346" s="9"/>
    </row>
    <row r="347" spans="2:6" x14ac:dyDescent="0.2">
      <c r="B347" s="9"/>
      <c r="F347" s="9"/>
    </row>
    <row r="348" spans="2:6" x14ac:dyDescent="0.2">
      <c r="B348" s="9"/>
      <c r="F348" s="9"/>
    </row>
    <row r="349" spans="2:6" x14ac:dyDescent="0.2">
      <c r="B349" s="9"/>
      <c r="F349" s="9"/>
    </row>
    <row r="350" spans="2:6" x14ac:dyDescent="0.2">
      <c r="B350" s="9"/>
      <c r="F350" s="9"/>
    </row>
    <row r="351" spans="2:6" x14ac:dyDescent="0.2">
      <c r="B351" s="9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  <row r="800" spans="2:6" x14ac:dyDescent="0.2">
      <c r="B800" s="9"/>
      <c r="F800" s="9"/>
    </row>
    <row r="801" spans="2:6" x14ac:dyDescent="0.2">
      <c r="B801" s="9"/>
      <c r="F801" s="9"/>
    </row>
    <row r="802" spans="2:6" x14ac:dyDescent="0.2">
      <c r="B802" s="9"/>
      <c r="F802" s="9"/>
    </row>
    <row r="803" spans="2:6" x14ac:dyDescent="0.2">
      <c r="B803" s="9"/>
      <c r="F803" s="9"/>
    </row>
    <row r="804" spans="2:6" x14ac:dyDescent="0.2">
      <c r="B804" s="9"/>
      <c r="F804" s="9"/>
    </row>
    <row r="805" spans="2:6" x14ac:dyDescent="0.2">
      <c r="B805" s="9"/>
      <c r="F805" s="9"/>
    </row>
    <row r="806" spans="2:6" x14ac:dyDescent="0.2">
      <c r="B806" s="9"/>
      <c r="F806" s="9"/>
    </row>
    <row r="807" spans="2:6" x14ac:dyDescent="0.2">
      <c r="B807" s="9"/>
      <c r="F807" s="9"/>
    </row>
    <row r="808" spans="2:6" x14ac:dyDescent="0.2">
      <c r="B808" s="9"/>
      <c r="F808" s="9"/>
    </row>
    <row r="809" spans="2:6" x14ac:dyDescent="0.2">
      <c r="B809" s="9"/>
      <c r="F809" s="9"/>
    </row>
    <row r="810" spans="2:6" x14ac:dyDescent="0.2">
      <c r="B810" s="9"/>
      <c r="F810" s="9"/>
    </row>
    <row r="811" spans="2:6" x14ac:dyDescent="0.2">
      <c r="B811" s="9"/>
      <c r="F811" s="9"/>
    </row>
    <row r="812" spans="2:6" x14ac:dyDescent="0.2">
      <c r="B812" s="9"/>
      <c r="F812" s="9"/>
    </row>
    <row r="813" spans="2:6" x14ac:dyDescent="0.2">
      <c r="B813" s="9"/>
      <c r="F813" s="9"/>
    </row>
    <row r="814" spans="2:6" x14ac:dyDescent="0.2">
      <c r="B814" s="9"/>
      <c r="F814" s="9"/>
    </row>
    <row r="815" spans="2:6" x14ac:dyDescent="0.2">
      <c r="B815" s="9"/>
      <c r="F815" s="9"/>
    </row>
    <row r="816" spans="2:6" x14ac:dyDescent="0.2">
      <c r="B816" s="9"/>
      <c r="F816" s="9"/>
    </row>
    <row r="817" spans="2:6" x14ac:dyDescent="0.2">
      <c r="B817" s="9"/>
      <c r="F817" s="9"/>
    </row>
    <row r="818" spans="2:6" x14ac:dyDescent="0.2">
      <c r="B818" s="9"/>
      <c r="F818" s="9"/>
    </row>
    <row r="819" spans="2:6" x14ac:dyDescent="0.2">
      <c r="B819" s="9"/>
      <c r="F819" s="9"/>
    </row>
    <row r="820" spans="2:6" x14ac:dyDescent="0.2">
      <c r="B820" s="9"/>
      <c r="F820" s="9"/>
    </row>
    <row r="821" spans="2:6" x14ac:dyDescent="0.2">
      <c r="B821" s="9"/>
      <c r="F821" s="9"/>
    </row>
    <row r="822" spans="2:6" x14ac:dyDescent="0.2">
      <c r="B822" s="9"/>
      <c r="F822" s="9"/>
    </row>
    <row r="823" spans="2:6" x14ac:dyDescent="0.2">
      <c r="B823" s="9"/>
      <c r="F823" s="9"/>
    </row>
    <row r="824" spans="2:6" x14ac:dyDescent="0.2">
      <c r="B824" s="9"/>
      <c r="F824" s="9"/>
    </row>
    <row r="825" spans="2:6" x14ac:dyDescent="0.2">
      <c r="B825" s="9"/>
      <c r="F825" s="9"/>
    </row>
    <row r="826" spans="2:6" x14ac:dyDescent="0.2">
      <c r="B826" s="9"/>
      <c r="F826" s="9"/>
    </row>
    <row r="827" spans="2:6" x14ac:dyDescent="0.2">
      <c r="B827" s="9"/>
      <c r="F827" s="9"/>
    </row>
    <row r="828" spans="2:6" x14ac:dyDescent="0.2">
      <c r="B828" s="9"/>
      <c r="F828" s="9"/>
    </row>
    <row r="829" spans="2:6" x14ac:dyDescent="0.2">
      <c r="B829" s="9"/>
      <c r="F829" s="9"/>
    </row>
    <row r="830" spans="2:6" x14ac:dyDescent="0.2">
      <c r="B830" s="9"/>
      <c r="F830" s="9"/>
    </row>
    <row r="831" spans="2:6" x14ac:dyDescent="0.2">
      <c r="B831" s="9"/>
      <c r="F831" s="9"/>
    </row>
    <row r="832" spans="2:6" x14ac:dyDescent="0.2">
      <c r="B832" s="9"/>
      <c r="F832" s="9"/>
    </row>
    <row r="833" spans="2:6" x14ac:dyDescent="0.2">
      <c r="B833" s="9"/>
      <c r="F833" s="9"/>
    </row>
    <row r="834" spans="2:6" x14ac:dyDescent="0.2">
      <c r="B834" s="9"/>
      <c r="F834" s="9"/>
    </row>
    <row r="835" spans="2:6" x14ac:dyDescent="0.2">
      <c r="B835" s="9"/>
      <c r="F835" s="9"/>
    </row>
    <row r="836" spans="2:6" x14ac:dyDescent="0.2">
      <c r="B836" s="9"/>
      <c r="F836" s="9"/>
    </row>
    <row r="837" spans="2:6" x14ac:dyDescent="0.2">
      <c r="B837" s="9"/>
      <c r="F837" s="9"/>
    </row>
    <row r="838" spans="2:6" x14ac:dyDescent="0.2">
      <c r="B838" s="9"/>
      <c r="F838" s="9"/>
    </row>
    <row r="839" spans="2:6" x14ac:dyDescent="0.2">
      <c r="B839" s="9"/>
      <c r="F839" s="9"/>
    </row>
    <row r="840" spans="2:6" x14ac:dyDescent="0.2">
      <c r="B840" s="9"/>
      <c r="F840" s="9"/>
    </row>
    <row r="841" spans="2:6" x14ac:dyDescent="0.2">
      <c r="B841" s="9"/>
      <c r="F841" s="9"/>
    </row>
    <row r="842" spans="2:6" x14ac:dyDescent="0.2">
      <c r="B842" s="9"/>
      <c r="F842" s="9"/>
    </row>
    <row r="843" spans="2:6" x14ac:dyDescent="0.2">
      <c r="B843" s="9"/>
      <c r="F843" s="9"/>
    </row>
    <row r="844" spans="2:6" x14ac:dyDescent="0.2">
      <c r="B844" s="9"/>
      <c r="F844" s="9"/>
    </row>
    <row r="845" spans="2:6" x14ac:dyDescent="0.2">
      <c r="B845" s="9"/>
      <c r="F845" s="9"/>
    </row>
    <row r="846" spans="2:6" x14ac:dyDescent="0.2">
      <c r="B846" s="9"/>
      <c r="F846" s="9"/>
    </row>
    <row r="847" spans="2:6" x14ac:dyDescent="0.2">
      <c r="B847" s="9"/>
      <c r="F847" s="9"/>
    </row>
    <row r="848" spans="2:6" x14ac:dyDescent="0.2">
      <c r="B848" s="9"/>
      <c r="F848" s="9"/>
    </row>
    <row r="849" spans="2:6" x14ac:dyDescent="0.2">
      <c r="B849" s="9"/>
      <c r="F849" s="9"/>
    </row>
    <row r="850" spans="2:6" x14ac:dyDescent="0.2">
      <c r="B850" s="9"/>
      <c r="F850" s="9"/>
    </row>
    <row r="851" spans="2:6" x14ac:dyDescent="0.2">
      <c r="B851" s="9"/>
      <c r="F851" s="9"/>
    </row>
    <row r="852" spans="2:6" x14ac:dyDescent="0.2">
      <c r="B852" s="9"/>
      <c r="F852" s="9"/>
    </row>
    <row r="853" spans="2:6" x14ac:dyDescent="0.2">
      <c r="B853" s="9"/>
      <c r="F853" s="9"/>
    </row>
    <row r="854" spans="2:6" x14ac:dyDescent="0.2">
      <c r="B854" s="9"/>
      <c r="F854" s="9"/>
    </row>
    <row r="855" spans="2:6" x14ac:dyDescent="0.2">
      <c r="B855" s="9"/>
      <c r="F855" s="9"/>
    </row>
    <row r="856" spans="2:6" x14ac:dyDescent="0.2">
      <c r="B856" s="9"/>
      <c r="F856" s="9"/>
    </row>
    <row r="857" spans="2:6" x14ac:dyDescent="0.2">
      <c r="B857" s="9"/>
      <c r="F857" s="9"/>
    </row>
    <row r="858" spans="2:6" x14ac:dyDescent="0.2">
      <c r="B858" s="9"/>
      <c r="F858" s="9"/>
    </row>
    <row r="859" spans="2:6" x14ac:dyDescent="0.2">
      <c r="B859" s="9"/>
      <c r="F859" s="9"/>
    </row>
    <row r="860" spans="2:6" x14ac:dyDescent="0.2">
      <c r="B860" s="9"/>
      <c r="F860" s="9"/>
    </row>
    <row r="861" spans="2:6" x14ac:dyDescent="0.2">
      <c r="B861" s="9"/>
      <c r="F861" s="9"/>
    </row>
    <row r="862" spans="2:6" x14ac:dyDescent="0.2">
      <c r="B862" s="9"/>
      <c r="F862" s="9"/>
    </row>
    <row r="863" spans="2:6" x14ac:dyDescent="0.2">
      <c r="B863" s="9"/>
      <c r="F863" s="9"/>
    </row>
    <row r="864" spans="2:6" x14ac:dyDescent="0.2">
      <c r="B864" s="9"/>
      <c r="F864" s="9"/>
    </row>
    <row r="865" spans="2:6" x14ac:dyDescent="0.2">
      <c r="B865" s="9"/>
      <c r="F865" s="9"/>
    </row>
    <row r="866" spans="2:6" x14ac:dyDescent="0.2">
      <c r="B866" s="9"/>
      <c r="F866" s="9"/>
    </row>
    <row r="867" spans="2:6" x14ac:dyDescent="0.2">
      <c r="B867" s="9"/>
      <c r="F867" s="9"/>
    </row>
    <row r="868" spans="2:6" x14ac:dyDescent="0.2">
      <c r="B868" s="9"/>
      <c r="F868" s="9"/>
    </row>
    <row r="869" spans="2:6" x14ac:dyDescent="0.2">
      <c r="B869" s="9"/>
      <c r="F869" s="9"/>
    </row>
    <row r="870" spans="2:6" x14ac:dyDescent="0.2">
      <c r="B870" s="9"/>
      <c r="F870" s="9"/>
    </row>
    <row r="871" spans="2:6" x14ac:dyDescent="0.2">
      <c r="B871" s="9"/>
      <c r="F871" s="9"/>
    </row>
    <row r="872" spans="2:6" x14ac:dyDescent="0.2">
      <c r="B872" s="9"/>
      <c r="F872" s="9"/>
    </row>
    <row r="873" spans="2:6" x14ac:dyDescent="0.2">
      <c r="B873" s="9"/>
      <c r="F873" s="9"/>
    </row>
    <row r="874" spans="2:6" x14ac:dyDescent="0.2">
      <c r="B874" s="9"/>
      <c r="F874" s="9"/>
    </row>
    <row r="875" spans="2:6" x14ac:dyDescent="0.2">
      <c r="B875" s="9"/>
      <c r="F875" s="9"/>
    </row>
    <row r="876" spans="2:6" x14ac:dyDescent="0.2">
      <c r="B876" s="9"/>
      <c r="F876" s="9"/>
    </row>
    <row r="877" spans="2:6" x14ac:dyDescent="0.2">
      <c r="B877" s="9"/>
      <c r="F877" s="9"/>
    </row>
    <row r="878" spans="2:6" x14ac:dyDescent="0.2">
      <c r="B878" s="9"/>
      <c r="F878" s="9"/>
    </row>
  </sheetData>
  <phoneticPr fontId="8" type="noConversion"/>
  <hyperlinks>
    <hyperlink ref="P12" r:id="rId1" display="http://www.konkoly.hu/cgi-bin/IBVS?456" xr:uid="{00000000-0004-0000-0100-000000000000}"/>
    <hyperlink ref="P13" r:id="rId2" display="http://www.konkoly.hu/cgi-bin/IBVS?844" xr:uid="{00000000-0004-0000-0100-000001000000}"/>
    <hyperlink ref="P14" r:id="rId3" display="http://www.konkoly.hu/cgi-bin/IBVS?844" xr:uid="{00000000-0004-0000-0100-000002000000}"/>
    <hyperlink ref="P102" r:id="rId4" display="http://www.konkoly.hu/cgi-bin/IBVS?1800" xr:uid="{00000000-0004-0000-0100-000003000000}"/>
    <hyperlink ref="P105" r:id="rId5" display="http://www.konkoly.hu/cgi-bin/IBVS?2815" xr:uid="{00000000-0004-0000-0100-000004000000}"/>
    <hyperlink ref="P25" r:id="rId6" display="http://www.bav-astro.de/sfs/BAVM_link.php?BAVMnr=43" xr:uid="{00000000-0004-0000-0100-000005000000}"/>
    <hyperlink ref="P28" r:id="rId7" display="http://www.bav-astro.de/sfs/BAVM_link.php?BAVMnr=59" xr:uid="{00000000-0004-0000-0100-000006000000}"/>
    <hyperlink ref="P108" r:id="rId8" display="http://www.bav-astro.de/sfs/BAVM_link.php?BAVMnr=171" xr:uid="{00000000-0004-0000-0100-000007000000}"/>
    <hyperlink ref="P109" r:id="rId9" display="http://vsolj.cetus-net.org/no43.pdf" xr:uid="{00000000-0004-0000-0100-000008000000}"/>
    <hyperlink ref="P110" r:id="rId10" display="http://var.astro.cz/oejv/issues/oejv0074.pdf" xr:uid="{00000000-0004-0000-0100-000009000000}"/>
    <hyperlink ref="P111" r:id="rId11" display="http://www.bav-astro.de/sfs/BAVM_link.php?BAVMnr=192" xr:uid="{00000000-0004-0000-0100-00000A000000}"/>
    <hyperlink ref="P32" r:id="rId12" display="http://var.astro.cz/oejv/issues/oejv0074.pdf" xr:uid="{00000000-0004-0000-0100-00000B000000}"/>
    <hyperlink ref="P112" r:id="rId13" display="http://var.astro.cz/oejv/issues/oejv0094.pdf" xr:uid="{00000000-0004-0000-0100-00000C000000}"/>
    <hyperlink ref="P113" r:id="rId14" display="http://var.astro.cz/oejv/issues/oejv0094.pdf" xr:uid="{00000000-0004-0000-0100-00000D000000}"/>
    <hyperlink ref="P114" r:id="rId15" display="http://www.bav-astro.de/sfs/BAVM_link.php?BAVMnr=212" xr:uid="{00000000-0004-0000-0100-00000E000000}"/>
    <hyperlink ref="P115" r:id="rId16" display="http://www.bav-astro.de/sfs/BAVM_link.php?BAVMnr=218" xr:uid="{00000000-0004-0000-0100-00000F000000}"/>
    <hyperlink ref="P34" r:id="rId17" display="http://www.bav-astro.de/sfs/BAVM_link.php?BAVMnr=234" xr:uid="{00000000-0004-0000-0100-000010000000}"/>
    <hyperlink ref="P35" r:id="rId18" display="http://www.bav-astro.de/sfs/BAVM_link.php?BAVMnr=238" xr:uid="{00000000-0004-0000-0100-000011000000}"/>
    <hyperlink ref="P36" r:id="rId19" display="http://www.bav-astro.de/sfs/BAVM_link.php?BAVMnr=241" xr:uid="{00000000-0004-0000-0100-00001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2024-07-29T05:21:09Z</dcterms:modified>
</cp:coreProperties>
</file>