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C6FB4C9-B894-4178-89C5-58E8375B2F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32" i="1" l="1"/>
  <c r="F32" i="1"/>
  <c r="G32" i="1" s="1"/>
  <c r="K32" i="1" s="1"/>
  <c r="Q32" i="1"/>
  <c r="E33" i="1"/>
  <c r="F33" i="1"/>
  <c r="G33" i="1" s="1"/>
  <c r="K33" i="1" s="1"/>
  <c r="Q33" i="1"/>
  <c r="E34" i="1"/>
  <c r="F34" i="1"/>
  <c r="G34" i="1" s="1"/>
  <c r="K34" i="1" s="1"/>
  <c r="Q34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1" i="1"/>
  <c r="C12" i="1"/>
  <c r="O34" i="1" l="1"/>
  <c r="O33" i="1"/>
  <c r="O32" i="1"/>
  <c r="O23" i="1"/>
  <c r="O27" i="1"/>
  <c r="O31" i="1"/>
  <c r="O26" i="1"/>
  <c r="O30" i="1"/>
  <c r="O22" i="1"/>
  <c r="O24" i="1"/>
  <c r="O25" i="1"/>
  <c r="O29" i="1"/>
  <c r="O28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<sst xmlns="http://schemas.openxmlformats.org/spreadsheetml/2006/main" count="77" uniqueCount="52">
  <si>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</si>
  <si>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</si>
  <si>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</si>
  <si>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</si>
  <si>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</si>
  <si>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</si>
  <si>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</si>
  <si>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</si>
  <si>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</si>
  <si>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</si>
  <si>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</si>
  <si>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</si>
  <si>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</si>
  <si>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</si>
  <si>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</si>
  <si>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</si>
  <si>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</si>
  <si>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</si>
  <si>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</si>
  <si>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</si>
  <si>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</si>
  <si>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</si>
  <si>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</si>
  <si>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</si>
  <si>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</si>
  <si>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</si>
  <si>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</si>
  <si>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</si>
  <si>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</si>
  <si>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</si>
  <si>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</si>
  <si>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</si>
  <si>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</si>
  <si>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</si>
  <si>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</si>
  <si>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</si>
  <si>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</si>
  <si>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</si>
  <si>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</si>
  <si>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</si>
  <si>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</si>
  <si>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</si>
  <si>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</si>
  <si>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</si>
  <si>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</si>
  <si>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UCAC3 230-246702 Vul</t>
  </si>
  <si>
    <t>JBAV, 76</t>
  </si>
  <si>
    <t>I</t>
  </si>
  <si>
    <t>Artificial</t>
  </si>
  <si>
    <t>Lennestadt</t>
  </si>
  <si>
    <t xml:space="preserve">Mag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</si>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</sst>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165" fontId="5" fillId="0" borderId="0" xfId="0" applyNumberFormat="1" applyFont="1" applyAlignment="1">
      <alignment horizontal="left" vertical="center"/>
    </xf>
    <xf numFmtId="165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UCAC3 230-246702 Vul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41841549282324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4.469999999855645E-2</c:v>
                </c:pt>
                <c:pt idx="3">
                  <c:v>1.9199999995180406E-2</c:v>
                </c:pt>
                <c:pt idx="4">
                  <c:v>3.4899999998742715E-2</c:v>
                </c:pt>
                <c:pt idx="5">
                  <c:v>3.5400000000663567E-2</c:v>
                </c:pt>
                <c:pt idx="6">
                  <c:v>1.8999999956577085E-3</c:v>
                </c:pt>
                <c:pt idx="7">
                  <c:v>-2.5600000000849832E-2</c:v>
                </c:pt>
                <c:pt idx="8">
                  <c:v>6.6800000000512227E-2</c:v>
                </c:pt>
                <c:pt idx="9">
                  <c:v>-1.4100000000325963E-2</c:v>
                </c:pt>
                <c:pt idx="10">
                  <c:v>-7.6500000002852175E-2</c:v>
                </c:pt>
                <c:pt idx="11">
                  <c:v>-0.19690000000264263</c:v>
                </c:pt>
                <c:pt idx="12">
                  <c:v>-3.6599999999452848E-2</c:v>
                </c:pt>
                <c:pt idx="13">
                  <c:v>-2.3100000005797483E-2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2.4800913457256567E-2</c:v>
                </c:pt>
                <c:pt idx="1">
                  <c:v>2.4800913457256567E-2</c:v>
                </c:pt>
                <c:pt idx="2">
                  <c:v>2.3972538946364776E-2</c:v>
                </c:pt>
                <c:pt idx="3">
                  <c:v>1.1477890073746947E-2</c:v>
                </c:pt>
                <c:pt idx="4">
                  <c:v>1.0822093585957614E-2</c:v>
                </c:pt>
                <c:pt idx="5">
                  <c:v>-2.5143166428594266E-2</c:v>
                </c:pt>
                <c:pt idx="6">
                  <c:v>-2.5212197637835249E-2</c:v>
                </c:pt>
                <c:pt idx="7">
                  <c:v>-2.6420243799552441E-2</c:v>
                </c:pt>
                <c:pt idx="8">
                  <c:v>-2.6454759404172933E-2</c:v>
                </c:pt>
                <c:pt idx="9">
                  <c:v>-2.7317649519685211E-2</c:v>
                </c:pt>
                <c:pt idx="10">
                  <c:v>-2.8836336122986826E-2</c:v>
                </c:pt>
                <c:pt idx="11">
                  <c:v>-2.8387633262920438E-2</c:v>
                </c:pt>
                <c:pt idx="12">
                  <c:v>-3.8673283439826837E-2</c:v>
                </c:pt>
                <c:pt idx="13">
                  <c:v>-3.932907992761616E-2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0</c:v>
                      </c:pt>
                      <c:pt idx="1">
                        <c:v>0</c:v>
                      </c:pt>
                      <c:pt idx="2">
                        <c:v>24</c:v>
                      </c:pt>
                      <c:pt idx="3">
                        <c:v>386</c:v>
                      </c:pt>
                      <c:pt idx="4">
                        <c:v>405</c:v>
                      </c:pt>
                      <c:pt idx="5">
                        <c:v>1447</c:v>
                      </c:pt>
                      <c:pt idx="6">
                        <c:v>1449</c:v>
                      </c:pt>
                      <c:pt idx="7">
                        <c:v>1484</c:v>
                      </c:pt>
                      <c:pt idx="8">
                        <c:v>1485</c:v>
                      </c:pt>
                      <c:pt idx="9">
                        <c:v>1510</c:v>
                      </c:pt>
                      <c:pt idx="10">
                        <c:v>1554</c:v>
                      </c:pt>
                      <c:pt idx="11">
                        <c:v>1541</c:v>
                      </c:pt>
                      <c:pt idx="12">
                        <c:v>1839</c:v>
                      </c:pt>
                      <c:pt idx="13">
                        <c:v>1858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UCAC3 230-246702 Vul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4.469999999855645E-2</c:v>
                </c:pt>
                <c:pt idx="3">
                  <c:v>1.9199999995180406E-2</c:v>
                </c:pt>
                <c:pt idx="4">
                  <c:v>3.4899999998742715E-2</c:v>
                </c:pt>
                <c:pt idx="5">
                  <c:v>3.5400000000663567E-2</c:v>
                </c:pt>
                <c:pt idx="6">
                  <c:v>1.8999999956577085E-3</c:v>
                </c:pt>
                <c:pt idx="7">
                  <c:v>-2.5600000000849832E-2</c:v>
                </c:pt>
                <c:pt idx="8">
                  <c:v>6.6800000000512227E-2</c:v>
                </c:pt>
                <c:pt idx="9">
                  <c:v>-1.4100000000325963E-2</c:v>
                </c:pt>
                <c:pt idx="10">
                  <c:v>-7.6500000002852175E-2</c:v>
                </c:pt>
                <c:pt idx="11">
                  <c:v>-0.19690000000264263</c:v>
                </c:pt>
                <c:pt idx="12">
                  <c:v>-3.6599999999452848E-2</c:v>
                </c:pt>
                <c:pt idx="13">
                  <c:v>-2.3100000005797483E-2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3.5000000000000001E-3</c:v>
                  </c:pt>
                  <c:pt idx="6">
                    <c:v>4.1999999999999997E-3</c:v>
                  </c:pt>
                  <c:pt idx="7">
                    <c:v>3.5000000000000001E-3</c:v>
                  </c:pt>
                  <c:pt idx="8">
                    <c:v>4.1999999999999997E-3</c:v>
                  </c:pt>
                  <c:pt idx="9">
                    <c:v>3.5000000000000001E-3</c:v>
                  </c:pt>
                  <c:pt idx="10">
                    <c:v>4.1999999999999997E-3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2.4800913457256567E-2</c:v>
                </c:pt>
                <c:pt idx="1">
                  <c:v>2.4800913457256567E-2</c:v>
                </c:pt>
                <c:pt idx="2">
                  <c:v>2.3972538946364776E-2</c:v>
                </c:pt>
                <c:pt idx="3">
                  <c:v>1.1477890073746947E-2</c:v>
                </c:pt>
                <c:pt idx="4">
                  <c:v>1.0822093585957614E-2</c:v>
                </c:pt>
                <c:pt idx="5">
                  <c:v>-2.5143166428594266E-2</c:v>
                </c:pt>
                <c:pt idx="6">
                  <c:v>-2.5212197637835249E-2</c:v>
                </c:pt>
                <c:pt idx="7">
                  <c:v>-2.6420243799552441E-2</c:v>
                </c:pt>
                <c:pt idx="8">
                  <c:v>-2.6454759404172933E-2</c:v>
                </c:pt>
                <c:pt idx="9">
                  <c:v>-2.7317649519685211E-2</c:v>
                </c:pt>
                <c:pt idx="10">
                  <c:v>-2.8836336122986826E-2</c:v>
                </c:pt>
                <c:pt idx="11">
                  <c:v>-2.8387633262920438E-2</c:v>
                </c:pt>
                <c:pt idx="12">
                  <c:v>-3.8673283439826837E-2</c:v>
                </c:pt>
                <c:pt idx="13">
                  <c:v>-3.932907992761616E-2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386</c:v>
                </c:pt>
                <c:pt idx="4">
                  <c:v>405</c:v>
                </c:pt>
                <c:pt idx="5">
                  <c:v>1447</c:v>
                </c:pt>
                <c:pt idx="6">
                  <c:v>1449</c:v>
                </c:pt>
                <c:pt idx="7">
                  <c:v>1484</c:v>
                </c:pt>
                <c:pt idx="8">
                  <c:v>1485</c:v>
                </c:pt>
                <c:pt idx="9">
                  <c:v>1510</c:v>
                </c:pt>
                <c:pt idx="10">
                  <c:v>1554</c:v>
                </c:pt>
                <c:pt idx="11">
                  <c:v>1541</c:v>
                </c:pt>
                <c:pt idx="12">
                  <c:v>1839</c:v>
                </c:pt>
                <c:pt idx="13">
                  <c:v>1858</c:v>
                </c:pt>
              </c:numCache>
            </c:numRef>
          </c:xVal>
          <c:yVal>
            <c:numRef>
              <c:f>'Active 1'!$U$21:$U$998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95" customHeight="1" x14ac:dyDescent="0.2"/>
  <cols>
    <col min="1" max="1" width="17.140625" style="21" customWidth="1"/>
    <col min="2" max="2" width="4.85546875" style="21" customWidth="1"/>
    <col min="3" max="3" width="14.140625" style="21" customWidth="1"/>
    <col min="4" max="4" width="10.5703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8" customFormat="1" ht="18" x14ac:dyDescent="0.2">
      <c r="A1" s="32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  <c r="D2" s="29"/>
      <c r="E2" s="22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9">
        <v>58313.509400000003</v>
      </c>
      <c r="D7" s="13" t="s">
        <v>49</v>
      </c>
    </row>
    <row r="8" spans="1:15" ht="12.95" customHeight="1" x14ac:dyDescent="0.2">
      <c r="A8" s="21" t="s">
        <v>3</v>
      </c>
      <c r="C8" s="29">
        <v>1</v>
      </c>
      <c r="D8" s="13" t="s">
        <v>48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INTERCEPT(INDIRECT($G$11):G991,INDIRECT($F$11):F991)</f>
        <v>2.4800913457256567E-2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SLOPE(INDIRECT($G$11):G991,INDIRECT($F$11):F991)</f>
        <v>-3.4515604620491244E-5</v>
      </c>
      <c r="D12" s="22"/>
      <c r="E12" s="37" t="s">
        <v>50</v>
      </c>
      <c r="F12" s="38"/>
    </row>
    <row r="13" spans="1:15" ht="12.95" customHeight="1" x14ac:dyDescent="0.2">
      <c r="A13" s="21" t="s">
        <v>18</v>
      </c>
      <c r="C13" s="22" t="s">
        <v>13</v>
      </c>
      <c r="E13" s="39" t="s">
        <v>32</v>
      </c>
      <c r="F13" s="40">
        <v>1</v>
      </c>
    </row>
    <row r="14" spans="1:15" ht="12.95" customHeight="1" x14ac:dyDescent="0.2">
      <c r="E14" s="39" t="s">
        <v>30</v>
      </c>
      <c r="F14" s="41">
        <f ca="1">NOW()+15018.5+$C$5/24</f>
        <v>60547.843258217588</v>
      </c>
    </row>
    <row r="15" spans="1:15" ht="12.95" customHeight="1" x14ac:dyDescent="0.2">
      <c r="A15" s="18" t="s">
        <v>17</v>
      </c>
      <c r="C15" s="19">
        <f ca="1">(C7+C11)+(C8+C12)*INT(MAX(F21:F3532))</f>
        <v>60171.470070920077</v>
      </c>
      <c r="E15" s="39" t="s">
        <v>33</v>
      </c>
      <c r="F15" s="41">
        <f ca="1">ROUND(2*(F14-$C$7)/$C$8,0)/2+F13</f>
        <v>2235.5</v>
      </c>
    </row>
    <row r="16" spans="1:15" ht="12.95" customHeight="1" x14ac:dyDescent="0.2">
      <c r="A16" s="18" t="s">
        <v>4</v>
      </c>
      <c r="C16" s="19">
        <f ca="1">+C8+C12</f>
        <v>0.99996548439537947</v>
      </c>
      <c r="E16" s="39" t="s">
        <v>34</v>
      </c>
      <c r="F16" s="41">
        <f ca="1">ROUND(2*(F14-$C$15)/$C$16,0)/2+F13</f>
        <v>377.5</v>
      </c>
    </row>
    <row r="17" spans="1:21" ht="12.95" customHeight="1" thickBot="1" x14ac:dyDescent="0.25">
      <c r="A17" s="17" t="s">
        <v>27</v>
      </c>
      <c r="C17" s="21">
        <f>COUNT(C21:C2190)</f>
        <v>14</v>
      </c>
      <c r="E17" s="39" t="s">
        <v>43</v>
      </c>
      <c r="F17" s="42">
        <f ca="1">+$C$15+$C$16*$F$16-15018.5-$C$5/24</f>
        <v>45530.852874612669</v>
      </c>
    </row>
    <row r="18" spans="1:21" ht="12.95" customHeight="1" thickTop="1" thickBot="1" x14ac:dyDescent="0.25">
      <c r="A18" s="18" t="s">
        <v>5</v>
      </c>
      <c r="C18" s="25">
        <f ca="1">+C15</f>
        <v>60171.470070920077</v>
      </c>
      <c r="D18" s="26">
        <f ca="1">+C16</f>
        <v>0.99996548439537947</v>
      </c>
      <c r="E18" s="44" t="s">
        <v>44</v>
      </c>
      <c r="F18" s="43">
        <f ca="1">+($C$15+$C$16*$F$16)-($C$16/2)-15018.5-$C$5/24</f>
        <v>45530.352891870469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30" t="s">
        <v>42</v>
      </c>
    </row>
    <row r="21" spans="1:21" ht="12.95" customHeight="1" x14ac:dyDescent="0.2">
      <c r="A21" s="23" t="str">
        <f>$D$7</f>
        <v>Lennestadt</v>
      </c>
      <c r="B21" s="22"/>
      <c r="C21" s="23">
        <f>$C$7</f>
        <v>58313.509400000003</v>
      </c>
      <c r="D21" s="34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2.4800913457256567E-2</v>
      </c>
      <c r="Q21" s="27">
        <f>+C21-15018.5</f>
        <v>43295.009400000003</v>
      </c>
    </row>
    <row r="22" spans="1:21" ht="12.95" customHeight="1" x14ac:dyDescent="0.2">
      <c r="A22" s="36" t="s">
        <v>46</v>
      </c>
      <c r="B22" s="31" t="s">
        <v>47</v>
      </c>
      <c r="C22" s="33">
        <v>58313.509400000003</v>
      </c>
      <c r="D22" s="35">
        <v>4.1999999999999997E-3</v>
      </c>
      <c r="E22" s="21">
        <f t="shared" ref="E22:E31" si="0">+(C22-C$7)/C$8</f>
        <v>0</v>
      </c>
      <c r="F22" s="21">
        <f t="shared" ref="F22:F31" si="1">ROUND(2*E22,0)/2</f>
        <v>0</v>
      </c>
      <c r="G22" s="21">
        <f t="shared" ref="G22:G31" si="2">+C22-(C$7+F22*C$8)</f>
        <v>0</v>
      </c>
      <c r="K22" s="21">
        <f t="shared" ref="K22:K31" si="3">+G22</f>
        <v>0</v>
      </c>
      <c r="O22" s="21">
        <f t="shared" ref="O22:O31" ca="1" si="4">+C$11+C$12*$F22</f>
        <v>2.4800913457256567E-2</v>
      </c>
      <c r="Q22" s="27">
        <f t="shared" ref="Q22:Q31" si="5">+C22-15018.5</f>
        <v>43295.009400000003</v>
      </c>
    </row>
    <row r="23" spans="1:21" ht="12.95" customHeight="1" x14ac:dyDescent="0.2">
      <c r="A23" s="36" t="s">
        <v>46</v>
      </c>
      <c r="B23" s="31" t="s">
        <v>47</v>
      </c>
      <c r="C23" s="33">
        <v>58337.554100000001</v>
      </c>
      <c r="D23" s="35">
        <v>4.1999999999999997E-3</v>
      </c>
      <c r="E23" s="21">
        <f t="shared" si="0"/>
        <v>24.044699999998556</v>
      </c>
      <c r="F23" s="21">
        <f t="shared" si="1"/>
        <v>24</v>
      </c>
      <c r="G23" s="21">
        <f t="shared" si="2"/>
        <v>4.469999999855645E-2</v>
      </c>
      <c r="K23" s="21">
        <f t="shared" si="3"/>
        <v>4.469999999855645E-2</v>
      </c>
      <c r="O23" s="21">
        <f t="shared" ca="1" si="4"/>
        <v>2.3972538946364776E-2</v>
      </c>
      <c r="Q23" s="27">
        <f t="shared" si="5"/>
        <v>43319.054100000001</v>
      </c>
    </row>
    <row r="24" spans="1:21" ht="12.95" customHeight="1" x14ac:dyDescent="0.2">
      <c r="A24" s="36" t="s">
        <v>46</v>
      </c>
      <c r="B24" s="31" t="s">
        <v>47</v>
      </c>
      <c r="C24" s="33">
        <v>58699.528599999998</v>
      </c>
      <c r="D24" s="35">
        <v>4.1999999999999997E-3</v>
      </c>
      <c r="E24" s="21">
        <f t="shared" si="0"/>
        <v>386.01919999999518</v>
      </c>
      <c r="F24" s="21">
        <f t="shared" si="1"/>
        <v>386</v>
      </c>
      <c r="G24" s="21">
        <f t="shared" si="2"/>
        <v>1.9199999995180406E-2</v>
      </c>
      <c r="K24" s="21">
        <f t="shared" si="3"/>
        <v>1.9199999995180406E-2</v>
      </c>
      <c r="O24" s="21">
        <f t="shared" ca="1" si="4"/>
        <v>1.1477890073746947E-2</v>
      </c>
      <c r="Q24" s="27">
        <f t="shared" si="5"/>
        <v>43681.028599999998</v>
      </c>
    </row>
    <row r="25" spans="1:21" ht="12.95" customHeight="1" x14ac:dyDescent="0.2">
      <c r="A25" s="36" t="s">
        <v>46</v>
      </c>
      <c r="B25" s="31" t="s">
        <v>47</v>
      </c>
      <c r="C25" s="33">
        <v>58718.544300000001</v>
      </c>
      <c r="D25" s="35">
        <v>4.1999999999999997E-3</v>
      </c>
      <c r="E25" s="21">
        <f t="shared" si="0"/>
        <v>405.03489999999874</v>
      </c>
      <c r="F25" s="21">
        <f t="shared" si="1"/>
        <v>405</v>
      </c>
      <c r="G25" s="21">
        <f t="shared" si="2"/>
        <v>3.4899999998742715E-2</v>
      </c>
      <c r="K25" s="21">
        <f t="shared" si="3"/>
        <v>3.4899999998742715E-2</v>
      </c>
      <c r="O25" s="21">
        <f t="shared" ca="1" si="4"/>
        <v>1.0822093585957614E-2</v>
      </c>
      <c r="Q25" s="27">
        <f t="shared" si="5"/>
        <v>43700.044300000001</v>
      </c>
    </row>
    <row r="26" spans="1:21" ht="12.95" customHeight="1" x14ac:dyDescent="0.2">
      <c r="A26" s="36" t="s">
        <v>46</v>
      </c>
      <c r="B26" s="31" t="s">
        <v>47</v>
      </c>
      <c r="C26" s="33">
        <v>59760.544800000003</v>
      </c>
      <c r="D26" s="35">
        <v>3.5000000000000001E-3</v>
      </c>
      <c r="E26" s="21">
        <f t="shared" si="0"/>
        <v>1447.0354000000007</v>
      </c>
      <c r="F26" s="21">
        <f t="shared" si="1"/>
        <v>1447</v>
      </c>
      <c r="G26" s="21">
        <f t="shared" si="2"/>
        <v>3.5400000000663567E-2</v>
      </c>
      <c r="K26" s="21">
        <f t="shared" si="3"/>
        <v>3.5400000000663567E-2</v>
      </c>
      <c r="O26" s="21">
        <f t="shared" ca="1" si="4"/>
        <v>-2.5143166428594266E-2</v>
      </c>
      <c r="Q26" s="27">
        <f t="shared" si="5"/>
        <v>44742.044800000003</v>
      </c>
    </row>
    <row r="27" spans="1:21" ht="12.95" customHeight="1" x14ac:dyDescent="0.2">
      <c r="A27" s="36" t="s">
        <v>46</v>
      </c>
      <c r="B27" s="31" t="s">
        <v>47</v>
      </c>
      <c r="C27" s="33">
        <v>59762.511299999998</v>
      </c>
      <c r="D27" s="35">
        <v>4.1999999999999997E-3</v>
      </c>
      <c r="E27" s="21">
        <f t="shared" si="0"/>
        <v>1449.0018999999957</v>
      </c>
      <c r="F27" s="21">
        <f t="shared" si="1"/>
        <v>1449</v>
      </c>
      <c r="G27" s="21">
        <f t="shared" si="2"/>
        <v>1.8999999956577085E-3</v>
      </c>
      <c r="K27" s="21">
        <f t="shared" si="3"/>
        <v>1.8999999956577085E-3</v>
      </c>
      <c r="O27" s="21">
        <f t="shared" ca="1" si="4"/>
        <v>-2.5212197637835249E-2</v>
      </c>
      <c r="Q27" s="27">
        <f t="shared" si="5"/>
        <v>44744.011299999998</v>
      </c>
    </row>
    <row r="28" spans="1:21" ht="12.95" customHeight="1" x14ac:dyDescent="0.2">
      <c r="A28" s="36" t="s">
        <v>46</v>
      </c>
      <c r="B28" s="31" t="s">
        <v>47</v>
      </c>
      <c r="C28" s="33">
        <v>59797.483800000002</v>
      </c>
      <c r="D28" s="35">
        <v>3.5000000000000001E-3</v>
      </c>
      <c r="E28" s="21">
        <f t="shared" si="0"/>
        <v>1483.9743999999992</v>
      </c>
      <c r="F28" s="21">
        <f t="shared" si="1"/>
        <v>1484</v>
      </c>
      <c r="G28" s="21">
        <f t="shared" si="2"/>
        <v>-2.5600000000849832E-2</v>
      </c>
      <c r="K28" s="21">
        <f t="shared" si="3"/>
        <v>-2.5600000000849832E-2</v>
      </c>
      <c r="O28" s="21">
        <f t="shared" ca="1" si="4"/>
        <v>-2.6420243799552441E-2</v>
      </c>
      <c r="Q28" s="27">
        <f t="shared" si="5"/>
        <v>44778.983800000002</v>
      </c>
    </row>
    <row r="29" spans="1:21" ht="12.95" customHeight="1" x14ac:dyDescent="0.2">
      <c r="A29" s="36" t="s">
        <v>46</v>
      </c>
      <c r="B29" s="31" t="s">
        <v>47</v>
      </c>
      <c r="C29" s="33">
        <v>59798.576200000003</v>
      </c>
      <c r="D29" s="35">
        <v>4.1999999999999997E-3</v>
      </c>
      <c r="E29" s="21">
        <f t="shared" si="0"/>
        <v>1485.0668000000005</v>
      </c>
      <c r="F29" s="21">
        <f t="shared" si="1"/>
        <v>1485</v>
      </c>
      <c r="G29" s="21">
        <f t="shared" si="2"/>
        <v>6.6800000000512227E-2</v>
      </c>
      <c r="K29" s="21">
        <f t="shared" si="3"/>
        <v>6.6800000000512227E-2</v>
      </c>
      <c r="O29" s="21">
        <f t="shared" ca="1" si="4"/>
        <v>-2.6454759404172933E-2</v>
      </c>
      <c r="Q29" s="27">
        <f t="shared" si="5"/>
        <v>44780.076200000003</v>
      </c>
    </row>
    <row r="30" spans="1:21" ht="12.95" customHeight="1" x14ac:dyDescent="0.2">
      <c r="A30" s="36" t="s">
        <v>46</v>
      </c>
      <c r="B30" s="31" t="s">
        <v>47</v>
      </c>
      <c r="C30" s="33">
        <v>59823.495300000002</v>
      </c>
      <c r="D30" s="35">
        <v>3.5000000000000001E-3</v>
      </c>
      <c r="E30" s="21">
        <f t="shared" si="0"/>
        <v>1509.9858999999997</v>
      </c>
      <c r="F30" s="21">
        <f t="shared" si="1"/>
        <v>1510</v>
      </c>
      <c r="G30" s="21">
        <f t="shared" si="2"/>
        <v>-1.4100000000325963E-2</v>
      </c>
      <c r="K30" s="21">
        <f t="shared" si="3"/>
        <v>-1.4100000000325963E-2</v>
      </c>
      <c r="O30" s="21">
        <f t="shared" ca="1" si="4"/>
        <v>-2.7317649519685211E-2</v>
      </c>
      <c r="Q30" s="27">
        <f t="shared" si="5"/>
        <v>44804.995300000002</v>
      </c>
    </row>
    <row r="31" spans="1:21" ht="12.95" customHeight="1" x14ac:dyDescent="0.2">
      <c r="A31" s="36" t="s">
        <v>46</v>
      </c>
      <c r="B31" s="31" t="s">
        <v>47</v>
      </c>
      <c r="C31" s="33">
        <v>59867.4329</v>
      </c>
      <c r="D31" s="35">
        <v>4.1999999999999997E-3</v>
      </c>
      <c r="E31" s="21">
        <f t="shared" si="0"/>
        <v>1553.9234999999971</v>
      </c>
      <c r="F31" s="21">
        <f t="shared" si="1"/>
        <v>1554</v>
      </c>
      <c r="G31" s="21">
        <f t="shared" si="2"/>
        <v>-7.6500000002852175E-2</v>
      </c>
      <c r="K31" s="21">
        <f t="shared" si="3"/>
        <v>-7.6500000002852175E-2</v>
      </c>
      <c r="O31" s="21">
        <f t="shared" ca="1" si="4"/>
        <v>-2.8836336122986826E-2</v>
      </c>
      <c r="Q31" s="27">
        <f t="shared" si="5"/>
        <v>44848.9329</v>
      </c>
    </row>
    <row r="32" spans="1:21" ht="12.95" customHeight="1" x14ac:dyDescent="0.2">
      <c r="A32" s="45" t="s">
        <v>51</v>
      </c>
      <c r="B32" s="46" t="s">
        <v>47</v>
      </c>
      <c r="C32" s="45">
        <v>59854.3125</v>
      </c>
      <c r="D32" s="45">
        <v>3.5000000000000001E-3</v>
      </c>
      <c r="E32" s="21">
        <f t="shared" ref="E32:E34" si="6">+(C32-C$7)/C$8</f>
        <v>1540.8030999999974</v>
      </c>
      <c r="F32" s="21">
        <f t="shared" ref="F32:F34" si="7">ROUND(2*E32,0)/2</f>
        <v>1541</v>
      </c>
      <c r="G32" s="21">
        <f t="shared" ref="G32:G34" si="8">+C32-(C$7+F32*C$8)</f>
        <v>-0.19690000000264263</v>
      </c>
      <c r="K32" s="21">
        <f t="shared" ref="K32:K34" si="9">+G32</f>
        <v>-0.19690000000264263</v>
      </c>
      <c r="O32" s="21">
        <f t="shared" ref="O32:O34" ca="1" si="10">+C$11+C$12*$F32</f>
        <v>-2.8387633262920438E-2</v>
      </c>
      <c r="Q32" s="27">
        <f t="shared" ref="Q32:Q34" si="11">+C32-15018.5</f>
        <v>44835.8125</v>
      </c>
    </row>
    <row r="33" spans="1:17" ht="12.95" customHeight="1" x14ac:dyDescent="0.2">
      <c r="A33" s="45" t="s">
        <v>51</v>
      </c>
      <c r="B33" s="46" t="s">
        <v>47</v>
      </c>
      <c r="C33" s="45">
        <v>60152.472800000003</v>
      </c>
      <c r="D33" s="45">
        <v>3.5000000000000001E-3</v>
      </c>
      <c r="E33" s="21">
        <f t="shared" si="6"/>
        <v>1838.9634000000005</v>
      </c>
      <c r="F33" s="21">
        <f t="shared" si="7"/>
        <v>1839</v>
      </c>
      <c r="G33" s="21">
        <f t="shared" si="8"/>
        <v>-3.6599999999452848E-2</v>
      </c>
      <c r="K33" s="21">
        <f t="shared" si="9"/>
        <v>-3.6599999999452848E-2</v>
      </c>
      <c r="O33" s="21">
        <f t="shared" ca="1" si="10"/>
        <v>-3.8673283439826837E-2</v>
      </c>
      <c r="Q33" s="27">
        <f t="shared" si="11"/>
        <v>45133.972800000003</v>
      </c>
    </row>
    <row r="34" spans="1:17" ht="12.95" customHeight="1" x14ac:dyDescent="0.2">
      <c r="A34" s="45" t="s">
        <v>51</v>
      </c>
      <c r="B34" s="46" t="s">
        <v>47</v>
      </c>
      <c r="C34" s="45">
        <v>60171.486299999997</v>
      </c>
      <c r="D34" s="45">
        <v>3.5000000000000001E-3</v>
      </c>
      <c r="E34" s="21">
        <f t="shared" si="6"/>
        <v>1857.9768999999942</v>
      </c>
      <c r="F34" s="21">
        <f t="shared" si="7"/>
        <v>1858</v>
      </c>
      <c r="G34" s="21">
        <f t="shared" si="8"/>
        <v>-2.3100000005797483E-2</v>
      </c>
      <c r="K34" s="21">
        <f t="shared" si="9"/>
        <v>-2.3100000005797483E-2</v>
      </c>
      <c r="O34" s="21">
        <f t="shared" ca="1" si="10"/>
        <v>-3.932907992761616E-2</v>
      </c>
      <c r="Q34" s="27">
        <f t="shared" si="11"/>
        <v>45152.986299999997</v>
      </c>
    </row>
    <row r="35" spans="1:17" ht="12.95" customHeight="1" x14ac:dyDescent="0.2">
      <c r="A35" s="23"/>
      <c r="B35" s="22"/>
      <c r="C35" s="23"/>
      <c r="D35" s="34"/>
    </row>
    <row r="36" spans="1:17" ht="12.95" customHeight="1" x14ac:dyDescent="0.2">
      <c r="A36" s="23"/>
      <c r="B36" s="22"/>
      <c r="C36" s="23"/>
      <c r="D36" s="34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2024-08-25T08:14:17Z</dcterms:modified>
</cp:coreProperties>
</file>