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2DA3E425-30FC-40C6-9037-F2E6A74E0C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D9" i="1" l="1"/>
  <c r="C9" i="1"/>
  <c r="C12" i="1"/>
  <c r="C11" i="1"/>
  <c r="F16" i="1" l="1"/>
  <c r="F15" i="1"/>
  <c r="C21" i="1" l="1"/>
  <c r="A21" i="1"/>
  <c r="C7" i="1"/>
  <c r="C8" i="1"/>
  <c r="E21" i="1"/>
  <c r="F21" i="1"/>
  <c r="C17" i="1"/>
  <c r="Q21" i="1"/>
  <c r="G21" i="1"/>
  <c r="R22" i="1"/>
  <c r="H21" i="1"/>
  <c r="C16" i="1" l="1"/>
  <c r="D18" i="1" s="1"/>
  <c r="O21" i="1" l="1"/>
  <c r="C15" i="1"/>
  <c r="F19" i="1" l="1"/>
  <c r="F18" i="1"/>
  <c r="F17" i="1"/>
  <c r="C18" i="1"/>
</calcChain>
</file>

<file path=xl/sharedStrings.xml><?xml version="1.0" encoding="utf-8"?>
<sst xmlns="http://schemas.openxmlformats.org/spreadsheetml/2006/main" count="59" uniqueCount="50">
  <si>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</si>
  <si>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</si>
  <si>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</si>
  <si>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</si>
  <si>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</si>
  <si>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</si>
  <si>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</si>
  <si>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</si>
  <si>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</si>
  <si>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</si>
  <si>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</si>
  <si>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</si>
  <si>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</si>
  <si>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</si>
  <si>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</si>
  <si>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</si>
  <si>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</si>
  <si>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</si>
  <si>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</si>
  <si>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</si>
  <si>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</si>
  <si>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</si>
  <si>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</si>
  <si>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</si>
  <si>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</si>
  <si>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</si>
  <si>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</si>
  <si>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</si>
  <si>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</si>
  <si>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</si>
  <si>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</si>
  <si>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</si>
  <si>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</si>
  <si>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</si>
  <si>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</si>
  <si>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</si>
  <si>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 xml:space="preserve">V0394 Vul / GSC 1623-0887 </t>
  </si>
  <si>
    <t>Vul_V0394.xls</t>
  </si>
  <si>
    <t>EA</t>
  </si>
  <si>
    <t>IBVS 5557 Eph.</t>
  </si>
  <si>
    <t>IBVS 5557</t>
  </si>
  <si>
    <t>Vul</t>
  </si>
  <si>
    <t>CCD</t>
  </si>
  <si>
    <t xml:space="preserve">Mag </t>
  </si>
  <si>
    <t>Add cycle</t>
  </si>
  <si>
    <t>Old Cycle</t>
  </si>
  <si>
    <t>Next ToM-P</t>
  </si>
  <si>
    <t>Next ToM-S</t>
  </si>
  <si>
    <t>8.70-8.98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</si>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</sst>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1" applyNumberFormat="0" applyFont="0" applyFill="0" applyAlignment="0" applyProtection="0"/>
  </cellStyleXfs>
  <cellXfs count="3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2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13" fillId="2" borderId="5" xfId="0" applyFont="1" applyFill="1" applyBorder="1" applyAlignment="1">
      <alignment horizontal="right" vertical="center"/>
    </xf>
    <xf numFmtId="0" fontId="13" fillId="2" borderId="6" xfId="0" applyFont="1" applyFill="1" applyBorder="1" applyAlignment="1">
      <alignment horizontal="center" vertical="center"/>
    </xf>
    <xf numFmtId="0" fontId="14" fillId="0" borderId="7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15" fillId="0" borderId="8" xfId="0" applyFont="1" applyBorder="1" applyAlignment="1">
      <alignment horizontal="right" vertical="center"/>
    </xf>
    <xf numFmtId="22" fontId="14" fillId="0" borderId="7" xfId="0" applyNumberFormat="1" applyFont="1" applyBorder="1" applyAlignment="1">
      <alignment horizontal="right" vertical="center"/>
    </xf>
    <xf numFmtId="22" fontId="15" fillId="0" borderId="8" xfId="0" applyNumberFormat="1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5" fillId="0" borderId="10" xfId="0" applyNumberFormat="1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0" fontId="13" fillId="0" borderId="0" xfId="0" applyFont="1" applyAlignment="1">
      <alignment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V0394 Vul - O-C Diagr.</a:t>
            </a:r>
          </a:p>
        </c:rich>
      </c:tx>
      <c:layout>
        <c:manualLayout>
          <c:xMode val="edge"/>
          <c:yMode val="edge"/>
          <c:x val="0.37142857142857144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44D-4BAB-9176-A8375FCA3D6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44D-4BAB-9176-A8375FCA3D6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44D-4BAB-9176-A8375FCA3D6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44D-4BAB-9176-A8375FCA3D6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44D-4BAB-9176-A8375FCA3D6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44D-4BAB-9176-A8375FCA3D6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44D-4BAB-9176-A8375FCA3D6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44D-4BAB-9176-A8375FCA3D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1312688"/>
        <c:axId val="1"/>
      </c:scatterChart>
      <c:valAx>
        <c:axId val="5313126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13126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0</xdr:row>
      <xdr:rowOff>0</xdr:rowOff>
    </xdr:from>
    <xdr:to>
      <xdr:col>17</xdr:col>
      <xdr:colOff>314325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620E3B9-3B03-289F-5A59-08DEB9719C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7" sqref="F7"/>
    </sheetView>
  </sheetViews>
  <sheetFormatPr defaultColWidth="10.28515625" defaultRowHeight="12.75" x14ac:dyDescent="0.2"/>
  <cols>
    <col min="1" max="1" width="14.42578125" customWidth="1"/>
    <col min="2" max="2" width="5.42578125" customWidth="1"/>
    <col min="3" max="3" width="11.85546875" customWidth="1"/>
    <col min="4" max="4" width="9.42578125" customWidth="1"/>
    <col min="5" max="5" width="15.42578125" customWidth="1"/>
    <col min="6" max="6" width="18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s="3" customFormat="1" ht="20.25" x14ac:dyDescent="0.2">
      <c r="A1" s="24" t="s">
        <v>36</v>
      </c>
      <c r="F1" s="3" t="s">
        <v>37</v>
      </c>
      <c r="G1" s="4" t="s">
        <v>38</v>
      </c>
      <c r="H1" s="5" t="s">
        <v>39</v>
      </c>
      <c r="I1" s="4">
        <v>48248.701999999997</v>
      </c>
      <c r="J1" s="4">
        <v>3.0803150000000001</v>
      </c>
      <c r="K1" s="4" t="s">
        <v>40</v>
      </c>
      <c r="L1" s="4" t="s">
        <v>41</v>
      </c>
    </row>
    <row r="2" spans="1:12" s="3" customFormat="1" ht="12.95" customHeight="1" x14ac:dyDescent="0.2">
      <c r="A2" s="3" t="s">
        <v>23</v>
      </c>
      <c r="B2" s="3" t="s">
        <v>38</v>
      </c>
      <c r="D2" s="4" t="s">
        <v>41</v>
      </c>
      <c r="E2" s="3" t="s">
        <v>37</v>
      </c>
    </row>
    <row r="3" spans="1:12" s="3" customFormat="1" ht="12.95" customHeight="1" thickBot="1" x14ac:dyDescent="0.25"/>
    <row r="4" spans="1:12" s="3" customFormat="1" ht="12.95" customHeight="1" thickTop="1" thickBot="1" x14ac:dyDescent="0.25">
      <c r="A4" s="5" t="s">
        <v>39</v>
      </c>
      <c r="C4" s="6">
        <v>48248.701999999997</v>
      </c>
      <c r="D4" s="7">
        <v>3.0803150000000001</v>
      </c>
    </row>
    <row r="5" spans="1:12" s="3" customFormat="1" ht="12.95" customHeight="1" thickTop="1" x14ac:dyDescent="0.2">
      <c r="A5" s="5" t="s">
        <v>30</v>
      </c>
      <c r="C5" s="9">
        <v>-9.5</v>
      </c>
      <c r="D5" s="3" t="s">
        <v>31</v>
      </c>
    </row>
    <row r="6" spans="1:12" s="3" customFormat="1" ht="12.95" customHeight="1" x14ac:dyDescent="0.2">
      <c r="A6" s="8" t="s">
        <v>0</v>
      </c>
    </row>
    <row r="7" spans="1:12" s="3" customFormat="1" ht="12.95" customHeight="1" x14ac:dyDescent="0.2">
      <c r="A7" s="3" t="s">
        <v>1</v>
      </c>
      <c r="C7" s="3">
        <f>+C4</f>
        <v>48248.701999999997</v>
      </c>
      <c r="D7" s="35" t="s">
        <v>49</v>
      </c>
    </row>
    <row r="8" spans="1:12" s="3" customFormat="1" ht="12.95" customHeight="1" x14ac:dyDescent="0.2">
      <c r="A8" s="3" t="s">
        <v>2</v>
      </c>
      <c r="C8" s="3">
        <f>+D4</f>
        <v>3.0803150000000001</v>
      </c>
      <c r="D8" s="35" t="s">
        <v>49</v>
      </c>
    </row>
    <row r="9" spans="1:12" s="3" customFormat="1" ht="12.95" customHeight="1" x14ac:dyDescent="0.2">
      <c r="A9" s="3" t="s">
        <v>35</v>
      </c>
      <c r="B9" s="3">
        <v>21</v>
      </c>
      <c r="C9" s="3" t="str">
        <f>"F"&amp;B9</f>
        <v>F21</v>
      </c>
      <c r="D9" s="3" t="str">
        <f>"G"&amp;B9</f>
        <v>G21</v>
      </c>
    </row>
    <row r="10" spans="1:12" s="3" customFormat="1" ht="12.95" customHeight="1" thickBot="1" x14ac:dyDescent="0.25">
      <c r="C10" s="10" t="s">
        <v>19</v>
      </c>
      <c r="D10" s="10" t="s">
        <v>20</v>
      </c>
    </row>
    <row r="11" spans="1:12" s="3" customFormat="1" ht="12.95" customHeight="1" x14ac:dyDescent="0.2">
      <c r="A11" s="3" t="s">
        <v>14</v>
      </c>
      <c r="C11" s="11" t="e">
        <f ca="1">INTERCEPT(INDIRECT($D$9):G992,INDIRECT($C$9):F992)</f>
        <v>#DIV/0!</v>
      </c>
      <c r="D11" s="12"/>
      <c r="F11" s="13"/>
      <c r="G11" s="11"/>
    </row>
    <row r="12" spans="1:12" s="3" customFormat="1" ht="12.95" customHeight="1" x14ac:dyDescent="0.2">
      <c r="A12" s="3" t="s">
        <v>15</v>
      </c>
      <c r="C12" s="11" t="e">
        <f ca="1">SLOPE(INDIRECT($D$9):G992,INDIRECT($C$9):F992)</f>
        <v>#DIV/0!</v>
      </c>
      <c r="D12" s="12"/>
    </row>
    <row r="13" spans="1:12" s="3" customFormat="1" ht="12.95" customHeight="1" x14ac:dyDescent="0.2">
      <c r="A13" s="3" t="s">
        <v>18</v>
      </c>
      <c r="C13" s="12" t="s">
        <v>12</v>
      </c>
      <c r="D13" s="12"/>
      <c r="E13" s="25" t="s">
        <v>43</v>
      </c>
      <c r="F13" s="26" t="s">
        <v>48</v>
      </c>
    </row>
    <row r="14" spans="1:12" s="3" customFormat="1" ht="12.95" customHeight="1" x14ac:dyDescent="0.2">
      <c r="E14" s="27" t="s">
        <v>44</v>
      </c>
      <c r="F14" s="28">
        <v>1</v>
      </c>
    </row>
    <row r="15" spans="1:12" s="3" customFormat="1" ht="12.95" customHeight="1" x14ac:dyDescent="0.2">
      <c r="A15" s="14" t="s">
        <v>16</v>
      </c>
      <c r="C15" s="15" t="e">
        <f ca="1">(C7+C11)+(C8+C12)*INT(MAX(F21:F3533))</f>
        <v>#DIV/0!</v>
      </c>
      <c r="D15" s="16" t="s">
        <v>32</v>
      </c>
      <c r="E15" s="27" t="s">
        <v>32</v>
      </c>
      <c r="F15" s="29">
        <f ca="1">NOW()+15018.5+$C$5/24</f>
        <v>60520.721990509257</v>
      </c>
    </row>
    <row r="16" spans="1:12" s="3" customFormat="1" ht="12.95" customHeight="1" x14ac:dyDescent="0.2">
      <c r="A16" s="8" t="s">
        <v>3</v>
      </c>
      <c r="C16" s="17" t="e">
        <f ca="1">+C8+C12</f>
        <v>#DIV/0!</v>
      </c>
      <c r="D16" s="16" t="s">
        <v>33</v>
      </c>
      <c r="E16" s="27" t="s">
        <v>45</v>
      </c>
      <c r="F16" s="29" t="e">
        <f>ROUND(2*($F$14-$C$7)/$C$8,0)/2+$F$13</f>
        <v>#VALUE!</v>
      </c>
    </row>
    <row r="17" spans="1:18" s="3" customFormat="1" ht="12.95" customHeight="1" thickBot="1" x14ac:dyDescent="0.25">
      <c r="A17" s="16" t="s">
        <v>29</v>
      </c>
      <c r="C17" s="3">
        <f>COUNT(C21:C2191)</f>
        <v>1</v>
      </c>
      <c r="D17" s="16" t="s">
        <v>34</v>
      </c>
      <c r="E17" s="30" t="s">
        <v>33</v>
      </c>
      <c r="F17" s="29" t="e">
        <f ca="1">ROUND(2*($F$14-$C$15)/$C$16,0)/2+$F$13</f>
        <v>#DIV/0!</v>
      </c>
    </row>
    <row r="18" spans="1:18" s="3" customFormat="1" ht="12.95" customHeight="1" thickTop="1" thickBot="1" x14ac:dyDescent="0.25">
      <c r="A18" s="8" t="s">
        <v>4</v>
      </c>
      <c r="C18" s="18" t="e">
        <f ca="1">+C15</f>
        <v>#DIV/0!</v>
      </c>
      <c r="D18" s="19" t="e">
        <f ca="1">+C16</f>
        <v>#DIV/0!</v>
      </c>
      <c r="E18" s="34" t="s">
        <v>46</v>
      </c>
      <c r="F18" s="31" t="e">
        <f ca="1">+$C$15+$C$16*$F$16-15018.5-$C$5/24</f>
        <v>#DIV/0!</v>
      </c>
    </row>
    <row r="19" spans="1:18" s="3" customFormat="1" ht="12.95" customHeight="1" thickTop="1" x14ac:dyDescent="0.2">
      <c r="A19" s="20" t="s">
        <v>35</v>
      </c>
      <c r="E19" s="32" t="s">
        <v>47</v>
      </c>
      <c r="F19" s="33" t="e">
        <f ca="1">+($C$15+$C$16*$F$16)-($C$16/2)-15018.5-$C$5/24</f>
        <v>#DIV/0!</v>
      </c>
    </row>
    <row r="20" spans="1:18" s="3" customFormat="1" ht="12.95" customHeight="1" thickBot="1" x14ac:dyDescent="0.25">
      <c r="A20" s="10" t="s">
        <v>5</v>
      </c>
      <c r="B20" s="10" t="s">
        <v>6</v>
      </c>
      <c r="C20" s="10" t="s">
        <v>7</v>
      </c>
      <c r="D20" s="10" t="s">
        <v>11</v>
      </c>
      <c r="E20" s="10" t="s">
        <v>8</v>
      </c>
      <c r="F20" s="10" t="s">
        <v>9</v>
      </c>
      <c r="G20" s="10" t="s">
        <v>10</v>
      </c>
      <c r="H20" s="21" t="s">
        <v>28</v>
      </c>
      <c r="I20" s="21" t="s">
        <v>42</v>
      </c>
      <c r="J20" s="21" t="s">
        <v>17</v>
      </c>
      <c r="K20" s="21" t="s">
        <v>24</v>
      </c>
      <c r="L20" s="21" t="s">
        <v>25</v>
      </c>
      <c r="M20" s="21" t="s">
        <v>26</v>
      </c>
      <c r="N20" s="21" t="s">
        <v>27</v>
      </c>
      <c r="O20" s="21" t="s">
        <v>22</v>
      </c>
      <c r="P20" s="22" t="s">
        <v>21</v>
      </c>
      <c r="Q20" s="10" t="s">
        <v>13</v>
      </c>
    </row>
    <row r="21" spans="1:18" s="3" customFormat="1" ht="12.95" customHeight="1" x14ac:dyDescent="0.2">
      <c r="A21" s="3" t="str">
        <f>$K$1</f>
        <v>IBVS 5557</v>
      </c>
      <c r="C21" s="4">
        <f>+$C$4</f>
        <v>48248.701999999997</v>
      </c>
      <c r="D21" s="4" t="s">
        <v>12</v>
      </c>
      <c r="E21" s="3">
        <f>+(C21-C$7)/C$8</f>
        <v>0</v>
      </c>
      <c r="F21" s="3">
        <f>ROUND(2*E21,0)/2</f>
        <v>0</v>
      </c>
      <c r="G21" s="3">
        <f>+C21-(C$7+F21*C$8)</f>
        <v>0</v>
      </c>
      <c r="H21" s="3">
        <f>+G21</f>
        <v>0</v>
      </c>
      <c r="O21" s="3" t="e">
        <f ca="1">+C$11+C$12*$F21</f>
        <v>#DIV/0!</v>
      </c>
      <c r="Q21" s="23">
        <f>+C21-15018.5</f>
        <v>33230.201999999997</v>
      </c>
    </row>
    <row r="22" spans="1:18" s="3" customFormat="1" ht="12.95" customHeight="1" x14ac:dyDescent="0.2">
      <c r="C22" s="4"/>
      <c r="D22" s="4"/>
      <c r="Q22" s="23"/>
      <c r="R22" s="3" t="str">
        <f>IF(ABS(C22-C21)&lt;0.00001,1,"")</f>
        <v/>
      </c>
    </row>
    <row r="23" spans="1:18" s="3" customFormat="1" ht="12.95" customHeight="1" x14ac:dyDescent="0.2">
      <c r="C23" s="4"/>
      <c r="D23" s="4"/>
      <c r="Q23" s="23"/>
    </row>
    <row r="24" spans="1:18" s="3" customFormat="1" ht="12.95" customHeight="1" x14ac:dyDescent="0.2">
      <c r="Q24" s="23"/>
    </row>
    <row r="25" spans="1:18" s="3" customFormat="1" ht="12.95" customHeight="1" x14ac:dyDescent="0.2">
      <c r="C25" s="4"/>
      <c r="D25" s="4"/>
      <c r="Q25" s="23"/>
    </row>
    <row r="26" spans="1:18" x14ac:dyDescent="0.2">
      <c r="C26" s="2"/>
      <c r="D26" s="2"/>
      <c r="Q26" s="1"/>
    </row>
    <row r="27" spans="1:18" x14ac:dyDescent="0.2">
      <c r="C27" s="2"/>
      <c r="D27" s="2"/>
      <c r="Q27" s="1"/>
    </row>
    <row r="28" spans="1:18" x14ac:dyDescent="0.2">
      <c r="C28" s="2"/>
      <c r="D28" s="2"/>
      <c r="Q28" s="1"/>
    </row>
    <row r="29" spans="1:18" x14ac:dyDescent="0.2">
      <c r="C29" s="2"/>
      <c r="D29" s="2"/>
      <c r="Q29" s="1"/>
    </row>
    <row r="30" spans="1:18" x14ac:dyDescent="0.2">
      <c r="C30" s="2"/>
      <c r="D30" s="2"/>
      <c r="Q30" s="1"/>
    </row>
    <row r="31" spans="1:18" x14ac:dyDescent="0.2">
      <c r="C31" s="2"/>
      <c r="D31" s="2"/>
      <c r="Q31" s="1"/>
    </row>
    <row r="32" spans="1:18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2024-07-29T05:19:40Z</dcterms:modified>
</cp:coreProperties>
</file>