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81E4283-0A82-4AB1-B44B-D14FC0980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D9" i="1"/>
  <c r="C9" i="1"/>
  <c r="Q22" i="1"/>
  <c r="R22" i="1"/>
  <c r="C7" i="1"/>
  <c r="C8" i="1"/>
  <c r="C17" i="1"/>
  <c r="Q21" i="1"/>
  <c r="E21" i="1"/>
  <c r="F21" i="1"/>
  <c r="G21" i="1"/>
  <c r="G22" i="1"/>
  <c r="K22" i="1"/>
  <c r="H21" i="1"/>
  <c r="C11" i="1"/>
  <c r="C12" i="1"/>
  <c r="C16" i="1" l="1"/>
  <c r="D18" i="1" s="1"/>
  <c r="O21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<sst xmlns="http://schemas.openxmlformats.org/spreadsheetml/2006/main" count="51" uniqueCount="49">
  <si>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</si>
  <si>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</si>
  <si>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</si>
  <si>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</si>
  <si>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</si>
  <si>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</si>
  <si>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</si>
  <si>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</si>
  <si>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</si>
  <si>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</si>
  <si>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</si>
  <si>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</si>
  <si>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</si>
  <si>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</si>
  <si>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</si>
  <si>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</si>
  <si>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</si>
  <si>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</si>
  <si>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</si>
  <si>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</si>
  <si>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</si>
  <si>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</si>
  <si>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</si>
  <si>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</si>
  <si>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</si>
  <si>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</si>
  <si>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</si>
  <si>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</si>
  <si>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</si>
  <si>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</si>
  <si>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</si>
  <si>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</si>
  <si>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</t>
  </si>
  <si>
    <t>IBVS 5600 Eph.</t>
  </si>
  <si>
    <t>IBVS 5600</t>
  </si>
  <si>
    <t>OEJV 0179</t>
  </si>
  <si>
    <t>II</t>
  </si>
  <si>
    <t>pg</t>
  </si>
  <si>
    <t>vis</t>
  </si>
  <si>
    <t>PE</t>
  </si>
  <si>
    <t>CCD</t>
  </si>
  <si>
    <t>Add cycle</t>
  </si>
  <si>
    <t>Old Cycle</t>
  </si>
  <si>
    <t>V0456 Vul / GSC 2180-0207</t>
  </si>
  <si>
    <t xml:space="preserve">Mag </t>
  </si>
  <si>
    <t>VSX</t>
  </si>
  <si>
    <t>12.14-12.81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</si>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</sst>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1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4" applyNumberFormat="0" applyFill="0" applyAlignment="0" applyProtection="0"/>
    <xf numFmtId="0" fontId="22" fillId="22" borderId="0" applyNumberFormat="0" applyBorder="0" applyAlignment="0" applyProtection="0"/>
    <xf numFmtId="0" fontId="23" fillId="0" borderId="0"/>
    <xf numFmtId="0" fontId="12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8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7" fillId="0" borderId="0" xfId="41" applyFont="1" applyAlignment="1">
      <alignment vertical="center"/>
    </xf>
    <xf numFmtId="0" fontId="27" fillId="0" borderId="0" xfId="41" applyFont="1" applyAlignment="1">
      <alignment horizontal="center" vertical="center"/>
    </xf>
    <xf numFmtId="0" fontId="27" fillId="0" borderId="0" xfId="41" applyFont="1" applyAlignment="1">
      <alignment horizontal="left" vertical="center"/>
    </xf>
    <xf numFmtId="0" fontId="29" fillId="0" borderId="0" xfId="0" applyFont="1" applyAlignment="1">
      <alignment vertical="center"/>
    </xf>
    <xf numFmtId="0" fontId="0" fillId="24" borderId="11" xfId="0" applyFill="1" applyBorder="1" applyAlignment="1">
      <alignment horizontal="right" vertical="center"/>
    </xf>
    <xf numFmtId="0" fontId="23" fillId="24" borderId="12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22" fontId="6" fillId="0" borderId="14" xfId="0" applyNumberFormat="1" applyFont="1" applyBorder="1" applyAlignment="1">
      <alignment horizontal="right" vertical="center"/>
    </xf>
    <xf numFmtId="22" fontId="31" fillId="0" borderId="15" xfId="0" applyNumberFormat="1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 Vul - O-C Diagr.</a:t>
            </a:r>
          </a:p>
        </c:rich>
      </c:tx>
      <c:layout>
        <c:manualLayout>
          <c:xMode val="edge"/>
          <c:yMode val="edge"/>
          <c:x val="0.3453634085213032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F-47FE-B00B-B5790565C7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F-47FE-B00B-B5790565C7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FF-47FE-B00B-B5790565C7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-2.0100000037928112E-2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FF-47FE-B00B-B5790565C7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FF-47FE-B00B-B5790565C7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FF-47FE-B00B-B5790565C7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FF-47FE-B00B-B5790565C7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-2.0100000037928112E-2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FF-47FE-B00B-B5790565C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259264"/>
        <c:axId val="1"/>
      </c:scatterChart>
      <c:valAx>
        <c:axId val="66125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259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77215B-FCC5-D8AE-21CF-E0A608C7C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" customFormat="1" ht="20.25" x14ac:dyDescent="0.2">
      <c r="A1" s="27" t="s">
        <v>43</v>
      </c>
    </row>
    <row r="2" spans="1:6" s="2" customFormat="1" ht="12.95" customHeight="1" x14ac:dyDescent="0.2">
      <c r="A2" s="2" t="s">
        <v>22</v>
      </c>
      <c r="B2" s="2" t="s">
        <v>32</v>
      </c>
      <c r="C2" s="3"/>
      <c r="D2" s="3"/>
    </row>
    <row r="3" spans="1:6" s="2" customFormat="1" ht="12.95" customHeight="1" thickBot="1" x14ac:dyDescent="0.25"/>
    <row r="4" spans="1:6" s="2" customFormat="1" ht="12.95" customHeight="1" thickTop="1" thickBot="1" x14ac:dyDescent="0.25">
      <c r="A4" s="4" t="s">
        <v>33</v>
      </c>
      <c r="C4" s="5">
        <v>52871.079200000037</v>
      </c>
      <c r="D4" s="6">
        <v>3.0421</v>
      </c>
    </row>
    <row r="5" spans="1:6" s="2" customFormat="1" ht="12.95" customHeight="1" thickTop="1" x14ac:dyDescent="0.2">
      <c r="A5" s="4" t="s">
        <v>27</v>
      </c>
      <c r="C5" s="7">
        <v>-9.5</v>
      </c>
      <c r="D5" s="2" t="s">
        <v>28</v>
      </c>
    </row>
    <row r="6" spans="1:6" s="2" customFormat="1" ht="12.95" customHeight="1" x14ac:dyDescent="0.2">
      <c r="A6" s="8" t="s">
        <v>0</v>
      </c>
    </row>
    <row r="7" spans="1:6" s="2" customFormat="1" ht="12.95" customHeight="1" x14ac:dyDescent="0.2">
      <c r="A7" s="2" t="s">
        <v>1</v>
      </c>
      <c r="C7" s="2">
        <f>+C4</f>
        <v>52871.079200000037</v>
      </c>
      <c r="D7" s="2" t="s">
        <v>45</v>
      </c>
    </row>
    <row r="8" spans="1:6" s="2" customFormat="1" ht="12.95" customHeight="1" x14ac:dyDescent="0.2">
      <c r="A8" s="2" t="s">
        <v>2</v>
      </c>
      <c r="C8" s="2">
        <f>+D4</f>
        <v>3.0421</v>
      </c>
      <c r="D8" s="2" t="s">
        <v>45</v>
      </c>
    </row>
    <row r="9" spans="1:6" s="2" customFormat="1" ht="12.95" customHeight="1" x14ac:dyDescent="0.2">
      <c r="A9" s="9" t="s">
        <v>31</v>
      </c>
      <c r="B9" s="10">
        <v>21</v>
      </c>
      <c r="C9" s="11" t="str">
        <f>"F"&amp;B9</f>
        <v>F21</v>
      </c>
      <c r="D9" s="12" t="str">
        <f>"G"&amp;B9</f>
        <v>G21</v>
      </c>
    </row>
    <row r="10" spans="1:6" s="2" customFormat="1" ht="12.95" customHeight="1" thickBot="1" x14ac:dyDescent="0.25">
      <c r="C10" s="13" t="s">
        <v>18</v>
      </c>
      <c r="D10" s="13" t="s">
        <v>19</v>
      </c>
    </row>
    <row r="11" spans="1:6" s="2" customFormat="1" ht="12.95" customHeight="1" x14ac:dyDescent="0.2">
      <c r="A11" s="2" t="s">
        <v>14</v>
      </c>
      <c r="C11" s="12">
        <f ca="1">INTERCEPT(INDIRECT($D$9):G992,INDIRECT($C$9):F992)</f>
        <v>0</v>
      </c>
      <c r="D11" s="3"/>
    </row>
    <row r="12" spans="1:6" s="2" customFormat="1" ht="12.95" customHeight="1" x14ac:dyDescent="0.2">
      <c r="A12" s="2" t="s">
        <v>15</v>
      </c>
      <c r="C12" s="12">
        <f ca="1">SLOPE(INDIRECT($D$9):G992,INDIRECT($C$9):F992)</f>
        <v>-1.3914849455125034E-5</v>
      </c>
      <c r="D12" s="3"/>
      <c r="E12" s="28" t="s">
        <v>44</v>
      </c>
      <c r="F12" s="29" t="s">
        <v>46</v>
      </c>
    </row>
    <row r="13" spans="1:6" s="2" customFormat="1" ht="12.95" customHeight="1" x14ac:dyDescent="0.2">
      <c r="A13" s="2" t="s">
        <v>17</v>
      </c>
      <c r="C13" s="3" t="s">
        <v>12</v>
      </c>
      <c r="E13" s="30" t="s">
        <v>41</v>
      </c>
      <c r="F13" s="31">
        <v>1</v>
      </c>
    </row>
    <row r="14" spans="1:6" s="2" customFormat="1" ht="12.95" customHeight="1" x14ac:dyDescent="0.2">
      <c r="E14" s="30" t="s">
        <v>29</v>
      </c>
      <c r="F14" s="32">
        <f ca="1">NOW()+15018.5+$C$5/24</f>
        <v>60520.721196990737</v>
      </c>
    </row>
    <row r="15" spans="1:6" s="2" customFormat="1" ht="12.95" customHeight="1" x14ac:dyDescent="0.2">
      <c r="A15" s="14" t="s">
        <v>16</v>
      </c>
      <c r="C15" s="15">
        <f ca="1">(C7+C11)+(C8+C12)*INT(MAX(F21:F3533))</f>
        <v>57263.85150695742</v>
      </c>
      <c r="E15" s="30" t="s">
        <v>42</v>
      </c>
      <c r="F15" s="32">
        <f ca="1">ROUND(2*(F14-$C$7)/$C$8,0)/2+F13</f>
        <v>2515.5</v>
      </c>
    </row>
    <row r="16" spans="1:6" s="2" customFormat="1" ht="12.95" customHeight="1" x14ac:dyDescent="0.2">
      <c r="A16" s="8" t="s">
        <v>3</v>
      </c>
      <c r="C16" s="17">
        <f ca="1">+C8+C12</f>
        <v>3.0420860851505447</v>
      </c>
      <c r="E16" s="30" t="s">
        <v>30</v>
      </c>
      <c r="F16" s="33">
        <f ca="1">ROUND(2*(F14-$C$15)/$C$16,0)/2+F13</f>
        <v>1071.5</v>
      </c>
    </row>
    <row r="17" spans="1:18" s="2" customFormat="1" ht="12.95" customHeight="1" thickBot="1" x14ac:dyDescent="0.25">
      <c r="A17" s="16" t="s">
        <v>26</v>
      </c>
      <c r="C17" s="2">
        <f>COUNT(C21:C2191)</f>
        <v>2</v>
      </c>
      <c r="E17" s="30" t="s">
        <v>47</v>
      </c>
      <c r="F17" s="34">
        <f ca="1">+$C$15+$C$16*$F$16-15018.5-$C$5/24</f>
        <v>45505.342580529563</v>
      </c>
    </row>
    <row r="18" spans="1:18" s="2" customFormat="1" ht="12.95" customHeight="1" thickTop="1" thickBot="1" x14ac:dyDescent="0.25">
      <c r="A18" s="8" t="s">
        <v>4</v>
      </c>
      <c r="C18" s="18">
        <f ca="1">+C15</f>
        <v>57263.85150695742</v>
      </c>
      <c r="D18" s="19">
        <f ca="1">+C16</f>
        <v>3.0420860851505447</v>
      </c>
      <c r="E18" s="36" t="s">
        <v>48</v>
      </c>
      <c r="F18" s="35">
        <f ca="1">+($C$15+$C$16*$F$16)-($C$16/2)-15018.5-$C$5/24</f>
        <v>45503.821537486991</v>
      </c>
    </row>
    <row r="19" spans="1:18" s="2" customFormat="1" ht="12.95" customHeight="1" thickTop="1" x14ac:dyDescent="0.2"/>
    <row r="20" spans="1:18" s="2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0" t="s">
        <v>37</v>
      </c>
      <c r="I20" s="20" t="s">
        <v>38</v>
      </c>
      <c r="J20" s="20" t="s">
        <v>39</v>
      </c>
      <c r="K20" s="20" t="s">
        <v>40</v>
      </c>
      <c r="L20" s="20" t="s">
        <v>23</v>
      </c>
      <c r="M20" s="20" t="s">
        <v>24</v>
      </c>
      <c r="N20" s="20" t="s">
        <v>25</v>
      </c>
      <c r="O20" s="20" t="s">
        <v>21</v>
      </c>
      <c r="P20" s="21" t="s">
        <v>20</v>
      </c>
      <c r="Q20" s="13" t="s">
        <v>13</v>
      </c>
    </row>
    <row r="21" spans="1:18" s="2" customFormat="1" ht="12.95" customHeight="1" x14ac:dyDescent="0.2">
      <c r="A21" s="2" t="s">
        <v>34</v>
      </c>
      <c r="C21" s="22">
        <v>52871.079200000037</v>
      </c>
      <c r="D21" s="22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3">
        <f>+C21-15018.5</f>
        <v>37852.579200000037</v>
      </c>
    </row>
    <row r="22" spans="1:18" s="2" customFormat="1" ht="12.95" customHeight="1" x14ac:dyDescent="0.2">
      <c r="A22" s="24" t="s">
        <v>35</v>
      </c>
      <c r="B22" s="25" t="s">
        <v>36</v>
      </c>
      <c r="C22" s="26">
        <v>57265.37255</v>
      </c>
      <c r="D22" s="26">
        <v>2.9999999999999997E-4</v>
      </c>
      <c r="E22" s="2">
        <f>+(C22-C$7)/C$8</f>
        <v>1444.4933927221207</v>
      </c>
      <c r="F22" s="2">
        <f>ROUND(2*E22,0)/2</f>
        <v>1444.5</v>
      </c>
      <c r="G22" s="2">
        <f>+C22-(C$7+F22*C$8)</f>
        <v>-2.0100000037928112E-2</v>
      </c>
      <c r="K22" s="2">
        <f>+G22</f>
        <v>-2.0100000037928112E-2</v>
      </c>
      <c r="O22" s="2">
        <f ca="1">+C$11+C$12*$F22</f>
        <v>-2.0100000037928112E-2</v>
      </c>
      <c r="Q22" s="23">
        <f>+C22-15018.5</f>
        <v>42246.87255</v>
      </c>
      <c r="R22" s="2" t="str">
        <f>IF(ABS(C22-C21)&lt;0.00001,1,"")</f>
        <v/>
      </c>
    </row>
    <row r="23" spans="1:18" s="2" customFormat="1" ht="12.95" customHeight="1" x14ac:dyDescent="0.2">
      <c r="C23" s="22"/>
      <c r="D23" s="22"/>
      <c r="Q23" s="23"/>
    </row>
    <row r="24" spans="1:18" s="2" customFormat="1" ht="12.95" customHeight="1" x14ac:dyDescent="0.2">
      <c r="C24" s="22"/>
      <c r="D24" s="22"/>
      <c r="Q24" s="23"/>
    </row>
    <row r="25" spans="1:18" s="2" customFormat="1" ht="12.95" customHeight="1" x14ac:dyDescent="0.2">
      <c r="C25" s="22"/>
      <c r="D25" s="22"/>
      <c r="Q25" s="23"/>
    </row>
    <row r="26" spans="1:18" s="2" customFormat="1" ht="12.95" customHeight="1" x14ac:dyDescent="0.2">
      <c r="C26" s="22"/>
      <c r="D26" s="22"/>
      <c r="Q26" s="23"/>
    </row>
    <row r="27" spans="1:18" s="2" customFormat="1" ht="12.95" customHeight="1" x14ac:dyDescent="0.2">
      <c r="C27" s="22"/>
      <c r="D27" s="22"/>
      <c r="Q27" s="23"/>
    </row>
    <row r="28" spans="1:18" s="2" customFormat="1" ht="12.95" customHeight="1" x14ac:dyDescent="0.2">
      <c r="C28" s="22"/>
      <c r="D28" s="22"/>
      <c r="Q28" s="23"/>
    </row>
    <row r="29" spans="1:18" s="2" customFormat="1" ht="12.95" customHeight="1" x14ac:dyDescent="0.2">
      <c r="C29" s="22"/>
      <c r="D29" s="22"/>
      <c r="Q29" s="23"/>
    </row>
    <row r="30" spans="1:18" s="2" customFormat="1" ht="12.95" customHeight="1" x14ac:dyDescent="0.2">
      <c r="C30" s="22"/>
      <c r="D30" s="22"/>
      <c r="Q30" s="23"/>
    </row>
    <row r="31" spans="1:18" s="2" customFormat="1" ht="12.95" customHeight="1" x14ac:dyDescent="0.2">
      <c r="C31" s="22"/>
      <c r="D31" s="22"/>
      <c r="Q31" s="23"/>
    </row>
    <row r="32" spans="1:18" s="2" customFormat="1" ht="12.95" customHeight="1" x14ac:dyDescent="0.2">
      <c r="C32" s="22"/>
      <c r="D32" s="22"/>
      <c r="Q32" s="23"/>
    </row>
    <row r="33" spans="3:17" s="2" customFormat="1" ht="12.95" customHeight="1" x14ac:dyDescent="0.2">
      <c r="C33" s="22"/>
      <c r="D33" s="22"/>
      <c r="Q33" s="23"/>
    </row>
    <row r="34" spans="3:17" s="2" customFormat="1" ht="12.95" customHeight="1" x14ac:dyDescent="0.2">
      <c r="C34" s="22"/>
      <c r="D34" s="22"/>
    </row>
    <row r="35" spans="3:17" s="2" customFormat="1" ht="12.95" customHeight="1" x14ac:dyDescent="0.2">
      <c r="C35" s="22"/>
      <c r="D35" s="22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2024-07-29T05:18:31Z</dcterms:modified>
</cp:coreProperties>
</file>