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DF7B8F-AFC4-4BB8-B722-B386A8DED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B22" i="1"/>
  <c r="C21" i="1"/>
  <c r="E21" i="1"/>
  <c r="F21" i="1"/>
  <c r="D9" i="1"/>
  <c r="E9" i="1"/>
  <c r="F14" i="1"/>
  <c r="F15" i="1" s="1"/>
  <c r="C17" i="1"/>
  <c r="Q21" i="1"/>
  <c r="G21" i="1"/>
  <c r="H21" i="1"/>
  <c r="C12" i="1"/>
  <c r="C11" i="1"/>
  <c r="C16" i="1" l="1"/>
  <c r="D18" i="1" s="1"/>
  <c r="C15" i="1"/>
  <c r="O21" i="1"/>
  <c r="O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<sst xmlns="http://schemas.openxmlformats.org/spreadsheetml/2006/main" count="52" uniqueCount="48">
  <si>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</si>
  <si>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</si>
  <si>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</si>
  <si>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</si>
  <si>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</si>
  <si>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</si>
  <si>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</si>
  <si>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</si>
  <si>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</si>
  <si>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</si>
  <si>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</si>
  <si>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</si>
  <si>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</si>
  <si>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</si>
  <si>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</si>
  <si>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</si>
  <si>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</si>
  <si>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</si>
  <si>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</si>
  <si>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</si>
  <si>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</si>
  <si>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</si>
  <si>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</si>
  <si>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</si>
  <si>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</si>
  <si>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</si>
  <si>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</si>
  <si>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</si>
  <si>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</si>
  <si>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</si>
  <si>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</si>
  <si>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</si>
  <si>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</si>
  <si>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</si>
  <si>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</si>
  <si>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</si>
  <si>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</si>
  <si>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</si>
  <si>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</si>
  <si>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</si>
  <si>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V0511 Vul / GSC na</t>
  </si>
  <si>
    <t>EW</t>
  </si>
  <si>
    <t>IBVS 6118</t>
  </si>
  <si>
    <t>CCD</t>
  </si>
  <si>
    <t>Next ToM-P</t>
  </si>
  <si>
    <t>Next ToM-S</t>
  </si>
  <si>
    <t xml:space="preserve">Mag Rc </t>
  </si>
  <si>
    <t>12.41-12.86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</si>
</sst>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8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22" fontId="19" fillId="0" borderId="8" xfId="0" applyNumberFormat="1" applyFont="1" applyBorder="1" applyAlignment="1">
      <alignment vertical="center"/>
    </xf>
    <xf numFmtId="22" fontId="19" fillId="0" borderId="9" xfId="0" applyNumberFormat="1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V0511 Vul - O-C Diagr.</a:t>
            </a:r>
          </a:p>
        </c:rich>
      </c:tx>
      <c:layout>
        <c:manualLayout>
          <c:xMode val="edge"/>
          <c:yMode val="edge"/>
          <c:x val="0.38145363408521304"/>
          <c:y val="3.508768611130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A-4FD1-9E6E-F820DED1CF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3.2599999998637941E-2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BA-4FD1-9E6E-F820DED1CF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BA-4FD1-9E6E-F820DED1CF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BA-4FD1-9E6E-F820DED1CF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BA-4FD1-9E6E-F820DED1CF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BA-4FD1-9E6E-F820DED1CF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BA-4FD1-9E6E-F820DED1CF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3.2599999998637941E-2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BA-4FD1-9E6E-F820DED1CFD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BA-4FD1-9E6E-F820DED1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032112"/>
        <c:axId val="1"/>
      </c:scatterChart>
      <c:valAx>
        <c:axId val="85403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03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FD06C2-3B29-6919-D2E6-48DC0971F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" customFormat="1" ht="20.25" x14ac:dyDescent="0.2">
      <c r="A1" s="37" t="s">
        <v>40</v>
      </c>
    </row>
    <row r="2" spans="1:6" s="2" customFormat="1" ht="12.95" customHeight="1" x14ac:dyDescent="0.2">
      <c r="A2" s="2" t="s">
        <v>24</v>
      </c>
      <c r="B2" s="2" t="s">
        <v>41</v>
      </c>
      <c r="C2" s="3"/>
    </row>
    <row r="3" spans="1:6" s="2" customFormat="1" ht="12.95" customHeight="1" thickBot="1" x14ac:dyDescent="0.25"/>
    <row r="4" spans="1:6" s="2" customFormat="1" ht="12.95" customHeight="1" thickTop="1" thickBot="1" x14ac:dyDescent="0.25">
      <c r="A4" s="4" t="s">
        <v>0</v>
      </c>
      <c r="C4" s="5" t="s">
        <v>38</v>
      </c>
      <c r="D4" s="6" t="s">
        <v>38</v>
      </c>
    </row>
    <row r="5" spans="1:6" s="2" customFormat="1" ht="12.95" customHeight="1" thickTop="1" x14ac:dyDescent="0.2">
      <c r="A5" s="7" t="s">
        <v>30</v>
      </c>
      <c r="C5" s="8">
        <v>-9.5</v>
      </c>
      <c r="D5" s="2" t="s">
        <v>31</v>
      </c>
    </row>
    <row r="6" spans="1:6" s="2" customFormat="1" ht="12.95" customHeight="1" x14ac:dyDescent="0.2">
      <c r="A6" s="4" t="s">
        <v>1</v>
      </c>
    </row>
    <row r="7" spans="1:6" s="2" customFormat="1" ht="12.95" customHeight="1" x14ac:dyDescent="0.2">
      <c r="A7" s="2" t="s">
        <v>2</v>
      </c>
      <c r="C7" s="38">
        <v>54289.2333</v>
      </c>
      <c r="D7" s="10" t="s">
        <v>39</v>
      </c>
    </row>
    <row r="8" spans="1:6" s="2" customFormat="1" ht="12.95" customHeight="1" x14ac:dyDescent="0.2">
      <c r="A8" s="2" t="s">
        <v>3</v>
      </c>
      <c r="C8" s="38">
        <v>0.38451000000000002</v>
      </c>
      <c r="D8" s="10" t="s">
        <v>39</v>
      </c>
    </row>
    <row r="9" spans="1:6" s="2" customFormat="1" ht="12.95" customHeight="1" x14ac:dyDescent="0.2">
      <c r="A9" s="11" t="s">
        <v>33</v>
      </c>
      <c r="C9" s="12">
        <v>21</v>
      </c>
      <c r="D9" s="13" t="str">
        <f>"F"&amp;C9</f>
        <v>F21</v>
      </c>
      <c r="E9" s="14" t="str">
        <f>"G"&amp;C9</f>
        <v>G21</v>
      </c>
    </row>
    <row r="10" spans="1:6" s="2" customFormat="1" ht="12.95" customHeight="1" thickBot="1" x14ac:dyDescent="0.25">
      <c r="C10" s="15" t="s">
        <v>20</v>
      </c>
      <c r="D10" s="15" t="s">
        <v>21</v>
      </c>
    </row>
    <row r="11" spans="1:6" s="2" customFormat="1" ht="12.95" customHeight="1" x14ac:dyDescent="0.2">
      <c r="A11" s="2" t="s">
        <v>15</v>
      </c>
      <c r="C11" s="14">
        <f ca="1">INTERCEPT(INDIRECT($E$9):G992,INDIRECT($D$9):F992)</f>
        <v>0</v>
      </c>
      <c r="D11" s="3"/>
    </row>
    <row r="12" spans="1:6" s="2" customFormat="1" ht="12.95" customHeight="1" x14ac:dyDescent="0.2">
      <c r="A12" s="2" t="s">
        <v>16</v>
      </c>
      <c r="C12" s="14">
        <f ca="1">SLOPE(INDIRECT($E$9):G992,INDIRECT($D$9):F992)</f>
        <v>5.6893542755040036E-6</v>
      </c>
      <c r="D12" s="3"/>
      <c r="E12" s="39" t="s">
        <v>46</v>
      </c>
      <c r="F12" s="40" t="s">
        <v>47</v>
      </c>
    </row>
    <row r="13" spans="1:6" s="2" customFormat="1" ht="12.95" customHeight="1" x14ac:dyDescent="0.2">
      <c r="A13" s="2" t="s">
        <v>19</v>
      </c>
      <c r="C13" s="3" t="s">
        <v>13</v>
      </c>
      <c r="E13" s="41" t="s">
        <v>35</v>
      </c>
      <c r="F13" s="42">
        <v>1</v>
      </c>
    </row>
    <row r="14" spans="1:6" s="2" customFormat="1" ht="12.95" customHeight="1" x14ac:dyDescent="0.2">
      <c r="E14" s="41" t="s">
        <v>32</v>
      </c>
      <c r="F14" s="43">
        <f ca="1">NOW()+15018.5+$C$5/24</f>
        <v>60518.82901030092</v>
      </c>
    </row>
    <row r="15" spans="1:6" s="2" customFormat="1" ht="12.95" customHeight="1" x14ac:dyDescent="0.2">
      <c r="A15" s="16" t="s">
        <v>17</v>
      </c>
      <c r="C15" s="17">
        <f ca="1">(C7+C11)+(C8+C12)*INT(MAX(F21:F3533))</f>
        <v>56492.508199999997</v>
      </c>
      <c r="E15" s="41" t="s">
        <v>36</v>
      </c>
      <c r="F15" s="43">
        <f ca="1">ROUND(2*(F14-$C$7)/$C$8,0)/2+F13</f>
        <v>16202.5</v>
      </c>
    </row>
    <row r="16" spans="1:6" s="2" customFormat="1" ht="12.95" customHeight="1" x14ac:dyDescent="0.2">
      <c r="A16" s="4" t="s">
        <v>4</v>
      </c>
      <c r="C16" s="19">
        <f ca="1">+C8+C12</f>
        <v>0.38451568935427555</v>
      </c>
      <c r="E16" s="41" t="s">
        <v>37</v>
      </c>
      <c r="F16" s="44">
        <f ca="1">ROUND(2*(F14-$C$15)/$C$16,0)/2+F13</f>
        <v>10472</v>
      </c>
    </row>
    <row r="17" spans="1:18" s="2" customFormat="1" ht="12.95" customHeight="1" thickBot="1" x14ac:dyDescent="0.25">
      <c r="A17" s="18" t="s">
        <v>29</v>
      </c>
      <c r="C17" s="2">
        <f>COUNT(C21:C2191)</f>
        <v>2</v>
      </c>
      <c r="E17" s="41" t="s">
        <v>44</v>
      </c>
      <c r="F17" s="45">
        <f ca="1">+$C$15+$C$16*$F$16-15018.5-$C$5/24</f>
        <v>45501.052332251304</v>
      </c>
    </row>
    <row r="18" spans="1:18" s="2" customFormat="1" ht="12.95" customHeight="1" thickTop="1" thickBot="1" x14ac:dyDescent="0.25">
      <c r="A18" s="4" t="s">
        <v>5</v>
      </c>
      <c r="C18" s="20">
        <f ca="1">+C15</f>
        <v>56492.508199999997</v>
      </c>
      <c r="D18" s="21">
        <f ca="1">+C16</f>
        <v>0.38451568935427555</v>
      </c>
      <c r="E18" s="47" t="s">
        <v>45</v>
      </c>
      <c r="F18" s="46">
        <f ca="1">+($C$15+$C$16*$F$16)-($C$16/2)-15018.5-$C$5/24</f>
        <v>45500.860074406628</v>
      </c>
    </row>
    <row r="19" spans="1:18" s="2" customFormat="1" ht="12.95" customHeight="1" thickTop="1" x14ac:dyDescent="0.2"/>
    <row r="20" spans="1:18" s="2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2" t="s">
        <v>39</v>
      </c>
      <c r="I20" s="22" t="s">
        <v>43</v>
      </c>
      <c r="J20" s="22" t="s">
        <v>18</v>
      </c>
      <c r="K20" s="22" t="s">
        <v>25</v>
      </c>
      <c r="L20" s="22" t="s">
        <v>26</v>
      </c>
      <c r="M20" s="22" t="s">
        <v>27</v>
      </c>
      <c r="N20" s="22" t="s">
        <v>28</v>
      </c>
      <c r="O20" s="22" t="s">
        <v>23</v>
      </c>
      <c r="P20" s="23" t="s">
        <v>22</v>
      </c>
      <c r="Q20" s="15" t="s">
        <v>14</v>
      </c>
      <c r="R20" s="24" t="s">
        <v>34</v>
      </c>
    </row>
    <row r="21" spans="1:18" s="2" customFormat="1" ht="12.95" customHeight="1" x14ac:dyDescent="0.2">
      <c r="A21" s="2" t="s">
        <v>39</v>
      </c>
      <c r="C21" s="9">
        <f>C7</f>
        <v>54289.2333</v>
      </c>
      <c r="D21" s="9"/>
      <c r="E21" s="2">
        <f>+(C21-C$7)/C$8</f>
        <v>0</v>
      </c>
      <c r="F21" s="25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0</v>
      </c>
      <c r="Q21" s="26">
        <f>+C21-15018.5</f>
        <v>39270.7333</v>
      </c>
    </row>
    <row r="22" spans="1:18" s="2" customFormat="1" ht="12.95" customHeight="1" x14ac:dyDescent="0.2">
      <c r="A22" s="27" t="s">
        <v>42</v>
      </c>
      <c r="B22" s="28" t="str">
        <f>IF(N22="s","II","I")</f>
        <v>I</v>
      </c>
      <c r="C22" s="29">
        <v>56492.508199999997</v>
      </c>
      <c r="D22" s="30">
        <v>2.9999999999999997E-4</v>
      </c>
      <c r="E22" s="2">
        <f>+(C22-C$7)/C$8</f>
        <v>5730.0847832305963</v>
      </c>
      <c r="F22" s="25">
        <f>ROUND(2*E22,0)/2</f>
        <v>5730</v>
      </c>
      <c r="G22" s="2">
        <f>+C22-(C$7+F22*C$8)</f>
        <v>3.2599999998637941E-2</v>
      </c>
      <c r="I22" s="2">
        <f>+G22</f>
        <v>3.2599999998637941E-2</v>
      </c>
      <c r="O22" s="2">
        <f ca="1">+C$11+C$12*$F22</f>
        <v>3.2599999998637941E-2</v>
      </c>
      <c r="Q22" s="26">
        <f>+C22-15018.5</f>
        <v>41474.008199999997</v>
      </c>
    </row>
    <row r="23" spans="1:18" s="2" customFormat="1" ht="12.95" customHeight="1" x14ac:dyDescent="0.2">
      <c r="A23" s="31"/>
      <c r="B23" s="32"/>
      <c r="C23" s="31"/>
      <c r="D23" s="31"/>
      <c r="Q23" s="26"/>
    </row>
    <row r="24" spans="1:18" s="2" customFormat="1" ht="12.95" customHeight="1" x14ac:dyDescent="0.2">
      <c r="A24" s="31"/>
      <c r="B24" s="32"/>
      <c r="C24" s="31"/>
      <c r="D24" s="31"/>
      <c r="Q24" s="26"/>
    </row>
    <row r="25" spans="1:18" s="2" customFormat="1" ht="12.95" customHeight="1" x14ac:dyDescent="0.2">
      <c r="A25" s="33"/>
      <c r="B25" s="34"/>
      <c r="C25" s="35"/>
      <c r="D25" s="36"/>
      <c r="Q25" s="26"/>
    </row>
    <row r="26" spans="1:18" s="2" customFormat="1" ht="12.95" customHeight="1" x14ac:dyDescent="0.2">
      <c r="C26" s="9"/>
      <c r="D26" s="9"/>
      <c r="Q26" s="26"/>
    </row>
    <row r="27" spans="1:18" s="2" customFormat="1" ht="12.95" customHeight="1" x14ac:dyDescent="0.2">
      <c r="C27" s="9"/>
      <c r="D27" s="9"/>
      <c r="Q27" s="26"/>
    </row>
    <row r="28" spans="1:18" s="2" customFormat="1" ht="12.95" customHeight="1" x14ac:dyDescent="0.2">
      <c r="C28" s="9"/>
      <c r="D28" s="9"/>
      <c r="Q28" s="26"/>
    </row>
    <row r="29" spans="1:18" s="2" customFormat="1" ht="12.95" customHeight="1" x14ac:dyDescent="0.2">
      <c r="C29" s="9"/>
      <c r="D29" s="9"/>
      <c r="Q29" s="26"/>
    </row>
    <row r="30" spans="1:18" s="2" customFormat="1" ht="12.95" customHeight="1" x14ac:dyDescent="0.2">
      <c r="C30" s="9"/>
      <c r="D30" s="9"/>
      <c r="Q30" s="26"/>
    </row>
    <row r="31" spans="1:18" s="2" customFormat="1" ht="12.95" customHeight="1" x14ac:dyDescent="0.2">
      <c r="C31" s="9"/>
      <c r="D31" s="9"/>
      <c r="Q31" s="26"/>
    </row>
    <row r="32" spans="1:18" s="2" customFormat="1" ht="12.95" customHeight="1" x14ac:dyDescent="0.2">
      <c r="C32" s="9"/>
      <c r="D32" s="9"/>
      <c r="Q32" s="26"/>
    </row>
    <row r="33" spans="3:17" s="2" customFormat="1" ht="12.95" customHeight="1" x14ac:dyDescent="0.2">
      <c r="C33" s="9"/>
      <c r="D33" s="9"/>
      <c r="Q33" s="26"/>
    </row>
    <row r="34" spans="3:17" s="2" customFormat="1" ht="12.95" customHeight="1" x14ac:dyDescent="0.2">
      <c r="C34" s="9"/>
      <c r="D34" s="9"/>
    </row>
    <row r="35" spans="3:17" s="2" customFormat="1" ht="12.95" customHeight="1" x14ac:dyDescent="0.2">
      <c r="C35" s="9"/>
      <c r="D35" s="9"/>
    </row>
    <row r="36" spans="3:17" s="2" customFormat="1" ht="12.95" customHeight="1" x14ac:dyDescent="0.2">
      <c r="C36" s="9"/>
      <c r="D36" s="9"/>
    </row>
    <row r="37" spans="3:17" s="2" customFormat="1" ht="12.95" customHeight="1" x14ac:dyDescent="0.2">
      <c r="C37" s="9"/>
      <c r="D37" s="9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2024-07-27T07:53:46Z</dcterms:modified>
</cp:coreProperties>
</file>