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F1924F1-8E53-48B7-A9EE-AF1AE91146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9" i="1" l="1"/>
  <c r="F49" i="1" s="1"/>
  <c r="G49" i="1" s="1"/>
  <c r="J49" i="1" s="1"/>
  <c r="Q49" i="1"/>
  <c r="C27" i="1"/>
  <c r="E27" i="1" s="1"/>
  <c r="F27" i="1" s="1"/>
  <c r="G27" i="1" s="1"/>
  <c r="H27" i="1" s="1"/>
  <c r="A27" i="1"/>
  <c r="E36" i="1"/>
  <c r="F36" i="1" s="1"/>
  <c r="G36" i="1" s="1"/>
  <c r="J36" i="1" s="1"/>
  <c r="Q36" i="1"/>
  <c r="E42" i="1"/>
  <c r="F42" i="1" s="1"/>
  <c r="G42" i="1" s="1"/>
  <c r="J42" i="1" s="1"/>
  <c r="Q42" i="1"/>
  <c r="E46" i="1"/>
  <c r="F46" i="1" s="1"/>
  <c r="G46" i="1" s="1"/>
  <c r="J46" i="1" s="1"/>
  <c r="Q46" i="1"/>
  <c r="E47" i="1"/>
  <c r="F47" i="1" s="1"/>
  <c r="G47" i="1" s="1"/>
  <c r="J47" i="1" s="1"/>
  <c r="Q47" i="1"/>
  <c r="E48" i="1"/>
  <c r="F48" i="1" s="1"/>
  <c r="G48" i="1" s="1"/>
  <c r="J48" i="1" s="1"/>
  <c r="Q48" i="1"/>
  <c r="E21" i="1"/>
  <c r="F21" i="1" s="1"/>
  <c r="G21" i="1" s="1"/>
  <c r="J21" i="1" s="1"/>
  <c r="Q21" i="1"/>
  <c r="E22" i="1"/>
  <c r="F22" i="1" s="1"/>
  <c r="G22" i="1" s="1"/>
  <c r="J22" i="1" s="1"/>
  <c r="Q22" i="1"/>
  <c r="E23" i="1"/>
  <c r="F23" i="1" s="1"/>
  <c r="G23" i="1" s="1"/>
  <c r="J23" i="1" s="1"/>
  <c r="Q23" i="1"/>
  <c r="E24" i="1"/>
  <c r="F24" i="1" s="1"/>
  <c r="G24" i="1" s="1"/>
  <c r="J24" i="1" s="1"/>
  <c r="Q24" i="1"/>
  <c r="E25" i="1"/>
  <c r="F25" i="1" s="1"/>
  <c r="G25" i="1" s="1"/>
  <c r="J25" i="1" s="1"/>
  <c r="Q25" i="1"/>
  <c r="E26" i="1"/>
  <c r="F26" i="1" s="1"/>
  <c r="G26" i="1" s="1"/>
  <c r="J26" i="1" s="1"/>
  <c r="Q26" i="1"/>
  <c r="E29" i="1"/>
  <c r="F29" i="1" s="1"/>
  <c r="G29" i="1" s="1"/>
  <c r="J29" i="1" s="1"/>
  <c r="Q29" i="1"/>
  <c r="E31" i="1"/>
  <c r="F31" i="1" s="1"/>
  <c r="G31" i="1" s="1"/>
  <c r="J31" i="1" s="1"/>
  <c r="Q31" i="1"/>
  <c r="E32" i="1"/>
  <c r="F32" i="1" s="1"/>
  <c r="G32" i="1" s="1"/>
  <c r="J32" i="1" s="1"/>
  <c r="Q32" i="1"/>
  <c r="E33" i="1"/>
  <c r="F33" i="1" s="1"/>
  <c r="G33" i="1" s="1"/>
  <c r="J33" i="1" s="1"/>
  <c r="Q33" i="1"/>
  <c r="E35" i="1"/>
  <c r="F35" i="1" s="1"/>
  <c r="G35" i="1" s="1"/>
  <c r="J35" i="1" s="1"/>
  <c r="Q35" i="1"/>
  <c r="E37" i="1"/>
  <c r="F37" i="1" s="1"/>
  <c r="G37" i="1" s="1"/>
  <c r="J37" i="1" s="1"/>
  <c r="Q37" i="1"/>
  <c r="E38" i="1"/>
  <c r="F38" i="1" s="1"/>
  <c r="R38" i="1" s="1"/>
  <c r="Q38" i="1"/>
  <c r="E39" i="1"/>
  <c r="F39" i="1" s="1"/>
  <c r="G39" i="1" s="1"/>
  <c r="J39" i="1" s="1"/>
  <c r="Q39" i="1"/>
  <c r="E40" i="1"/>
  <c r="F40" i="1" s="1"/>
  <c r="G40" i="1" s="1"/>
  <c r="J40" i="1" s="1"/>
  <c r="Q40" i="1"/>
  <c r="E41" i="1"/>
  <c r="F41" i="1" s="1"/>
  <c r="G41" i="1" s="1"/>
  <c r="J41" i="1" s="1"/>
  <c r="Q41" i="1"/>
  <c r="E43" i="1"/>
  <c r="F43" i="1" s="1"/>
  <c r="G43" i="1" s="1"/>
  <c r="J43" i="1" s="1"/>
  <c r="Q43" i="1"/>
  <c r="E44" i="1"/>
  <c r="F44" i="1" s="1"/>
  <c r="G44" i="1" s="1"/>
  <c r="J44" i="1" s="1"/>
  <c r="Q44" i="1"/>
  <c r="E45" i="1"/>
  <c r="F45" i="1" s="1"/>
  <c r="G45" i="1" s="1"/>
  <c r="J45" i="1" s="1"/>
  <c r="Q45" i="1"/>
  <c r="E30" i="1"/>
  <c r="F30" i="1" s="1"/>
  <c r="G30" i="1" s="1"/>
  <c r="J30" i="1" s="1"/>
  <c r="E28" i="1"/>
  <c r="F28" i="1" s="1"/>
  <c r="G28" i="1" s="1"/>
  <c r="J28" i="1" s="1"/>
  <c r="E34" i="1"/>
  <c r="F34" i="1" s="1"/>
  <c r="G34" i="1" s="1"/>
  <c r="J34" i="1" s="1"/>
  <c r="Q30" i="1"/>
  <c r="F11" i="1"/>
  <c r="Q34" i="1"/>
  <c r="Q28" i="1"/>
  <c r="G11" i="1"/>
  <c r="F14" i="1"/>
  <c r="C17" i="1"/>
  <c r="C12" i="1"/>
  <c r="Q27" i="1" l="1"/>
  <c r="C16" i="1"/>
  <c r="D18" i="1" s="1"/>
  <c r="F15" i="1"/>
  <c r="C11" i="1"/>
  <c r="O49" i="1" l="1"/>
  <c r="O27" i="1"/>
  <c r="O46" i="1"/>
  <c r="O36" i="1"/>
  <c r="O42" i="1"/>
  <c r="O48" i="1"/>
  <c r="O47" i="1"/>
  <c r="O23" i="1"/>
  <c r="O29" i="1"/>
  <c r="O35" i="1"/>
  <c r="O40" i="1"/>
  <c r="O45" i="1"/>
  <c r="O22" i="1"/>
  <c r="O26" i="1"/>
  <c r="O33" i="1"/>
  <c r="O39" i="1"/>
  <c r="O44" i="1"/>
  <c r="O21" i="1"/>
  <c r="O25" i="1"/>
  <c r="O32" i="1"/>
  <c r="O38" i="1"/>
  <c r="O43" i="1"/>
  <c r="O24" i="1"/>
  <c r="O31" i="1"/>
  <c r="O37" i="1"/>
  <c r="O41" i="1"/>
  <c r="C15" i="1"/>
  <c r="O28" i="1"/>
  <c r="S28" i="1" s="1"/>
  <c r="O30" i="1"/>
  <c r="O34" i="1"/>
  <c r="S19" i="1" l="1"/>
  <c r="C18" i="1"/>
  <c r="F16" i="1"/>
  <c r="F17" i="1" s="1"/>
  <c r="F18" i="1" l="1"/>
</calcChain>
</file>

<file path=xl/sharedStrings.xml><?xml version="1.0" encoding="utf-8"?>
<sst xmlns="http://schemas.openxmlformats.org/spreadsheetml/2006/main" count="106" uniqueCount="56">
  <si>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</si>
  <si>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</si>
  <si>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</si>
  <si>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</si>
  <si>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</si>
  <si>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</si>
  <si>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</si>
  <si>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</si>
  <si>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</si>
  <si>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</si>
  <si>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</si>
  <si>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</si>
  <si>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</si>
  <si>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</si>
  <si>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</si>
  <si>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</si>
  <si>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</si>
  <si>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</si>
  <si>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</si>
  <si>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</si>
  <si>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</si>
  <si>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</si>
  <si>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</si>
  <si>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</si>
  <si>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</si>
  <si>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</si>
  <si>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</si>
  <si>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</si>
  <si>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</si>
  <si>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</si>
  <si>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</si>
  <si>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</si>
  <si>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</si>
  <si>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</si>
  <si>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</si>
  <si>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</si>
  <si>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</si>
  <si>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G2161-1310_Vul.xls</t>
  </si>
  <si>
    <t>EB</t>
  </si>
  <si>
    <t>VSX</t>
  </si>
  <si>
    <t>IBVS 5959</t>
  </si>
  <si>
    <t>I</t>
  </si>
  <si>
    <t>IBVS 6118</t>
  </si>
  <si>
    <t>IBVS 5984</t>
  </si>
  <si>
    <t>JBAV, 60</t>
  </si>
  <si>
    <t>II</t>
  </si>
  <si>
    <t>V0546 Vul / GSC 2161-1310</t>
  </si>
  <si>
    <t>JBAV, 76</t>
  </si>
  <si>
    <t>CCD</t>
  </si>
  <si>
    <t>S2</t>
  </si>
  <si>
    <t>Next ToM-P</t>
  </si>
  <si>
    <t>Next ToM-S</t>
  </si>
  <si>
    <t>BAD?</t>
  </si>
  <si>
    <t xml:space="preserve">Mag </t>
  </si>
  <si>
    <t>12.3-12.6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</si>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</sst>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5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4" fillId="0" borderId="0" xfId="0" applyFont="1">
      <alignment vertical="top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/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  <xf numFmtId="0" fontId="16" fillId="2" borderId="5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right" vertical="top"/>
    </xf>
    <xf numFmtId="0" fontId="11" fillId="0" borderId="8" xfId="0" applyFont="1" applyBorder="1">
      <alignment vertical="top"/>
    </xf>
    <xf numFmtId="0" fontId="8" fillId="0" borderId="8" xfId="0" applyFont="1" applyBorder="1">
      <alignment vertical="top"/>
    </xf>
    <xf numFmtId="0" fontId="7" fillId="0" borderId="8" xfId="0" applyFont="1" applyBorder="1" applyAlignment="1"/>
    <xf numFmtId="22" fontId="20" fillId="0" borderId="8" xfId="0" applyNumberFormat="1" applyFont="1" applyBorder="1">
      <alignment vertical="top"/>
    </xf>
    <xf numFmtId="22" fontId="20" fillId="0" borderId="9" xfId="0" applyNumberFormat="1" applyFont="1" applyBorder="1" applyAlignment="1"/>
    <xf numFmtId="0" fontId="19" fillId="0" borderId="10" xfId="0" applyFont="1" applyBorder="1" applyAlignment="1">
      <alignment horizontal="right"/>
    </xf>
    <xf numFmtId="0" fontId="17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V0546 Vul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-474</c:v>
                </c:pt>
                <c:pt idx="1">
                  <c:v>-462</c:v>
                </c:pt>
                <c:pt idx="2">
                  <c:v>-462</c:v>
                </c:pt>
                <c:pt idx="3">
                  <c:v>-32</c:v>
                </c:pt>
                <c:pt idx="4">
                  <c:v>-29.5</c:v>
                </c:pt>
                <c:pt idx="5">
                  <c:v>0</c:v>
                </c:pt>
                <c:pt idx="6">
                  <c:v>0</c:v>
                </c:pt>
                <c:pt idx="7">
                  <c:v>442</c:v>
                </c:pt>
                <c:pt idx="8">
                  <c:v>442</c:v>
                </c:pt>
                <c:pt idx="9">
                  <c:v>549</c:v>
                </c:pt>
                <c:pt idx="10">
                  <c:v>549</c:v>
                </c:pt>
                <c:pt idx="11">
                  <c:v>975</c:v>
                </c:pt>
                <c:pt idx="12">
                  <c:v>1953</c:v>
                </c:pt>
                <c:pt idx="13">
                  <c:v>1953</c:v>
                </c:pt>
                <c:pt idx="14">
                  <c:v>3434</c:v>
                </c:pt>
                <c:pt idx="15">
                  <c:v>4353</c:v>
                </c:pt>
                <c:pt idx="16">
                  <c:v>4359.5</c:v>
                </c:pt>
                <c:pt idx="17">
                  <c:v>4359.5</c:v>
                </c:pt>
                <c:pt idx="18">
                  <c:v>4361</c:v>
                </c:pt>
                <c:pt idx="19">
                  <c:v>4384</c:v>
                </c:pt>
                <c:pt idx="20">
                  <c:v>4436</c:v>
                </c:pt>
                <c:pt idx="21">
                  <c:v>4870</c:v>
                </c:pt>
                <c:pt idx="22">
                  <c:v>4939.5</c:v>
                </c:pt>
                <c:pt idx="23">
                  <c:v>5348</c:v>
                </c:pt>
                <c:pt idx="24">
                  <c:v>5854.5</c:v>
                </c:pt>
                <c:pt idx="25">
                  <c:v>5940</c:v>
                </c:pt>
                <c:pt idx="26">
                  <c:v>6342</c:v>
                </c:pt>
                <c:pt idx="27">
                  <c:v>6375.5</c:v>
                </c:pt>
                <c:pt idx="28">
                  <c:v>6841.5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71-4B7D-9065-AAA3D2E0814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-474</c:v>
                </c:pt>
                <c:pt idx="1">
                  <c:v>-462</c:v>
                </c:pt>
                <c:pt idx="2">
                  <c:v>-462</c:v>
                </c:pt>
                <c:pt idx="3">
                  <c:v>-32</c:v>
                </c:pt>
                <c:pt idx="4">
                  <c:v>-29.5</c:v>
                </c:pt>
                <c:pt idx="5">
                  <c:v>0</c:v>
                </c:pt>
                <c:pt idx="6">
                  <c:v>0</c:v>
                </c:pt>
                <c:pt idx="7">
                  <c:v>442</c:v>
                </c:pt>
                <c:pt idx="8">
                  <c:v>442</c:v>
                </c:pt>
                <c:pt idx="9">
                  <c:v>549</c:v>
                </c:pt>
                <c:pt idx="10">
                  <c:v>549</c:v>
                </c:pt>
                <c:pt idx="11">
                  <c:v>975</c:v>
                </c:pt>
                <c:pt idx="12">
                  <c:v>1953</c:v>
                </c:pt>
                <c:pt idx="13">
                  <c:v>1953</c:v>
                </c:pt>
                <c:pt idx="14">
                  <c:v>3434</c:v>
                </c:pt>
                <c:pt idx="15">
                  <c:v>4353</c:v>
                </c:pt>
                <c:pt idx="16">
                  <c:v>4359.5</c:v>
                </c:pt>
                <c:pt idx="17">
                  <c:v>4359.5</c:v>
                </c:pt>
                <c:pt idx="18">
                  <c:v>4361</c:v>
                </c:pt>
                <c:pt idx="19">
                  <c:v>4384</c:v>
                </c:pt>
                <c:pt idx="20">
                  <c:v>4436</c:v>
                </c:pt>
                <c:pt idx="21">
                  <c:v>4870</c:v>
                </c:pt>
                <c:pt idx="22">
                  <c:v>4939.5</c:v>
                </c:pt>
                <c:pt idx="23">
                  <c:v>5348</c:v>
                </c:pt>
                <c:pt idx="24">
                  <c:v>5854.5</c:v>
                </c:pt>
                <c:pt idx="25">
                  <c:v>5940</c:v>
                </c:pt>
                <c:pt idx="26">
                  <c:v>6342</c:v>
                </c:pt>
                <c:pt idx="27">
                  <c:v>6375.5</c:v>
                </c:pt>
                <c:pt idx="28">
                  <c:v>6841.5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71-4B7D-9065-AAA3D2E0814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-474</c:v>
                </c:pt>
                <c:pt idx="1">
                  <c:v>-462</c:v>
                </c:pt>
                <c:pt idx="2">
                  <c:v>-462</c:v>
                </c:pt>
                <c:pt idx="3">
                  <c:v>-32</c:v>
                </c:pt>
                <c:pt idx="4">
                  <c:v>-29.5</c:v>
                </c:pt>
                <c:pt idx="5">
                  <c:v>0</c:v>
                </c:pt>
                <c:pt idx="6">
                  <c:v>0</c:v>
                </c:pt>
                <c:pt idx="7">
                  <c:v>442</c:v>
                </c:pt>
                <c:pt idx="8">
                  <c:v>442</c:v>
                </c:pt>
                <c:pt idx="9">
                  <c:v>549</c:v>
                </c:pt>
                <c:pt idx="10">
                  <c:v>549</c:v>
                </c:pt>
                <c:pt idx="11">
                  <c:v>975</c:v>
                </c:pt>
                <c:pt idx="12">
                  <c:v>1953</c:v>
                </c:pt>
                <c:pt idx="13">
                  <c:v>1953</c:v>
                </c:pt>
                <c:pt idx="14">
                  <c:v>3434</c:v>
                </c:pt>
                <c:pt idx="15">
                  <c:v>4353</c:v>
                </c:pt>
                <c:pt idx="16">
                  <c:v>4359.5</c:v>
                </c:pt>
                <c:pt idx="17">
                  <c:v>4359.5</c:v>
                </c:pt>
                <c:pt idx="18">
                  <c:v>4361</c:v>
                </c:pt>
                <c:pt idx="19">
                  <c:v>4384</c:v>
                </c:pt>
                <c:pt idx="20">
                  <c:v>4436</c:v>
                </c:pt>
                <c:pt idx="21">
                  <c:v>4870</c:v>
                </c:pt>
                <c:pt idx="22">
                  <c:v>4939.5</c:v>
                </c:pt>
                <c:pt idx="23">
                  <c:v>5348</c:v>
                </c:pt>
                <c:pt idx="24">
                  <c:v>5854.5</c:v>
                </c:pt>
                <c:pt idx="25">
                  <c:v>5940</c:v>
                </c:pt>
                <c:pt idx="26">
                  <c:v>6342</c:v>
                </c:pt>
                <c:pt idx="27">
                  <c:v>6375.5</c:v>
                </c:pt>
                <c:pt idx="28">
                  <c:v>6841.5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0">
                  <c:v>6.3759999466128647E-3</c:v>
                </c:pt>
                <c:pt idx="1">
                  <c:v>7.5879999494645745E-3</c:v>
                </c:pt>
                <c:pt idx="2">
                  <c:v>2.3387999950500671E-2</c:v>
                </c:pt>
                <c:pt idx="3">
                  <c:v>-2.332000047317706E-3</c:v>
                </c:pt>
                <c:pt idx="4">
                  <c:v>-2.4920000505517237E-3</c:v>
                </c:pt>
                <c:pt idx="5">
                  <c:v>-6.0000005032634363E-4</c:v>
                </c:pt>
                <c:pt idx="7">
                  <c:v>-1.7080000470741652E-3</c:v>
                </c:pt>
                <c:pt idx="8">
                  <c:v>2.3919999512145296E-3</c:v>
                </c:pt>
                <c:pt idx="9">
                  <c:v>-1.2760000463458709E-3</c:v>
                </c:pt>
                <c:pt idx="10">
                  <c:v>2.323999950021971E-3</c:v>
                </c:pt>
                <c:pt idx="11">
                  <c:v>-5.0000000483123586E-3</c:v>
                </c:pt>
                <c:pt idx="12">
                  <c:v>-1.0872000042581931E-2</c:v>
                </c:pt>
                <c:pt idx="13">
                  <c:v>-4.172000044491142E-3</c:v>
                </c:pt>
                <c:pt idx="14">
                  <c:v>-1.9016000049305148E-2</c:v>
                </c:pt>
                <c:pt idx="15">
                  <c:v>-1.9672000053105876E-2</c:v>
                </c:pt>
                <c:pt idx="16">
                  <c:v>-1.9328000053064898E-2</c:v>
                </c:pt>
                <c:pt idx="18">
                  <c:v>-2.1164000041608233E-2</c:v>
                </c:pt>
                <c:pt idx="19">
                  <c:v>-1.7316000048595015E-2</c:v>
                </c:pt>
                <c:pt idx="20">
                  <c:v>-1.9064000043726992E-2</c:v>
                </c:pt>
                <c:pt idx="21">
                  <c:v>-2.3180000047432259E-2</c:v>
                </c:pt>
                <c:pt idx="22">
                  <c:v>-1.4248000043153297E-2</c:v>
                </c:pt>
                <c:pt idx="23">
                  <c:v>-1.6352000049664639E-2</c:v>
                </c:pt>
                <c:pt idx="24">
                  <c:v>-2.6808000046003144E-2</c:v>
                </c:pt>
                <c:pt idx="25">
                  <c:v>-1.5160000046307687E-2</c:v>
                </c:pt>
                <c:pt idx="26">
                  <c:v>-2.870800004893681E-2</c:v>
                </c:pt>
                <c:pt idx="27">
                  <c:v>-2.8312000045843888E-2</c:v>
                </c:pt>
                <c:pt idx="28">
                  <c:v>-4.6296000051370356E-2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71-4B7D-9065-AAA3D2E0814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-474</c:v>
                </c:pt>
                <c:pt idx="1">
                  <c:v>-462</c:v>
                </c:pt>
                <c:pt idx="2">
                  <c:v>-462</c:v>
                </c:pt>
                <c:pt idx="3">
                  <c:v>-32</c:v>
                </c:pt>
                <c:pt idx="4">
                  <c:v>-29.5</c:v>
                </c:pt>
                <c:pt idx="5">
                  <c:v>0</c:v>
                </c:pt>
                <c:pt idx="6">
                  <c:v>0</c:v>
                </c:pt>
                <c:pt idx="7">
                  <c:v>442</c:v>
                </c:pt>
                <c:pt idx="8">
                  <c:v>442</c:v>
                </c:pt>
                <c:pt idx="9">
                  <c:v>549</c:v>
                </c:pt>
                <c:pt idx="10">
                  <c:v>549</c:v>
                </c:pt>
                <c:pt idx="11">
                  <c:v>975</c:v>
                </c:pt>
                <c:pt idx="12">
                  <c:v>1953</c:v>
                </c:pt>
                <c:pt idx="13">
                  <c:v>1953</c:v>
                </c:pt>
                <c:pt idx="14">
                  <c:v>3434</c:v>
                </c:pt>
                <c:pt idx="15">
                  <c:v>4353</c:v>
                </c:pt>
                <c:pt idx="16">
                  <c:v>4359.5</c:v>
                </c:pt>
                <c:pt idx="17">
                  <c:v>4359.5</c:v>
                </c:pt>
                <c:pt idx="18">
                  <c:v>4361</c:v>
                </c:pt>
                <c:pt idx="19">
                  <c:v>4384</c:v>
                </c:pt>
                <c:pt idx="20">
                  <c:v>4436</c:v>
                </c:pt>
                <c:pt idx="21">
                  <c:v>4870</c:v>
                </c:pt>
                <c:pt idx="22">
                  <c:v>4939.5</c:v>
                </c:pt>
                <c:pt idx="23">
                  <c:v>5348</c:v>
                </c:pt>
                <c:pt idx="24">
                  <c:v>5854.5</c:v>
                </c:pt>
                <c:pt idx="25">
                  <c:v>5940</c:v>
                </c:pt>
                <c:pt idx="26">
                  <c:v>6342</c:v>
                </c:pt>
                <c:pt idx="27">
                  <c:v>6375.5</c:v>
                </c:pt>
                <c:pt idx="28">
                  <c:v>6841.5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71-4B7D-9065-AAA3D2E0814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-474</c:v>
                </c:pt>
                <c:pt idx="1">
                  <c:v>-462</c:v>
                </c:pt>
                <c:pt idx="2">
                  <c:v>-462</c:v>
                </c:pt>
                <c:pt idx="3">
                  <c:v>-32</c:v>
                </c:pt>
                <c:pt idx="4">
                  <c:v>-29.5</c:v>
                </c:pt>
                <c:pt idx="5">
                  <c:v>0</c:v>
                </c:pt>
                <c:pt idx="6">
                  <c:v>0</c:v>
                </c:pt>
                <c:pt idx="7">
                  <c:v>442</c:v>
                </c:pt>
                <c:pt idx="8">
                  <c:v>442</c:v>
                </c:pt>
                <c:pt idx="9">
                  <c:v>549</c:v>
                </c:pt>
                <c:pt idx="10">
                  <c:v>549</c:v>
                </c:pt>
                <c:pt idx="11">
                  <c:v>975</c:v>
                </c:pt>
                <c:pt idx="12">
                  <c:v>1953</c:v>
                </c:pt>
                <c:pt idx="13">
                  <c:v>1953</c:v>
                </c:pt>
                <c:pt idx="14">
                  <c:v>3434</c:v>
                </c:pt>
                <c:pt idx="15">
                  <c:v>4353</c:v>
                </c:pt>
                <c:pt idx="16">
                  <c:v>4359.5</c:v>
                </c:pt>
                <c:pt idx="17">
                  <c:v>4359.5</c:v>
                </c:pt>
                <c:pt idx="18">
                  <c:v>4361</c:v>
                </c:pt>
                <c:pt idx="19">
                  <c:v>4384</c:v>
                </c:pt>
                <c:pt idx="20">
                  <c:v>4436</c:v>
                </c:pt>
                <c:pt idx="21">
                  <c:v>4870</c:v>
                </c:pt>
                <c:pt idx="22">
                  <c:v>4939.5</c:v>
                </c:pt>
                <c:pt idx="23">
                  <c:v>5348</c:v>
                </c:pt>
                <c:pt idx="24">
                  <c:v>5854.5</c:v>
                </c:pt>
                <c:pt idx="25">
                  <c:v>5940</c:v>
                </c:pt>
                <c:pt idx="26">
                  <c:v>6342</c:v>
                </c:pt>
                <c:pt idx="27">
                  <c:v>6375.5</c:v>
                </c:pt>
                <c:pt idx="28">
                  <c:v>6841.5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71-4B7D-9065-AAA3D2E081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-474</c:v>
                </c:pt>
                <c:pt idx="1">
                  <c:v>-462</c:v>
                </c:pt>
                <c:pt idx="2">
                  <c:v>-462</c:v>
                </c:pt>
                <c:pt idx="3">
                  <c:v>-32</c:v>
                </c:pt>
                <c:pt idx="4">
                  <c:v>-29.5</c:v>
                </c:pt>
                <c:pt idx="5">
                  <c:v>0</c:v>
                </c:pt>
                <c:pt idx="6">
                  <c:v>0</c:v>
                </c:pt>
                <c:pt idx="7">
                  <c:v>442</c:v>
                </c:pt>
                <c:pt idx="8">
                  <c:v>442</c:v>
                </c:pt>
                <c:pt idx="9">
                  <c:v>549</c:v>
                </c:pt>
                <c:pt idx="10">
                  <c:v>549</c:v>
                </c:pt>
                <c:pt idx="11">
                  <c:v>975</c:v>
                </c:pt>
                <c:pt idx="12">
                  <c:v>1953</c:v>
                </c:pt>
                <c:pt idx="13">
                  <c:v>1953</c:v>
                </c:pt>
                <c:pt idx="14">
                  <c:v>3434</c:v>
                </c:pt>
                <c:pt idx="15">
                  <c:v>4353</c:v>
                </c:pt>
                <c:pt idx="16">
                  <c:v>4359.5</c:v>
                </c:pt>
                <c:pt idx="17">
                  <c:v>4359.5</c:v>
                </c:pt>
                <c:pt idx="18">
                  <c:v>4361</c:v>
                </c:pt>
                <c:pt idx="19">
                  <c:v>4384</c:v>
                </c:pt>
                <c:pt idx="20">
                  <c:v>4436</c:v>
                </c:pt>
                <c:pt idx="21">
                  <c:v>4870</c:v>
                </c:pt>
                <c:pt idx="22">
                  <c:v>4939.5</c:v>
                </c:pt>
                <c:pt idx="23">
                  <c:v>5348</c:v>
                </c:pt>
                <c:pt idx="24">
                  <c:v>5854.5</c:v>
                </c:pt>
                <c:pt idx="25">
                  <c:v>5940</c:v>
                </c:pt>
                <c:pt idx="26">
                  <c:v>6342</c:v>
                </c:pt>
                <c:pt idx="27">
                  <c:v>6375.5</c:v>
                </c:pt>
                <c:pt idx="28">
                  <c:v>6841.5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71-4B7D-9065-AAA3D2E081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4.8999999999999998E-3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7">
                    <c:v>8.0000000000000004E-4</c:v>
                  </c:pt>
                  <c:pt idx="8">
                    <c:v>4.1999999999999997E-3</c:v>
                  </c:pt>
                  <c:pt idx="9">
                    <c:v>5.9999999999999995E-4</c:v>
                  </c:pt>
                  <c:pt idx="10">
                    <c:v>4.1999999999999997E-3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8.0000000000000004E-4</c:v>
                  </c:pt>
                  <c:pt idx="14">
                    <c:v>6.8999999999999999E-3</c:v>
                  </c:pt>
                  <c:pt idx="15">
                    <c:v>4.1999999999999997E-3</c:v>
                  </c:pt>
                  <c:pt idx="16">
                    <c:v>4.8999999999999998E-3</c:v>
                  </c:pt>
                  <c:pt idx="17">
                    <c:v>5.5999999999999999E-3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4.1999999999999997E-3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4.1999999999999997E-3</c:v>
                  </c:pt>
                  <c:pt idx="25">
                    <c:v>4.8999999999999998E-3</c:v>
                  </c:pt>
                  <c:pt idx="26">
                    <c:v>4.1999999999999997E-3</c:v>
                  </c:pt>
                  <c:pt idx="27">
                    <c:v>3.5000000000000001E-3</c:v>
                  </c:pt>
                  <c:pt idx="2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-474</c:v>
                </c:pt>
                <c:pt idx="1">
                  <c:v>-462</c:v>
                </c:pt>
                <c:pt idx="2">
                  <c:v>-462</c:v>
                </c:pt>
                <c:pt idx="3">
                  <c:v>-32</c:v>
                </c:pt>
                <c:pt idx="4">
                  <c:v>-29.5</c:v>
                </c:pt>
                <c:pt idx="5">
                  <c:v>0</c:v>
                </c:pt>
                <c:pt idx="6">
                  <c:v>0</c:v>
                </c:pt>
                <c:pt idx="7">
                  <c:v>442</c:v>
                </c:pt>
                <c:pt idx="8">
                  <c:v>442</c:v>
                </c:pt>
                <c:pt idx="9">
                  <c:v>549</c:v>
                </c:pt>
                <c:pt idx="10">
                  <c:v>549</c:v>
                </c:pt>
                <c:pt idx="11">
                  <c:v>975</c:v>
                </c:pt>
                <c:pt idx="12">
                  <c:v>1953</c:v>
                </c:pt>
                <c:pt idx="13">
                  <c:v>1953</c:v>
                </c:pt>
                <c:pt idx="14">
                  <c:v>3434</c:v>
                </c:pt>
                <c:pt idx="15">
                  <c:v>4353</c:v>
                </c:pt>
                <c:pt idx="16">
                  <c:v>4359.5</c:v>
                </c:pt>
                <c:pt idx="17">
                  <c:v>4359.5</c:v>
                </c:pt>
                <c:pt idx="18">
                  <c:v>4361</c:v>
                </c:pt>
                <c:pt idx="19">
                  <c:v>4384</c:v>
                </c:pt>
                <c:pt idx="20">
                  <c:v>4436</c:v>
                </c:pt>
                <c:pt idx="21">
                  <c:v>4870</c:v>
                </c:pt>
                <c:pt idx="22">
                  <c:v>4939.5</c:v>
                </c:pt>
                <c:pt idx="23">
                  <c:v>5348</c:v>
                </c:pt>
                <c:pt idx="24">
                  <c:v>5854.5</c:v>
                </c:pt>
                <c:pt idx="25">
                  <c:v>5940</c:v>
                </c:pt>
                <c:pt idx="26">
                  <c:v>6342</c:v>
                </c:pt>
                <c:pt idx="27">
                  <c:v>6375.5</c:v>
                </c:pt>
                <c:pt idx="28">
                  <c:v>6841.5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71-4B7D-9065-AAA3D2E0814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-474</c:v>
                </c:pt>
                <c:pt idx="1">
                  <c:v>-462</c:v>
                </c:pt>
                <c:pt idx="2">
                  <c:v>-462</c:v>
                </c:pt>
                <c:pt idx="3">
                  <c:v>-32</c:v>
                </c:pt>
                <c:pt idx="4">
                  <c:v>-29.5</c:v>
                </c:pt>
                <c:pt idx="5">
                  <c:v>0</c:v>
                </c:pt>
                <c:pt idx="6">
                  <c:v>0</c:v>
                </c:pt>
                <c:pt idx="7">
                  <c:v>442</c:v>
                </c:pt>
                <c:pt idx="8">
                  <c:v>442</c:v>
                </c:pt>
                <c:pt idx="9">
                  <c:v>549</c:v>
                </c:pt>
                <c:pt idx="10">
                  <c:v>549</c:v>
                </c:pt>
                <c:pt idx="11">
                  <c:v>975</c:v>
                </c:pt>
                <c:pt idx="12">
                  <c:v>1953</c:v>
                </c:pt>
                <c:pt idx="13">
                  <c:v>1953</c:v>
                </c:pt>
                <c:pt idx="14">
                  <c:v>3434</c:v>
                </c:pt>
                <c:pt idx="15">
                  <c:v>4353</c:v>
                </c:pt>
                <c:pt idx="16">
                  <c:v>4359.5</c:v>
                </c:pt>
                <c:pt idx="17">
                  <c:v>4359.5</c:v>
                </c:pt>
                <c:pt idx="18">
                  <c:v>4361</c:v>
                </c:pt>
                <c:pt idx="19">
                  <c:v>4384</c:v>
                </c:pt>
                <c:pt idx="20">
                  <c:v>4436</c:v>
                </c:pt>
                <c:pt idx="21">
                  <c:v>4870</c:v>
                </c:pt>
                <c:pt idx="22">
                  <c:v>4939.5</c:v>
                </c:pt>
                <c:pt idx="23">
                  <c:v>5348</c:v>
                </c:pt>
                <c:pt idx="24">
                  <c:v>5854.5</c:v>
                </c:pt>
                <c:pt idx="25">
                  <c:v>5940</c:v>
                </c:pt>
                <c:pt idx="26">
                  <c:v>6342</c:v>
                </c:pt>
                <c:pt idx="27">
                  <c:v>6375.5</c:v>
                </c:pt>
                <c:pt idx="28">
                  <c:v>6841.5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5.6191671376661038E-3</c:v>
                </c:pt>
                <c:pt idx="1">
                  <c:v>5.5584015525210048E-3</c:v>
                </c:pt>
                <c:pt idx="2">
                  <c:v>5.5584015525210048E-3</c:v>
                </c:pt>
                <c:pt idx="3">
                  <c:v>3.3809680848216326E-3</c:v>
                </c:pt>
                <c:pt idx="4">
                  <c:v>3.3683085879164039E-3</c:v>
                </c:pt>
                <c:pt idx="5">
                  <c:v>3.2189265244347027E-3</c:v>
                </c:pt>
                <c:pt idx="6">
                  <c:v>3.2189265244347027E-3</c:v>
                </c:pt>
                <c:pt idx="7">
                  <c:v>9.8072747159023196E-4</c:v>
                </c:pt>
                <c:pt idx="8">
                  <c:v>9.8072747159023196E-4</c:v>
                </c:pt>
                <c:pt idx="9">
                  <c:v>4.3890100404643485E-4</c:v>
                </c:pt>
                <c:pt idx="10">
                  <c:v>4.3890100404643485E-4</c:v>
                </c:pt>
                <c:pt idx="11">
                  <c:v>-1.7182772686045707E-3</c:v>
                </c:pt>
                <c:pt idx="12">
                  <c:v>-6.6706724579301199E-3</c:v>
                </c:pt>
                <c:pt idx="13">
                  <c:v>-6.6706724579301199E-3</c:v>
                </c:pt>
                <c:pt idx="14">
                  <c:v>-1.4170158424587723E-2</c:v>
                </c:pt>
                <c:pt idx="15">
                  <c:v>-1.882378948694987E-2</c:v>
                </c:pt>
                <c:pt idx="16">
                  <c:v>-1.8856704178903463E-2</c:v>
                </c:pt>
                <c:pt idx="17">
                  <c:v>-1.8856704178903463E-2</c:v>
                </c:pt>
                <c:pt idx="18">
                  <c:v>-1.8864299877046603E-2</c:v>
                </c:pt>
                <c:pt idx="19">
                  <c:v>-1.8980767248574705E-2</c:v>
                </c:pt>
                <c:pt idx="20">
                  <c:v>-1.9244084784203468E-2</c:v>
                </c:pt>
                <c:pt idx="21">
                  <c:v>-2.1441773446951209E-2</c:v>
                </c:pt>
                <c:pt idx="22">
                  <c:v>-2.1793707460916571E-2</c:v>
                </c:pt>
                <c:pt idx="23">
                  <c:v>-2.3862269255230974E-2</c:v>
                </c:pt>
                <c:pt idx="24">
                  <c:v>-2.642708332823035E-2</c:v>
                </c:pt>
                <c:pt idx="25">
                  <c:v>-2.6860038122389178E-2</c:v>
                </c:pt>
                <c:pt idx="26">
                  <c:v>-2.8895685224749987E-2</c:v>
                </c:pt>
                <c:pt idx="27">
                  <c:v>-2.9065322483280059E-2</c:v>
                </c:pt>
                <c:pt idx="28">
                  <c:v>-3.1425052706414727E-2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71-4B7D-9065-AAA3D2E0814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noFill/>
              <a:ln w="12700"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-474</c:v>
                </c:pt>
                <c:pt idx="1">
                  <c:v>-462</c:v>
                </c:pt>
                <c:pt idx="2">
                  <c:v>-462</c:v>
                </c:pt>
                <c:pt idx="3">
                  <c:v>-32</c:v>
                </c:pt>
                <c:pt idx="4">
                  <c:v>-29.5</c:v>
                </c:pt>
                <c:pt idx="5">
                  <c:v>0</c:v>
                </c:pt>
                <c:pt idx="6">
                  <c:v>0</c:v>
                </c:pt>
                <c:pt idx="7">
                  <c:v>442</c:v>
                </c:pt>
                <c:pt idx="8">
                  <c:v>442</c:v>
                </c:pt>
                <c:pt idx="9">
                  <c:v>549</c:v>
                </c:pt>
                <c:pt idx="10">
                  <c:v>549</c:v>
                </c:pt>
                <c:pt idx="11">
                  <c:v>975</c:v>
                </c:pt>
                <c:pt idx="12">
                  <c:v>1953</c:v>
                </c:pt>
                <c:pt idx="13">
                  <c:v>1953</c:v>
                </c:pt>
                <c:pt idx="14">
                  <c:v>3434</c:v>
                </c:pt>
                <c:pt idx="15">
                  <c:v>4353</c:v>
                </c:pt>
                <c:pt idx="16">
                  <c:v>4359.5</c:v>
                </c:pt>
                <c:pt idx="17">
                  <c:v>4359.5</c:v>
                </c:pt>
                <c:pt idx="18">
                  <c:v>4361</c:v>
                </c:pt>
                <c:pt idx="19">
                  <c:v>4384</c:v>
                </c:pt>
                <c:pt idx="20">
                  <c:v>4436</c:v>
                </c:pt>
                <c:pt idx="21">
                  <c:v>4870</c:v>
                </c:pt>
                <c:pt idx="22">
                  <c:v>4939.5</c:v>
                </c:pt>
                <c:pt idx="23">
                  <c:v>5348</c:v>
                </c:pt>
                <c:pt idx="24">
                  <c:v>5854.5</c:v>
                </c:pt>
                <c:pt idx="25">
                  <c:v>5940</c:v>
                </c:pt>
                <c:pt idx="26">
                  <c:v>6342</c:v>
                </c:pt>
                <c:pt idx="27">
                  <c:v>6375.5</c:v>
                </c:pt>
                <c:pt idx="28">
                  <c:v>6841.5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  <c:pt idx="17">
                  <c:v>1.0571999948297162E-2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071-4B7D-9065-AAA3D2E08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349096"/>
        <c:axId val="1"/>
      </c:scatterChart>
      <c:valAx>
        <c:axId val="637349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7349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DC5B33E-301A-D54E-3F1C-41D2F870D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39"/>
  <sheetViews>
    <sheetView tabSelected="1"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6.42578125" customWidth="1"/>
    <col min="2" max="2" width="4.85546875" customWidth="1"/>
    <col min="3" max="3" width="11.85546875" customWidth="1"/>
    <col min="4" max="4" width="9.42578125" customWidth="1"/>
    <col min="5" max="5" width="13.425781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8" t="s">
        <v>46</v>
      </c>
      <c r="E1" t="s">
        <v>37</v>
      </c>
    </row>
    <row r="2" spans="1:7" x14ac:dyDescent="0.2">
      <c r="A2" t="s">
        <v>23</v>
      </c>
      <c r="B2" t="s">
        <v>38</v>
      </c>
      <c r="C2" s="27"/>
    </row>
    <row r="3" spans="1:7" ht="13.5" thickBot="1" x14ac:dyDescent="0.25"/>
    <row r="4" spans="1:7" ht="14.25" thickTop="1" thickBot="1" x14ac:dyDescent="0.25">
      <c r="A4" s="4" t="s">
        <v>0</v>
      </c>
      <c r="C4" s="24" t="s">
        <v>36</v>
      </c>
      <c r="D4" s="25" t="s">
        <v>36</v>
      </c>
    </row>
    <row r="6" spans="1:7" x14ac:dyDescent="0.2">
      <c r="A6" s="4" t="s">
        <v>1</v>
      </c>
    </row>
    <row r="7" spans="1:7" x14ac:dyDescent="0.2">
      <c r="A7" t="s">
        <v>2</v>
      </c>
      <c r="C7" s="42">
        <v>55063.452000000048</v>
      </c>
      <c r="D7" s="26" t="s">
        <v>39</v>
      </c>
    </row>
    <row r="8" spans="1:7" x14ac:dyDescent="0.2">
      <c r="A8" t="s">
        <v>3</v>
      </c>
      <c r="C8" s="42">
        <v>0.74662399999999995</v>
      </c>
      <c r="D8" s="26" t="s">
        <v>39</v>
      </c>
    </row>
    <row r="9" spans="1:7" x14ac:dyDescent="0.2">
      <c r="A9" s="8" t="s">
        <v>29</v>
      </c>
      <c r="B9" s="9"/>
      <c r="C9" s="10">
        <v>-9.5</v>
      </c>
      <c r="D9" s="9" t="s">
        <v>30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18">
        <f ca="1">INTERCEPT(INDIRECT($G$11):G991,INDIRECT($F$11):F991)</f>
        <v>3.2189265244347027E-3</v>
      </c>
      <c r="D11" s="2"/>
      <c r="E11" s="9"/>
      <c r="F11" s="19" t="str">
        <f>"F"&amp;E19</f>
        <v>F21</v>
      </c>
      <c r="G11" s="20" t="str">
        <f>"G"&amp;E19</f>
        <v>G21</v>
      </c>
    </row>
    <row r="12" spans="1:7" x14ac:dyDescent="0.2">
      <c r="A12" s="9" t="s">
        <v>16</v>
      </c>
      <c r="B12" s="9"/>
      <c r="C12" s="18">
        <f ca="1">SLOPE(INDIRECT($G$11):G991,INDIRECT($F$11):F991)</f>
        <v>-5.0637987620915626E-6</v>
      </c>
      <c r="D12" s="2"/>
      <c r="E12" s="43" t="s">
        <v>53</v>
      </c>
      <c r="F12" s="44" t="s">
        <v>54</v>
      </c>
    </row>
    <row r="13" spans="1:7" x14ac:dyDescent="0.2">
      <c r="A13" s="9" t="s">
        <v>18</v>
      </c>
      <c r="B13" s="9"/>
      <c r="C13" s="2" t="s">
        <v>13</v>
      </c>
      <c r="E13" s="45" t="s">
        <v>33</v>
      </c>
      <c r="F13" s="46">
        <v>1</v>
      </c>
    </row>
    <row r="14" spans="1:7" x14ac:dyDescent="0.2">
      <c r="A14" s="9"/>
      <c r="B14" s="9"/>
      <c r="C14" s="9"/>
      <c r="E14" s="45" t="s">
        <v>31</v>
      </c>
      <c r="F14" s="47">
        <f ca="1">NOW()+15018.5+$C$9/24</f>
        <v>60547.847808680555</v>
      </c>
    </row>
    <row r="15" spans="1:7" x14ac:dyDescent="0.2">
      <c r="A15" s="11" t="s">
        <v>17</v>
      </c>
      <c r="B15" s="9"/>
      <c r="C15" s="12">
        <f ca="1">(C7+C11)+(C8+C12)*INT(MAX(F21:F3532))</f>
        <v>60171.075361479241</v>
      </c>
      <c r="E15" s="45" t="s">
        <v>34</v>
      </c>
      <c r="F15" s="47">
        <f ca="1">ROUND(2*(F14-$C$7)/$C$8,0)/2+F13</f>
        <v>7346.5</v>
      </c>
    </row>
    <row r="16" spans="1:7" x14ac:dyDescent="0.2">
      <c r="A16" s="14" t="s">
        <v>4</v>
      </c>
      <c r="B16" s="9"/>
      <c r="C16" s="15">
        <f ca="1">+C8+C12</f>
        <v>0.74661893620123787</v>
      </c>
      <c r="E16" s="45" t="s">
        <v>35</v>
      </c>
      <c r="F16" s="48">
        <f ca="1">ROUND(2*(F14-$C$15)/$C$16,0)/2+F13</f>
        <v>505.5</v>
      </c>
    </row>
    <row r="17" spans="1:19" ht="13.5" thickBot="1" x14ac:dyDescent="0.25">
      <c r="A17" s="13" t="s">
        <v>28</v>
      </c>
      <c r="B17" s="9"/>
      <c r="C17" s="9">
        <f>COUNT(C21:C2190)</f>
        <v>29</v>
      </c>
      <c r="E17" s="45" t="s">
        <v>50</v>
      </c>
      <c r="F17" s="49">
        <f ca="1">+$C$15+$C$16*$F$16-15018.5-$C$9/24</f>
        <v>45530.3870670623</v>
      </c>
    </row>
    <row r="18" spans="1:19" ht="14.25" thickTop="1" thickBot="1" x14ac:dyDescent="0.25">
      <c r="A18" s="14" t="s">
        <v>5</v>
      </c>
      <c r="B18" s="9"/>
      <c r="C18" s="16">
        <f ca="1">+C15</f>
        <v>60171.075361479241</v>
      </c>
      <c r="D18" s="17">
        <f ca="1">+C16</f>
        <v>0.74661893620123787</v>
      </c>
      <c r="E18" s="51" t="s">
        <v>51</v>
      </c>
      <c r="F18" s="50">
        <f ca="1">+($C$15+$C$16*$F$16)-($C$16/2)-15018.5-$C$9/24</f>
        <v>45530.013757594199</v>
      </c>
    </row>
    <row r="19" spans="1:19" ht="13.5" thickTop="1" x14ac:dyDescent="0.2">
      <c r="A19" s="21" t="s">
        <v>32</v>
      </c>
      <c r="E19" s="22">
        <v>21</v>
      </c>
      <c r="S19" t="e">
        <f ca="1">SQRT(SUM(S21:S49)/(COUNT(S21:S49)-1))</f>
        <v>#DIV/0!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39</v>
      </c>
      <c r="I20" s="6" t="s">
        <v>49</v>
      </c>
      <c r="J20" s="6" t="s">
        <v>48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3" t="s">
        <v>52</v>
      </c>
    </row>
    <row r="21" spans="1:19" x14ac:dyDescent="0.2">
      <c r="A21" s="36" t="s">
        <v>44</v>
      </c>
      <c r="B21" s="37" t="s">
        <v>41</v>
      </c>
      <c r="C21" s="39">
        <v>54709.558599999997</v>
      </c>
      <c r="D21" s="40">
        <v>4.8999999999999998E-3</v>
      </c>
      <c r="E21">
        <f t="shared" ref="E21:E48" si="0">+(C21-C$7)/C$8</f>
        <v>-473.99146022636802</v>
      </c>
      <c r="F21">
        <f t="shared" ref="F21:F48" si="1">ROUND(2*E21,0)/2</f>
        <v>-474</v>
      </c>
      <c r="G21">
        <f t="shared" ref="G21:G48" si="2">+C21-(C$7+F21*C$8)</f>
        <v>6.3759999466128647E-3</v>
      </c>
      <c r="J21">
        <f t="shared" ref="J21:J26" si="3">+G21</f>
        <v>6.3759999466128647E-3</v>
      </c>
      <c r="O21">
        <f t="shared" ref="O21:O48" ca="1" si="4">+C$11+C$12*$F21</f>
        <v>5.6191671376661038E-3</v>
      </c>
      <c r="Q21" s="1">
        <f t="shared" ref="Q21:Q48" si="5">+C21-15018.5</f>
        <v>39691.058599999997</v>
      </c>
    </row>
    <row r="22" spans="1:19" x14ac:dyDescent="0.2">
      <c r="A22" s="36" t="s">
        <v>44</v>
      </c>
      <c r="B22" s="37" t="s">
        <v>41</v>
      </c>
      <c r="C22" s="39">
        <v>54718.5193</v>
      </c>
      <c r="D22" s="40">
        <v>4.1999999999999997E-3</v>
      </c>
      <c r="E22">
        <f t="shared" si="0"/>
        <v>-461.9898369193175</v>
      </c>
      <c r="F22">
        <f t="shared" si="1"/>
        <v>-462</v>
      </c>
      <c r="G22">
        <f t="shared" si="2"/>
        <v>7.5879999494645745E-3</v>
      </c>
      <c r="J22">
        <f t="shared" si="3"/>
        <v>7.5879999494645745E-3</v>
      </c>
      <c r="O22">
        <f t="shared" ca="1" si="4"/>
        <v>5.5584015525210048E-3</v>
      </c>
      <c r="Q22" s="1">
        <f t="shared" si="5"/>
        <v>39700.0193</v>
      </c>
    </row>
    <row r="23" spans="1:19" x14ac:dyDescent="0.2">
      <c r="A23" s="36" t="s">
        <v>44</v>
      </c>
      <c r="B23" s="37" t="s">
        <v>41</v>
      </c>
      <c r="C23" s="39">
        <v>54718.535100000001</v>
      </c>
      <c r="D23" s="40">
        <v>4.1999999999999997E-3</v>
      </c>
      <c r="E23">
        <f t="shared" si="0"/>
        <v>-461.96867499577763</v>
      </c>
      <c r="F23">
        <f t="shared" si="1"/>
        <v>-462</v>
      </c>
      <c r="G23">
        <f t="shared" si="2"/>
        <v>2.3387999950500671E-2</v>
      </c>
      <c r="J23">
        <f t="shared" si="3"/>
        <v>2.3387999950500671E-2</v>
      </c>
      <c r="O23">
        <f t="shared" ca="1" si="4"/>
        <v>5.5584015525210048E-3</v>
      </c>
      <c r="Q23" s="1">
        <f t="shared" si="5"/>
        <v>39700.035100000001</v>
      </c>
    </row>
    <row r="24" spans="1:19" x14ac:dyDescent="0.2">
      <c r="A24" s="36" t="s">
        <v>44</v>
      </c>
      <c r="B24" s="37" t="s">
        <v>41</v>
      </c>
      <c r="C24" s="39">
        <v>55039.557699999998</v>
      </c>
      <c r="D24" s="40">
        <v>4.1999999999999997E-3</v>
      </c>
      <c r="E24">
        <f t="shared" si="0"/>
        <v>-32.003123392833423</v>
      </c>
      <c r="F24">
        <f t="shared" si="1"/>
        <v>-32</v>
      </c>
      <c r="G24">
        <f t="shared" si="2"/>
        <v>-2.332000047317706E-3</v>
      </c>
      <c r="J24">
        <f t="shared" si="3"/>
        <v>-2.332000047317706E-3</v>
      </c>
      <c r="O24">
        <f t="shared" ca="1" si="4"/>
        <v>3.3809680848216326E-3</v>
      </c>
      <c r="Q24" s="1">
        <f t="shared" si="5"/>
        <v>40021.057699999998</v>
      </c>
    </row>
    <row r="25" spans="1:19" x14ac:dyDescent="0.2">
      <c r="A25" s="36" t="s">
        <v>44</v>
      </c>
      <c r="B25" s="37" t="s">
        <v>45</v>
      </c>
      <c r="C25" s="39">
        <v>55041.424099999997</v>
      </c>
      <c r="D25" s="40">
        <v>4.1999999999999997E-3</v>
      </c>
      <c r="E25">
        <f t="shared" si="0"/>
        <v>-29.50333769079468</v>
      </c>
      <c r="F25">
        <f t="shared" si="1"/>
        <v>-29.5</v>
      </c>
      <c r="G25">
        <f t="shared" si="2"/>
        <v>-2.4920000505517237E-3</v>
      </c>
      <c r="J25">
        <f t="shared" si="3"/>
        <v>-2.4920000505517237E-3</v>
      </c>
      <c r="O25">
        <f t="shared" ca="1" si="4"/>
        <v>3.3683085879164039E-3</v>
      </c>
      <c r="Q25" s="1">
        <f t="shared" si="5"/>
        <v>40022.924099999997</v>
      </c>
    </row>
    <row r="26" spans="1:19" x14ac:dyDescent="0.2">
      <c r="A26" s="36" t="s">
        <v>44</v>
      </c>
      <c r="B26" s="37" t="s">
        <v>41</v>
      </c>
      <c r="C26" s="39">
        <v>55063.451399999998</v>
      </c>
      <c r="D26" s="40">
        <v>4.1999999999999997E-3</v>
      </c>
      <c r="E26">
        <f t="shared" si="0"/>
        <v>-8.0361741696803699E-4</v>
      </c>
      <c r="F26">
        <f t="shared" si="1"/>
        <v>0</v>
      </c>
      <c r="G26">
        <f t="shared" si="2"/>
        <v>-6.0000005032634363E-4</v>
      </c>
      <c r="J26">
        <f t="shared" si="3"/>
        <v>-6.0000005032634363E-4</v>
      </c>
      <c r="O26">
        <f t="shared" ca="1" si="4"/>
        <v>3.2189265244347027E-3</v>
      </c>
      <c r="Q26" s="1">
        <f t="shared" si="5"/>
        <v>40044.951399999998</v>
      </c>
    </row>
    <row r="27" spans="1:19" x14ac:dyDescent="0.2">
      <c r="A27" t="str">
        <f>$D$7</f>
        <v>VSX</v>
      </c>
      <c r="C27" s="7">
        <f>$C$7</f>
        <v>55063.452000000048</v>
      </c>
      <c r="D27" s="7"/>
      <c r="E27">
        <f t="shared" si="0"/>
        <v>0</v>
      </c>
      <c r="F27">
        <f t="shared" si="1"/>
        <v>0</v>
      </c>
      <c r="G27">
        <f t="shared" si="2"/>
        <v>0</v>
      </c>
      <c r="H27">
        <f>+G27</f>
        <v>0</v>
      </c>
      <c r="O27">
        <f t="shared" ca="1" si="4"/>
        <v>3.2189265244347027E-3</v>
      </c>
      <c r="Q27" s="1">
        <f t="shared" si="5"/>
        <v>40044.952000000048</v>
      </c>
    </row>
    <row r="28" spans="1:19" x14ac:dyDescent="0.2">
      <c r="A28" s="28" t="s">
        <v>40</v>
      </c>
      <c r="B28" s="29" t="s">
        <v>41</v>
      </c>
      <c r="C28" s="28">
        <v>55393.458100000003</v>
      </c>
      <c r="D28" s="28">
        <v>8.0000000000000004E-4</v>
      </c>
      <c r="E28">
        <f t="shared" si="0"/>
        <v>441.99771236921805</v>
      </c>
      <c r="F28">
        <f t="shared" si="1"/>
        <v>442</v>
      </c>
      <c r="G28">
        <f t="shared" si="2"/>
        <v>-1.7080000470741652E-3</v>
      </c>
      <c r="J28">
        <f t="shared" ref="J28:J48" si="6">+G28</f>
        <v>-1.7080000470741652E-3</v>
      </c>
      <c r="O28">
        <f t="shared" ca="1" si="4"/>
        <v>9.8072747159023196E-4</v>
      </c>
      <c r="Q28" s="1">
        <f t="shared" si="5"/>
        <v>40374.958100000003</v>
      </c>
      <c r="S28">
        <f ca="1">+(O28-G28)^2</f>
        <v>7.2292556696232058E-6</v>
      </c>
    </row>
    <row r="29" spans="1:19" x14ac:dyDescent="0.2">
      <c r="A29" s="36" t="s">
        <v>44</v>
      </c>
      <c r="B29" s="37" t="s">
        <v>41</v>
      </c>
      <c r="C29" s="39">
        <v>55393.462200000002</v>
      </c>
      <c r="D29" s="40">
        <v>4.1999999999999997E-3</v>
      </c>
      <c r="E29">
        <f t="shared" si="0"/>
        <v>442.00320375443778</v>
      </c>
      <c r="F29">
        <f t="shared" si="1"/>
        <v>442</v>
      </c>
      <c r="G29">
        <f t="shared" si="2"/>
        <v>2.3919999512145296E-3</v>
      </c>
      <c r="J29">
        <f t="shared" si="6"/>
        <v>2.3919999512145296E-3</v>
      </c>
      <c r="O29">
        <f t="shared" ca="1" si="4"/>
        <v>9.8072747159023196E-4</v>
      </c>
      <c r="Q29" s="1">
        <f t="shared" si="5"/>
        <v>40374.962200000002</v>
      </c>
    </row>
    <row r="30" spans="1:19" x14ac:dyDescent="0.2">
      <c r="A30" s="35" t="s">
        <v>43</v>
      </c>
      <c r="B30" s="35"/>
      <c r="C30" s="30">
        <v>55473.347300000001</v>
      </c>
      <c r="D30" s="30">
        <v>5.9999999999999995E-4</v>
      </c>
      <c r="E30">
        <f t="shared" si="0"/>
        <v>548.99829097370684</v>
      </c>
      <c r="F30">
        <f t="shared" si="1"/>
        <v>549</v>
      </c>
      <c r="G30">
        <f t="shared" si="2"/>
        <v>-1.2760000463458709E-3</v>
      </c>
      <c r="J30">
        <f t="shared" si="6"/>
        <v>-1.2760000463458709E-3</v>
      </c>
      <c r="O30">
        <f t="shared" ca="1" si="4"/>
        <v>4.3890100404643485E-4</v>
      </c>
      <c r="Q30" s="1">
        <f t="shared" si="5"/>
        <v>40454.847300000001</v>
      </c>
    </row>
    <row r="31" spans="1:19" x14ac:dyDescent="0.2">
      <c r="A31" s="36" t="s">
        <v>44</v>
      </c>
      <c r="B31" s="37" t="s">
        <v>41</v>
      </c>
      <c r="C31" s="39">
        <v>55473.350899999998</v>
      </c>
      <c r="D31" s="40">
        <v>4.1999999999999997E-3</v>
      </c>
      <c r="E31">
        <f t="shared" si="0"/>
        <v>549.00311267779932</v>
      </c>
      <c r="F31">
        <f t="shared" si="1"/>
        <v>549</v>
      </c>
      <c r="G31">
        <f t="shared" si="2"/>
        <v>2.323999950021971E-3</v>
      </c>
      <c r="J31">
        <f t="shared" si="6"/>
        <v>2.323999950021971E-3</v>
      </c>
      <c r="O31">
        <f t="shared" ca="1" si="4"/>
        <v>4.3890100404643485E-4</v>
      </c>
      <c r="Q31" s="1">
        <f t="shared" si="5"/>
        <v>40454.850899999998</v>
      </c>
    </row>
    <row r="32" spans="1:19" x14ac:dyDescent="0.2">
      <c r="A32" s="36" t="s">
        <v>44</v>
      </c>
      <c r="B32" s="37" t="s">
        <v>41</v>
      </c>
      <c r="C32" s="39">
        <v>55791.405400000003</v>
      </c>
      <c r="D32" s="40">
        <v>4.8999999999999998E-3</v>
      </c>
      <c r="E32">
        <f t="shared" si="0"/>
        <v>974.99330318869329</v>
      </c>
      <c r="F32">
        <f t="shared" si="1"/>
        <v>975</v>
      </c>
      <c r="G32">
        <f t="shared" si="2"/>
        <v>-5.0000000483123586E-3</v>
      </c>
      <c r="J32">
        <f t="shared" si="6"/>
        <v>-5.0000000483123586E-3</v>
      </c>
      <c r="O32">
        <f t="shared" ca="1" si="4"/>
        <v>-1.7182772686045707E-3</v>
      </c>
      <c r="Q32" s="1">
        <f t="shared" si="5"/>
        <v>40772.905400000003</v>
      </c>
    </row>
    <row r="33" spans="1:18" x14ac:dyDescent="0.2">
      <c r="A33" s="36" t="s">
        <v>44</v>
      </c>
      <c r="B33" s="37" t="s">
        <v>41</v>
      </c>
      <c r="C33" s="39">
        <v>56521.597800000003</v>
      </c>
      <c r="D33" s="40">
        <v>4.1999999999999997E-3</v>
      </c>
      <c r="E33">
        <f t="shared" si="0"/>
        <v>1952.9854384535654</v>
      </c>
      <c r="F33">
        <f t="shared" si="1"/>
        <v>1953</v>
      </c>
      <c r="G33">
        <f t="shared" si="2"/>
        <v>-1.0872000042581931E-2</v>
      </c>
      <c r="J33">
        <f t="shared" si="6"/>
        <v>-1.0872000042581931E-2</v>
      </c>
      <c r="O33">
        <f t="shared" ca="1" si="4"/>
        <v>-6.6706724579301199E-3</v>
      </c>
      <c r="Q33" s="1">
        <f t="shared" si="5"/>
        <v>41503.097800000003</v>
      </c>
    </row>
    <row r="34" spans="1:18" x14ac:dyDescent="0.2">
      <c r="A34" s="31" t="s">
        <v>42</v>
      </c>
      <c r="B34" s="32" t="s">
        <v>41</v>
      </c>
      <c r="C34" s="33">
        <v>56521.604500000001</v>
      </c>
      <c r="D34" s="34">
        <v>8.0000000000000004E-4</v>
      </c>
      <c r="E34">
        <f t="shared" si="0"/>
        <v>1952.9944121806329</v>
      </c>
      <c r="F34">
        <f t="shared" si="1"/>
        <v>1953</v>
      </c>
      <c r="G34">
        <f t="shared" si="2"/>
        <v>-4.172000044491142E-3</v>
      </c>
      <c r="J34">
        <f t="shared" si="6"/>
        <v>-4.172000044491142E-3</v>
      </c>
      <c r="O34">
        <f t="shared" ca="1" si="4"/>
        <v>-6.6706724579301199E-3</v>
      </c>
      <c r="Q34" s="1">
        <f t="shared" si="5"/>
        <v>41503.104500000001</v>
      </c>
    </row>
    <row r="35" spans="1:18" x14ac:dyDescent="0.2">
      <c r="A35" s="36" t="s">
        <v>44</v>
      </c>
      <c r="B35" s="37" t="s">
        <v>41</v>
      </c>
      <c r="C35" s="39">
        <v>57627.339800000002</v>
      </c>
      <c r="D35" s="40">
        <v>6.8999999999999999E-3</v>
      </c>
      <c r="E35">
        <f t="shared" si="0"/>
        <v>3433.9745306874051</v>
      </c>
      <c r="F35">
        <f t="shared" si="1"/>
        <v>3434</v>
      </c>
      <c r="G35">
        <f t="shared" si="2"/>
        <v>-1.9016000049305148E-2</v>
      </c>
      <c r="J35">
        <f t="shared" si="6"/>
        <v>-1.9016000049305148E-2</v>
      </c>
      <c r="O35">
        <f t="shared" ca="1" si="4"/>
        <v>-1.4170158424587723E-2</v>
      </c>
      <c r="Q35" s="1">
        <f t="shared" si="5"/>
        <v>42608.839800000002</v>
      </c>
    </row>
    <row r="36" spans="1:18" x14ac:dyDescent="0.2">
      <c r="A36" s="36" t="s">
        <v>47</v>
      </c>
      <c r="B36" s="37" t="s">
        <v>41</v>
      </c>
      <c r="C36" s="41">
        <v>58313.486599999997</v>
      </c>
      <c r="D36" s="40">
        <v>4.1999999999999997E-3</v>
      </c>
      <c r="E36">
        <f t="shared" si="0"/>
        <v>4352.9736520657634</v>
      </c>
      <c r="F36">
        <f t="shared" si="1"/>
        <v>4353</v>
      </c>
      <c r="G36">
        <f t="shared" si="2"/>
        <v>-1.9672000053105876E-2</v>
      </c>
      <c r="J36">
        <f t="shared" si="6"/>
        <v>-1.9672000053105876E-2</v>
      </c>
      <c r="O36">
        <f t="shared" ca="1" si="4"/>
        <v>-1.882378948694987E-2</v>
      </c>
      <c r="Q36" s="1">
        <f t="shared" si="5"/>
        <v>43294.986599999997</v>
      </c>
    </row>
    <row r="37" spans="1:18" x14ac:dyDescent="0.2">
      <c r="A37" s="36" t="s">
        <v>44</v>
      </c>
      <c r="B37" s="37" t="s">
        <v>45</v>
      </c>
      <c r="C37" s="39">
        <v>58318.34</v>
      </c>
      <c r="D37" s="40">
        <v>4.8999999999999998E-3</v>
      </c>
      <c r="E37">
        <f t="shared" si="0"/>
        <v>4359.474112806377</v>
      </c>
      <c r="F37">
        <f t="shared" si="1"/>
        <v>4359.5</v>
      </c>
      <c r="G37">
        <f t="shared" si="2"/>
        <v>-1.9328000053064898E-2</v>
      </c>
      <c r="J37">
        <f t="shared" si="6"/>
        <v>-1.9328000053064898E-2</v>
      </c>
      <c r="O37">
        <f t="shared" ca="1" si="4"/>
        <v>-1.8856704178903463E-2</v>
      </c>
      <c r="Q37" s="1">
        <f t="shared" si="5"/>
        <v>43299.839999999997</v>
      </c>
    </row>
    <row r="38" spans="1:18" x14ac:dyDescent="0.2">
      <c r="A38" s="36" t="s">
        <v>44</v>
      </c>
      <c r="B38" s="37" t="s">
        <v>45</v>
      </c>
      <c r="C38" s="39">
        <v>58318.369899999998</v>
      </c>
      <c r="D38" s="40">
        <v>5.5999999999999999E-3</v>
      </c>
      <c r="E38">
        <f t="shared" si="0"/>
        <v>4359.5141597376314</v>
      </c>
      <c r="F38">
        <f t="shared" si="1"/>
        <v>4359.5</v>
      </c>
      <c r="O38">
        <f t="shared" ca="1" si="4"/>
        <v>-1.8856704178903463E-2</v>
      </c>
      <c r="Q38" s="1">
        <f t="shared" si="5"/>
        <v>43299.869899999998</v>
      </c>
      <c r="R38">
        <f>+C38-(C$7+F38*C$8)</f>
        <v>1.0571999948297162E-2</v>
      </c>
    </row>
    <row r="39" spans="1:18" x14ac:dyDescent="0.2">
      <c r="A39" s="36" t="s">
        <v>44</v>
      </c>
      <c r="B39" s="37" t="s">
        <v>41</v>
      </c>
      <c r="C39" s="39">
        <v>58319.458100000003</v>
      </c>
      <c r="D39" s="40">
        <v>3.5000000000000001E-3</v>
      </c>
      <c r="E39">
        <f t="shared" si="0"/>
        <v>4360.971653737296</v>
      </c>
      <c r="F39">
        <f t="shared" si="1"/>
        <v>4361</v>
      </c>
      <c r="G39">
        <f t="shared" si="2"/>
        <v>-2.1164000041608233E-2</v>
      </c>
      <c r="J39">
        <f t="shared" si="6"/>
        <v>-2.1164000041608233E-2</v>
      </c>
      <c r="O39">
        <f t="shared" ca="1" si="4"/>
        <v>-1.8864299877046603E-2</v>
      </c>
      <c r="Q39" s="1">
        <f t="shared" si="5"/>
        <v>43300.958100000003</v>
      </c>
    </row>
    <row r="40" spans="1:18" x14ac:dyDescent="0.2">
      <c r="A40" s="36" t="s">
        <v>44</v>
      </c>
      <c r="B40" s="37" t="s">
        <v>41</v>
      </c>
      <c r="C40" s="39">
        <v>58336.634299999998</v>
      </c>
      <c r="D40" s="40">
        <v>3.5000000000000001E-3</v>
      </c>
      <c r="E40">
        <f t="shared" si="0"/>
        <v>4383.9768076032242</v>
      </c>
      <c r="F40">
        <f t="shared" si="1"/>
        <v>4384</v>
      </c>
      <c r="G40">
        <f t="shared" si="2"/>
        <v>-1.7316000048595015E-2</v>
      </c>
      <c r="J40">
        <f t="shared" si="6"/>
        <v>-1.7316000048595015E-2</v>
      </c>
      <c r="O40">
        <f t="shared" ca="1" si="4"/>
        <v>-1.8980767248574705E-2</v>
      </c>
      <c r="Q40" s="1">
        <f t="shared" si="5"/>
        <v>43318.134299999998</v>
      </c>
    </row>
    <row r="41" spans="1:18" x14ac:dyDescent="0.2">
      <c r="A41" s="36" t="s">
        <v>44</v>
      </c>
      <c r="B41" s="37" t="s">
        <v>41</v>
      </c>
      <c r="C41" s="39">
        <v>58375.457000000002</v>
      </c>
      <c r="D41" s="40">
        <v>3.5000000000000001E-3</v>
      </c>
      <c r="E41">
        <f t="shared" si="0"/>
        <v>4435.9744663980182</v>
      </c>
      <c r="F41">
        <f t="shared" si="1"/>
        <v>4436</v>
      </c>
      <c r="G41">
        <f t="shared" si="2"/>
        <v>-1.9064000043726992E-2</v>
      </c>
      <c r="J41">
        <f t="shared" si="6"/>
        <v>-1.9064000043726992E-2</v>
      </c>
      <c r="O41">
        <f t="shared" ca="1" si="4"/>
        <v>-1.9244084784203468E-2</v>
      </c>
      <c r="Q41" s="1">
        <f t="shared" si="5"/>
        <v>43356.957000000002</v>
      </c>
    </row>
    <row r="42" spans="1:18" x14ac:dyDescent="0.2">
      <c r="A42" s="36" t="s">
        <v>47</v>
      </c>
      <c r="B42" s="37" t="s">
        <v>41</v>
      </c>
      <c r="C42" s="41">
        <v>58699.487699999998</v>
      </c>
      <c r="D42" s="40">
        <v>4.1999999999999997E-3</v>
      </c>
      <c r="E42">
        <f t="shared" si="0"/>
        <v>4869.9689535829948</v>
      </c>
      <c r="F42">
        <f t="shared" si="1"/>
        <v>4870</v>
      </c>
      <c r="G42">
        <f t="shared" si="2"/>
        <v>-2.3180000047432259E-2</v>
      </c>
      <c r="J42">
        <f t="shared" si="6"/>
        <v>-2.3180000047432259E-2</v>
      </c>
      <c r="O42">
        <f t="shared" ca="1" si="4"/>
        <v>-2.1441773446951209E-2</v>
      </c>
      <c r="Q42" s="1">
        <f t="shared" si="5"/>
        <v>43680.987699999998</v>
      </c>
    </row>
    <row r="43" spans="1:18" x14ac:dyDescent="0.2">
      <c r="A43" s="36" t="s">
        <v>44</v>
      </c>
      <c r="B43" s="37" t="s">
        <v>41</v>
      </c>
      <c r="C43" s="39">
        <v>58751.387000000002</v>
      </c>
      <c r="D43" s="40">
        <v>3.5000000000000001E-3</v>
      </c>
      <c r="E43">
        <f t="shared" si="0"/>
        <v>4939.4809167666108</v>
      </c>
      <c r="F43">
        <f t="shared" si="1"/>
        <v>4939.5</v>
      </c>
      <c r="G43">
        <f t="shared" si="2"/>
        <v>-1.4248000043153297E-2</v>
      </c>
      <c r="J43">
        <f t="shared" si="6"/>
        <v>-1.4248000043153297E-2</v>
      </c>
      <c r="O43">
        <f t="shared" ca="1" si="4"/>
        <v>-2.1793707460916571E-2</v>
      </c>
      <c r="Q43" s="1">
        <f t="shared" si="5"/>
        <v>43732.887000000002</v>
      </c>
    </row>
    <row r="44" spans="1:18" x14ac:dyDescent="0.2">
      <c r="A44" s="36" t="s">
        <v>44</v>
      </c>
      <c r="B44" s="37" t="s">
        <v>41</v>
      </c>
      <c r="C44" s="39">
        <v>59056.380799999999</v>
      </c>
      <c r="D44" s="40">
        <v>3.5000000000000001E-3</v>
      </c>
      <c r="E44">
        <f t="shared" si="0"/>
        <v>5347.9780987484337</v>
      </c>
      <c r="F44">
        <f t="shared" si="1"/>
        <v>5348</v>
      </c>
      <c r="G44">
        <f t="shared" si="2"/>
        <v>-1.6352000049664639E-2</v>
      </c>
      <c r="J44">
        <f t="shared" si="6"/>
        <v>-1.6352000049664639E-2</v>
      </c>
      <c r="O44">
        <f t="shared" ca="1" si="4"/>
        <v>-2.3862269255230974E-2</v>
      </c>
      <c r="Q44" s="1">
        <f t="shared" si="5"/>
        <v>44037.880799999999</v>
      </c>
    </row>
    <row r="45" spans="1:18" x14ac:dyDescent="0.2">
      <c r="A45" s="36" t="s">
        <v>44</v>
      </c>
      <c r="B45" s="37" t="s">
        <v>41</v>
      </c>
      <c r="C45" s="39">
        <v>59434.535400000001</v>
      </c>
      <c r="D45" s="40">
        <v>4.1999999999999997E-3</v>
      </c>
      <c r="E45">
        <f t="shared" si="0"/>
        <v>5854.4640943767581</v>
      </c>
      <c r="F45">
        <f t="shared" si="1"/>
        <v>5854.5</v>
      </c>
      <c r="G45">
        <f t="shared" si="2"/>
        <v>-2.6808000046003144E-2</v>
      </c>
      <c r="J45">
        <f t="shared" si="6"/>
        <v>-2.6808000046003144E-2</v>
      </c>
      <c r="O45">
        <f t="shared" ca="1" si="4"/>
        <v>-2.642708332823035E-2</v>
      </c>
      <c r="Q45" s="1">
        <f t="shared" si="5"/>
        <v>44416.035400000001</v>
      </c>
    </row>
    <row r="46" spans="1:18" ht="12.95" customHeight="1" x14ac:dyDescent="0.2">
      <c r="A46" s="36" t="s">
        <v>47</v>
      </c>
      <c r="B46" s="37" t="s">
        <v>41</v>
      </c>
      <c r="C46" s="41">
        <v>59498.383399999999</v>
      </c>
      <c r="D46" s="40">
        <v>4.8999999999999998E-3</v>
      </c>
      <c r="E46">
        <f t="shared" si="0"/>
        <v>5939.9796952682345</v>
      </c>
      <c r="F46">
        <f t="shared" si="1"/>
        <v>5940</v>
      </c>
      <c r="G46">
        <f t="shared" si="2"/>
        <v>-1.5160000046307687E-2</v>
      </c>
      <c r="J46">
        <f t="shared" si="6"/>
        <v>-1.5160000046307687E-2</v>
      </c>
      <c r="O46">
        <f t="shared" ca="1" si="4"/>
        <v>-2.6860038122389178E-2</v>
      </c>
      <c r="Q46" s="1">
        <f t="shared" si="5"/>
        <v>44479.883399999999</v>
      </c>
    </row>
    <row r="47" spans="1:18" ht="12.95" customHeight="1" x14ac:dyDescent="0.2">
      <c r="A47" s="36" t="s">
        <v>47</v>
      </c>
      <c r="B47" s="37" t="s">
        <v>41</v>
      </c>
      <c r="C47" s="41">
        <v>59798.512699999999</v>
      </c>
      <c r="D47" s="40">
        <v>4.1999999999999997E-3</v>
      </c>
      <c r="E47">
        <f t="shared" si="0"/>
        <v>6341.9615495884827</v>
      </c>
      <c r="F47">
        <f t="shared" si="1"/>
        <v>6342</v>
      </c>
      <c r="G47">
        <f t="shared" si="2"/>
        <v>-2.870800004893681E-2</v>
      </c>
      <c r="J47">
        <f t="shared" si="6"/>
        <v>-2.870800004893681E-2</v>
      </c>
      <c r="O47">
        <f t="shared" ca="1" si="4"/>
        <v>-2.8895685224749987E-2</v>
      </c>
      <c r="Q47" s="1">
        <f t="shared" si="5"/>
        <v>44780.012699999999</v>
      </c>
    </row>
    <row r="48" spans="1:18" ht="12.95" customHeight="1" x14ac:dyDescent="0.2">
      <c r="A48" s="36" t="s">
        <v>47</v>
      </c>
      <c r="B48" s="37" t="s">
        <v>41</v>
      </c>
      <c r="C48" s="41">
        <v>59823.525000000001</v>
      </c>
      <c r="D48" s="40">
        <v>3.5000000000000001E-3</v>
      </c>
      <c r="E48">
        <f t="shared" si="0"/>
        <v>6375.4620799759359</v>
      </c>
      <c r="F48">
        <f t="shared" si="1"/>
        <v>6375.5</v>
      </c>
      <c r="G48">
        <f t="shared" si="2"/>
        <v>-2.8312000045843888E-2</v>
      </c>
      <c r="J48">
        <f t="shared" si="6"/>
        <v>-2.8312000045843888E-2</v>
      </c>
      <c r="O48">
        <f t="shared" ca="1" si="4"/>
        <v>-2.9065322483280059E-2</v>
      </c>
      <c r="Q48" s="1">
        <f t="shared" si="5"/>
        <v>44805.025000000001</v>
      </c>
    </row>
    <row r="49" spans="1:17" ht="12.95" customHeight="1" x14ac:dyDescent="0.2">
      <c r="A49" s="40" t="s">
        <v>55</v>
      </c>
      <c r="B49" s="52" t="s">
        <v>41</v>
      </c>
      <c r="C49" s="40">
        <v>60171.433799999999</v>
      </c>
      <c r="D49" s="40">
        <v>3.5000000000000001E-3</v>
      </c>
      <c r="E49">
        <f t="shared" ref="E49" si="7">+(C49-C$7)/C$8</f>
        <v>6841.4379928852422</v>
      </c>
      <c r="F49">
        <f t="shared" ref="F49" si="8">ROUND(2*E49,0)/2</f>
        <v>6841.5</v>
      </c>
      <c r="G49">
        <f t="shared" ref="G49" si="9">+C49-(C$7+F49*C$8)</f>
        <v>-4.6296000051370356E-2</v>
      </c>
      <c r="J49">
        <f t="shared" ref="J49" si="10">+G49</f>
        <v>-4.6296000051370356E-2</v>
      </c>
      <c r="O49">
        <f t="shared" ref="O49" ca="1" si="11">+C$11+C$12*$F49</f>
        <v>-3.1425052706414727E-2</v>
      </c>
      <c r="Q49" s="1">
        <f t="shared" ref="Q49" si="12">+C49-15018.5</f>
        <v>45152.933799999999</v>
      </c>
    </row>
    <row r="50" spans="1:17" ht="12.95" customHeight="1" x14ac:dyDescent="0.2">
      <c r="C50" s="7"/>
      <c r="D50" s="7"/>
    </row>
    <row r="51" spans="1:17" ht="12.95" customHeight="1" x14ac:dyDescent="0.2">
      <c r="C51" s="7"/>
      <c r="D51" s="7"/>
    </row>
    <row r="52" spans="1:17" ht="12.95" customHeight="1" x14ac:dyDescent="0.2">
      <c r="C52" s="7"/>
      <c r="D52" s="7"/>
    </row>
    <row r="53" spans="1:17" ht="12.95" customHeight="1" x14ac:dyDescent="0.2">
      <c r="C53" s="7"/>
      <c r="D53" s="7"/>
    </row>
    <row r="54" spans="1:17" ht="12.95" customHeight="1" x14ac:dyDescent="0.2">
      <c r="C54" s="7"/>
      <c r="D54" s="7"/>
    </row>
    <row r="55" spans="1:17" ht="12.95" customHeight="1" x14ac:dyDescent="0.2">
      <c r="C55" s="7"/>
      <c r="D55" s="7"/>
    </row>
    <row r="56" spans="1:17" ht="12.95" customHeight="1" x14ac:dyDescent="0.2">
      <c r="C56" s="7"/>
      <c r="D56" s="7"/>
    </row>
    <row r="57" spans="1:17" ht="12.95" customHeight="1" x14ac:dyDescent="0.2">
      <c r="C57" s="7"/>
      <c r="D57" s="7"/>
    </row>
    <row r="58" spans="1:17" x14ac:dyDescent="0.2">
      <c r="C58" s="7"/>
      <c r="D58" s="7"/>
    </row>
    <row r="59" spans="1:17" x14ac:dyDescent="0.2">
      <c r="C59" s="7"/>
      <c r="D59" s="7"/>
    </row>
    <row r="60" spans="1:17" x14ac:dyDescent="0.2">
      <c r="C60" s="7"/>
      <c r="D60" s="7"/>
    </row>
    <row r="61" spans="1:17" x14ac:dyDescent="0.2">
      <c r="C61" s="7"/>
      <c r="D61" s="7"/>
    </row>
    <row r="62" spans="1:17" x14ac:dyDescent="0.2">
      <c r="C62" s="7"/>
      <c r="D62" s="7"/>
    </row>
    <row r="63" spans="1:17" x14ac:dyDescent="0.2">
      <c r="C63" s="7"/>
      <c r="D63" s="7"/>
    </row>
    <row r="64" spans="1:17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</sheetData>
  <sortState xmlns:xlrd2="http://schemas.microsoft.com/office/spreadsheetml/2017/richdata2" ref="A21:T52">
    <sortCondition ref="C21:C52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2024-08-25T08:20:50Z</dcterms:modified>
</cp:coreProperties>
</file>