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78071B0-CB23-46FC-894E-A4A04272B9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A21" i="1"/>
  <c r="C21" i="1"/>
  <c r="C17" i="1" s="1"/>
  <c r="C9" i="1"/>
  <c r="D9" i="1"/>
  <c r="F14" i="1"/>
  <c r="F15" i="1" s="1"/>
  <c r="Q21" i="1" l="1"/>
  <c r="E21" i="1"/>
  <c r="F21" i="1" s="1"/>
  <c r="G21" i="1" s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<sst xmlns="http://schemas.openxmlformats.org/spreadsheetml/2006/main" count="54" uniqueCount="52">
  <si>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</si>
  <si>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</si>
  <si>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</si>
  <si>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</si>
  <si>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</si>
  <si>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</si>
  <si>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</si>
  <si>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</si>
  <si>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</si>
  <si>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</si>
  <si>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</si>
  <si>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</si>
  <si>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</si>
  <si>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</si>
  <si>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</si>
  <si>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</si>
  <si>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</si>
  <si>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</si>
  <si>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</si>
  <si>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</si>
  <si>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</si>
  <si>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</si>
  <si>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</si>
  <si>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</si>
  <si>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</si>
  <si>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</si>
  <si>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</si>
  <si>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</si>
  <si>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</si>
  <si>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</si>
  <si>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</si>
  <si>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</si>
  <si>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</si>
  <si>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</si>
  <si>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</si>
  <si>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</si>
  <si>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</si>
  <si>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</si>
  <si>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</si>
  <si>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</si>
  <si>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</si>
  <si>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</si>
  <si>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</si>
  <si>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EW</t>
  </si>
  <si>
    <t>VSX</t>
  </si>
  <si>
    <t>JBAV, 60</t>
  </si>
  <si>
    <t>I</t>
  </si>
  <si>
    <t>V0549 Vul</t>
  </si>
  <si>
    <t>Next ToM-P</t>
  </si>
  <si>
    <t>Next ToM-S</t>
  </si>
  <si>
    <t>15.98 (0.22)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</si>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</sst>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V0549</a:t>
            </a:r>
            <a:r>
              <a:rPr lang="en-AU" baseline="0"/>
              <a:t> Vul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233981214903202"/>
          <c:y val="4.391217564870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-7.4489999999059364E-2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-7.4489999999059364E-2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s="15" customFormat="1" ht="20.25" x14ac:dyDescent="0.2">
      <c r="A1" s="43" t="s">
        <v>47</v>
      </c>
      <c r="F1" s="5" t="s">
        <v>41</v>
      </c>
      <c r="G1" s="6"/>
      <c r="H1" s="3"/>
      <c r="I1" s="7"/>
      <c r="J1" s="8"/>
      <c r="K1" s="4"/>
      <c r="L1" s="9"/>
      <c r="M1" s="10"/>
      <c r="N1" s="10"/>
      <c r="O1" s="11"/>
    </row>
    <row r="2" spans="1:15" s="15" customFormat="1" ht="12.95" customHeight="1" x14ac:dyDescent="0.2">
      <c r="A2" s="15" t="s">
        <v>23</v>
      </c>
      <c r="B2" s="16" t="s">
        <v>43</v>
      </c>
      <c r="C2" s="17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36</v>
      </c>
      <c r="D4" s="21" t="s">
        <v>36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4">
        <v>55398.436999999998</v>
      </c>
      <c r="D7" s="25" t="s">
        <v>44</v>
      </c>
    </row>
    <row r="8" spans="1:15" s="15" customFormat="1" ht="12.95" customHeight="1" x14ac:dyDescent="0.2">
      <c r="A8" s="15" t="s">
        <v>3</v>
      </c>
      <c r="C8" s="44">
        <v>0.30425999999999997</v>
      </c>
      <c r="D8" s="25" t="s">
        <v>44</v>
      </c>
    </row>
    <row r="9" spans="1:15" s="15" customFormat="1" ht="12.95" customHeight="1" x14ac:dyDescent="0.2">
      <c r="A9" s="26" t="s">
        <v>31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0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-6.0974910980280251E-6</v>
      </c>
      <c r="D12" s="18"/>
      <c r="E12" s="45" t="s">
        <v>51</v>
      </c>
      <c r="F12" s="46" t="s">
        <v>50</v>
      </c>
    </row>
    <row r="13" spans="1:15" s="15" customFormat="1" ht="12.95" customHeight="1" x14ac:dyDescent="0.2">
      <c r="A13" s="15" t="s">
        <v>18</v>
      </c>
      <c r="C13" s="18" t="s">
        <v>13</v>
      </c>
      <c r="E13" s="47" t="s">
        <v>33</v>
      </c>
      <c r="F13" s="48">
        <v>1</v>
      </c>
    </row>
    <row r="14" spans="1:15" s="15" customFormat="1" ht="12.95" customHeight="1" x14ac:dyDescent="0.2">
      <c r="E14" s="47" t="s">
        <v>30</v>
      </c>
      <c r="F14" s="49">
        <f ca="1">NOW()+15018.5+$C$5/24</f>
        <v>60519.753637615737</v>
      </c>
    </row>
    <row r="15" spans="1:15" s="15" customFormat="1" ht="12.95" customHeight="1" x14ac:dyDescent="0.2">
      <c r="A15" s="32" t="s">
        <v>17</v>
      </c>
      <c r="C15" s="33">
        <f ca="1">(C7+C11)+(C8+C12)*INT(MAX(F21:F3533))</f>
        <v>59115.202673048741</v>
      </c>
      <c r="E15" s="47" t="s">
        <v>34</v>
      </c>
      <c r="F15" s="49">
        <f ca="1">ROUND(2*(F14-$C$7)/$C$8,0)/2+F13</f>
        <v>16833</v>
      </c>
    </row>
    <row r="16" spans="1:15" s="15" customFormat="1" ht="12.95" customHeight="1" x14ac:dyDescent="0.2">
      <c r="A16" s="19" t="s">
        <v>4</v>
      </c>
      <c r="C16" s="34">
        <f ca="1">+C8+C12</f>
        <v>0.30425390250890194</v>
      </c>
      <c r="E16" s="47" t="s">
        <v>35</v>
      </c>
      <c r="F16" s="50">
        <f ca="1">ROUND(2*(F14-$C$15)/$C$16,0)/2+F13</f>
        <v>4617.5</v>
      </c>
    </row>
    <row r="17" spans="1:21" s="15" customFormat="1" ht="12.95" customHeight="1" thickBot="1" x14ac:dyDescent="0.25">
      <c r="A17" s="31" t="s">
        <v>27</v>
      </c>
      <c r="C17" s="15">
        <f>COUNT(C21:C2191)</f>
        <v>2</v>
      </c>
      <c r="E17" s="47" t="s">
        <v>48</v>
      </c>
      <c r="F17" s="51">
        <f ca="1">+$C$15+$C$16*$F$16-15018.5-$C$5/24</f>
        <v>45501.99090121693</v>
      </c>
    </row>
    <row r="18" spans="1:21" s="15" customFormat="1" ht="12.95" customHeight="1" thickTop="1" thickBot="1" x14ac:dyDescent="0.25">
      <c r="A18" s="19" t="s">
        <v>5</v>
      </c>
      <c r="C18" s="35">
        <f ca="1">+C15</f>
        <v>59115.202673048741</v>
      </c>
      <c r="D18" s="36">
        <f ca="1">+C16</f>
        <v>0.30425390250890194</v>
      </c>
      <c r="E18" s="53" t="s">
        <v>49</v>
      </c>
      <c r="F18" s="52">
        <f ca="1">+($C$15+$C$16*$F$16)-($C$16/2)-15018.5-$C$5/24</f>
        <v>45501.838774265678</v>
      </c>
    </row>
    <row r="19" spans="1:21" s="15" customFormat="1" ht="12.95" customHeight="1" thickTop="1" x14ac:dyDescent="0.2">
      <c r="F19" s="37" t="s">
        <v>42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30" t="s">
        <v>14</v>
      </c>
      <c r="U20" s="40" t="s">
        <v>32</v>
      </c>
    </row>
    <row r="21" spans="1:21" s="15" customFormat="1" ht="12.95" customHeight="1" x14ac:dyDescent="0.2">
      <c r="A21" s="15" t="str">
        <f>$D$7</f>
        <v>VSX</v>
      </c>
      <c r="C21" s="24">
        <f>$C$7</f>
        <v>55398.436999999998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0</v>
      </c>
      <c r="Q21" s="41">
        <f>+C21-15018.5</f>
        <v>40379.936999999998</v>
      </c>
    </row>
    <row r="22" spans="1:21" s="15" customFormat="1" ht="12.95" customHeight="1" x14ac:dyDescent="0.2">
      <c r="A22" s="12" t="s">
        <v>45</v>
      </c>
      <c r="B22" s="13" t="s">
        <v>46</v>
      </c>
      <c r="C22" s="14">
        <v>59115.354800000001</v>
      </c>
      <c r="D22" s="12">
        <v>3.5000000000000001E-3</v>
      </c>
      <c r="E22" s="15">
        <f>+(C22-C$7)/C$8</f>
        <v>12216.255176493798</v>
      </c>
      <c r="F22" s="15">
        <f>ROUND(2*E22,0)/2</f>
        <v>12216.5</v>
      </c>
      <c r="G22" s="15">
        <f>+C22-(C$7+F22*C$8)</f>
        <v>-7.4489999999059364E-2</v>
      </c>
      <c r="K22" s="15">
        <f>+G22</f>
        <v>-7.4489999999059364E-2</v>
      </c>
      <c r="O22" s="15">
        <f ca="1">+C$11+C$12*$F22</f>
        <v>-7.4489999999059364E-2</v>
      </c>
      <c r="Q22" s="41">
        <f>+C22-15018.5</f>
        <v>44096.854800000001</v>
      </c>
    </row>
    <row r="23" spans="1:21" s="15" customFormat="1" ht="12.95" customHeight="1" x14ac:dyDescent="0.2">
      <c r="C23" s="24"/>
      <c r="D23" s="24"/>
      <c r="Q23" s="42"/>
    </row>
    <row r="24" spans="1:21" s="15" customFormat="1" ht="12.95" customHeight="1" x14ac:dyDescent="0.2">
      <c r="C24" s="24"/>
      <c r="D24" s="24"/>
      <c r="Q24" s="42"/>
    </row>
    <row r="25" spans="1:21" s="15" customFormat="1" ht="12.95" customHeight="1" x14ac:dyDescent="0.2">
      <c r="C25" s="24"/>
      <c r="D25" s="24"/>
      <c r="Q25" s="42"/>
    </row>
    <row r="26" spans="1:21" s="15" customFormat="1" ht="12.95" customHeight="1" x14ac:dyDescent="0.2">
      <c r="C26" s="24"/>
      <c r="D26" s="24"/>
      <c r="Q26" s="42"/>
    </row>
    <row r="27" spans="1:21" s="15" customFormat="1" ht="12.95" customHeight="1" x14ac:dyDescent="0.2">
      <c r="C27" s="24"/>
      <c r="D27" s="24"/>
      <c r="Q27" s="42"/>
    </row>
    <row r="28" spans="1:21" s="15" customFormat="1" ht="12.95" customHeight="1" x14ac:dyDescent="0.2">
      <c r="C28" s="24"/>
      <c r="D28" s="24"/>
      <c r="Q28" s="42"/>
    </row>
    <row r="29" spans="1:21" s="15" customFormat="1" ht="12.95" customHeight="1" x14ac:dyDescent="0.2">
      <c r="C29" s="24"/>
      <c r="D29" s="24"/>
      <c r="Q29" s="42"/>
    </row>
    <row r="30" spans="1:21" s="15" customFormat="1" ht="12.95" customHeight="1" x14ac:dyDescent="0.2">
      <c r="C30" s="24"/>
      <c r="D30" s="24"/>
      <c r="Q30" s="42"/>
    </row>
    <row r="31" spans="1:21" s="15" customFormat="1" ht="12.95" customHeight="1" x14ac:dyDescent="0.2">
      <c r="C31" s="24"/>
      <c r="D31" s="24"/>
      <c r="Q31" s="42"/>
    </row>
    <row r="32" spans="1:21" s="15" customFormat="1" ht="12.95" customHeight="1" x14ac:dyDescent="0.2">
      <c r="C32" s="24"/>
      <c r="D32" s="24"/>
      <c r="Q32" s="42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2024-07-28T06:05:14Z</dcterms:modified>
</cp:coreProperties>
</file>