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3AE74B09-63C9-43F6-8F8B-8DEBCF083E4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H22" i="1"/>
  <c r="E21" i="1"/>
  <c r="F21" i="1"/>
  <c r="G21" i="1"/>
  <c r="I21" i="1"/>
  <c r="C9" i="1"/>
  <c r="D9" i="1"/>
  <c r="Q22" i="1"/>
  <c r="F16" i="1"/>
  <c r="C17" i="1"/>
  <c r="R22" i="1"/>
  <c r="Q21" i="1"/>
  <c r="C11" i="1"/>
  <c r="C12" i="1"/>
  <c r="O22" i="1" l="1"/>
  <c r="C15" i="1"/>
  <c r="F18" i="1" s="1"/>
  <c r="O21" i="1"/>
  <c r="C16" i="1"/>
  <c r="D18" i="1" s="1"/>
  <c r="F17" i="1"/>
  <c r="C18" i="1" l="1"/>
  <c r="F19" i="1"/>
</calcChain>
</file>

<file path=xl/sharedStrings.xml><?xml version="1.0" encoding="utf-8"?>
<sst xmlns="http://schemas.openxmlformats.org/spreadsheetml/2006/main" count="49" uniqueCount="46">
  <si>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</si>
  <si>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</si>
  <si>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</si>
  <si>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</si>
  <si>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</si>
  <si>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</si>
  <si>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</si>
  <si>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</si>
  <si>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</si>
  <si>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</si>
  <si>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</si>
  <si>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</si>
  <si>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</si>
  <si>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</si>
  <si>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</si>
  <si>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</si>
  <si>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</si>
  <si>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</si>
  <si>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</si>
  <si>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</si>
  <si>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</si>
  <si>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</si>
  <si>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</si>
  <si>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</si>
  <si>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</si>
  <si>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</si>
  <si>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</si>
  <si>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</si>
  <si>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</si>
  <si>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</si>
  <si>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</si>
  <si>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</si>
  <si>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</si>
  <si>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</si>
  <si>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</si>
  <si>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</si>
  <si>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</si>
  <si>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</si>
  <si>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VSX</t>
  </si>
  <si>
    <t xml:space="preserve">BS And / na </t>
  </si>
  <si>
    <t>EA/SD:</t>
  </si>
  <si>
    <t>GCVS 4</t>
  </si>
  <si>
    <t>pg</t>
  </si>
  <si>
    <t>vis</t>
  </si>
  <si>
    <t>PE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</si>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</sst>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15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</font>
    <font>
      <sz val="10"/>
      <name val="Arial"/>
    </font>
    <font>
      <b/>
      <sz val="10"/>
      <name val="Arial"/>
      <family val="2"/>
    </font>
    <font>
      <sz val="8"/>
      <name val="Arial"/>
    </font>
    <font>
      <sz val="10"/>
      <color indexed="10"/>
      <name val="Arial"/>
    </font>
    <font>
      <sz val="10"/>
      <color indexed="10"/>
      <name val="Arial"/>
      <family val="2"/>
    </font>
    <font>
      <sz val="10"/>
      <color indexed="20"/>
      <name val="Arial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2" applyNumberFormat="0" applyFont="0" applyFill="0" applyAlignment="0" applyProtection="0"/>
  </cellStyleXfs>
  <cellXfs count="32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6" fillId="0" borderId="0" xfId="0" applyFont="1" applyAlignment="1"/>
    <xf numFmtId="0" fontId="6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>
      <alignment vertical="top"/>
    </xf>
    <xf numFmtId="0" fontId="12" fillId="0" borderId="0" xfId="0" applyFont="1" applyAlignment="1">
      <alignment horizontal="left"/>
    </xf>
    <xf numFmtId="0" fontId="14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0" fillId="0" borderId="0" xfId="0" applyFont="1" applyAlignment="1">
      <alignment horizontal="left"/>
    </xf>
    <xf numFmtId="0" fontId="0" fillId="0" borderId="1" xfId="0" applyBorder="1">
      <alignment vertical="top"/>
    </xf>
    <xf numFmtId="0" fontId="0" fillId="0" borderId="0" xfId="0" applyAlignment="1">
      <alignment horizontal="right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BS And - O-C Diagr.</a:t>
            </a:r>
          </a:p>
        </c:rich>
      </c:tx>
      <c:layout>
        <c:manualLayout>
          <c:xMode val="edge"/>
          <c:yMode val="edge"/>
          <c:x val="0.38496240601503762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8421052631579"/>
          <c:y val="0.14035127795846455"/>
          <c:w val="0.82105263157894737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7334</c:v>
                </c:pt>
                <c:pt idx="1">
                  <c:v>0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D26-4FBF-ACE4-206C608B54A7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7334</c:v>
                </c:pt>
                <c:pt idx="1">
                  <c:v>0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2.321999999549007E-2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D26-4FBF-ACE4-206C608B54A7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7334</c:v>
                </c:pt>
                <c:pt idx="1">
                  <c:v>0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BD26-4FBF-ACE4-206C608B54A7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7334</c:v>
                </c:pt>
                <c:pt idx="1">
                  <c:v>0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BD26-4FBF-ACE4-206C608B54A7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7334</c:v>
                </c:pt>
                <c:pt idx="1">
                  <c:v>0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BD26-4FBF-ACE4-206C608B54A7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7334</c:v>
                </c:pt>
                <c:pt idx="1">
                  <c:v>0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BD26-4FBF-ACE4-206C608B54A7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7334</c:v>
                </c:pt>
                <c:pt idx="1">
                  <c:v>0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BD26-4FBF-ACE4-206C608B54A7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7334</c:v>
                </c:pt>
                <c:pt idx="1">
                  <c:v>0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2.321999999549007E-2</c:v>
                </c:pt>
                <c:pt idx="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BD26-4FBF-ACE4-206C608B54A7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7334</c:v>
                </c:pt>
                <c:pt idx="1">
                  <c:v>0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  <c:pt idx="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BD26-4FBF-ACE4-206C608B5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1070160"/>
        <c:axId val="1"/>
      </c:scatterChart>
      <c:valAx>
        <c:axId val="54107016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81954887218041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4107016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654135338345865"/>
          <c:y val="0.92397937099967764"/>
          <c:w val="0.71428571428571441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76200</xdr:colOff>
      <xdr:row>0</xdr:row>
      <xdr:rowOff>0</xdr:rowOff>
    </xdr:from>
    <xdr:to>
      <xdr:col>17</xdr:col>
      <xdr:colOff>161925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E8AF174A-BBB9-2621-E9A4-7B86201D71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R6940"/>
  <sheetViews>
    <sheetView tabSelected="1" workbookViewId="0">
      <selection activeCell="F10" sqref="F10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39</v>
      </c>
    </row>
    <row r="2" spans="1:6" x14ac:dyDescent="0.2">
      <c r="A2" t="s">
        <v>23</v>
      </c>
      <c r="B2" s="30" t="s">
        <v>40</v>
      </c>
      <c r="C2" s="3"/>
      <c r="D2" s="3"/>
    </row>
    <row r="3" spans="1:6" ht="13.5" thickBot="1" x14ac:dyDescent="0.25"/>
    <row r="4" spans="1:6" ht="14.25" thickTop="1" thickBot="1" x14ac:dyDescent="0.25">
      <c r="A4" s="5" t="s">
        <v>0</v>
      </c>
      <c r="C4" s="27">
        <v>29428.416000000001</v>
      </c>
      <c r="D4" s="28" t="s">
        <v>37</v>
      </c>
    </row>
    <row r="5" spans="1:6" ht="13.5" thickTop="1" x14ac:dyDescent="0.2">
      <c r="A5" s="9" t="s">
        <v>28</v>
      </c>
      <c r="B5" s="10"/>
      <c r="C5" s="11">
        <v>-9.5</v>
      </c>
      <c r="D5" s="10" t="s">
        <v>29</v>
      </c>
    </row>
    <row r="6" spans="1:6" x14ac:dyDescent="0.2">
      <c r="A6" s="5" t="s">
        <v>1</v>
      </c>
    </row>
    <row r="7" spans="1:6" x14ac:dyDescent="0.2">
      <c r="A7" t="s">
        <v>2</v>
      </c>
      <c r="C7" s="31">
        <v>29428.416000000001</v>
      </c>
      <c r="D7" s="29" t="s">
        <v>41</v>
      </c>
    </row>
    <row r="8" spans="1:6" x14ac:dyDescent="0.2">
      <c r="A8" t="s">
        <v>3</v>
      </c>
      <c r="C8" s="31">
        <v>3.1461700000000001</v>
      </c>
      <c r="D8" s="29" t="s">
        <v>41</v>
      </c>
    </row>
    <row r="9" spans="1:6" x14ac:dyDescent="0.2">
      <c r="A9" s="24" t="s">
        <v>32</v>
      </c>
      <c r="B9" s="25">
        <v>21</v>
      </c>
      <c r="C9" s="22" t="str">
        <f>"F"&amp;B9</f>
        <v>F21</v>
      </c>
      <c r="D9" s="23" t="str">
        <f>"G"&amp;B9</f>
        <v>G21</v>
      </c>
    </row>
    <row r="10" spans="1:6" ht="13.5" thickBot="1" x14ac:dyDescent="0.25">
      <c r="A10" s="10"/>
      <c r="B10" s="10"/>
      <c r="C10" s="4" t="s">
        <v>19</v>
      </c>
      <c r="D10" s="4" t="s">
        <v>20</v>
      </c>
      <c r="E10" s="10"/>
    </row>
    <row r="11" spans="1:6" x14ac:dyDescent="0.2">
      <c r="A11" s="10" t="s">
        <v>15</v>
      </c>
      <c r="B11" s="10"/>
      <c r="C11" s="21">
        <f ca="1">INTERCEPT(INDIRECT($D$9):G992,INDIRECT($C$9):F992)</f>
        <v>0</v>
      </c>
      <c r="D11" s="3"/>
      <c r="E11" s="10"/>
    </row>
    <row r="12" spans="1:6" x14ac:dyDescent="0.2">
      <c r="A12" s="10" t="s">
        <v>16</v>
      </c>
      <c r="B12" s="10"/>
      <c r="C12" s="21">
        <f ca="1">SLOPE(INDIRECT($D$9):G992,INDIRECT($C$9):F992)</f>
        <v>3.1660758106749482E-6</v>
      </c>
      <c r="D12" s="3"/>
      <c r="E12" s="10"/>
    </row>
    <row r="13" spans="1:6" x14ac:dyDescent="0.2">
      <c r="A13" s="10" t="s">
        <v>18</v>
      </c>
      <c r="B13" s="10"/>
      <c r="C13" s="3" t="s">
        <v>13</v>
      </c>
    </row>
    <row r="14" spans="1:6" x14ac:dyDescent="0.2">
      <c r="A14" s="10"/>
      <c r="B14" s="10"/>
      <c r="C14" s="10"/>
    </row>
    <row r="15" spans="1:6" x14ac:dyDescent="0.2">
      <c r="A15" s="12" t="s">
        <v>17</v>
      </c>
      <c r="B15" s="10"/>
      <c r="C15" s="13">
        <f ca="1">(C7+C11)+(C8+C12)*INT(MAX(F21:F3533))</f>
        <v>52502.45</v>
      </c>
      <c r="E15" s="14" t="s">
        <v>34</v>
      </c>
      <c r="F15" s="11">
        <v>1</v>
      </c>
    </row>
    <row r="16" spans="1:6" x14ac:dyDescent="0.2">
      <c r="A16" s="16" t="s">
        <v>4</v>
      </c>
      <c r="B16" s="10"/>
      <c r="C16" s="17">
        <f ca="1">+C8+C12</f>
        <v>3.146173166075811</v>
      </c>
      <c r="E16" s="14" t="s">
        <v>30</v>
      </c>
      <c r="F16" s="15">
        <f ca="1">NOW()+15018.5+$C$5/24</f>
        <v>60318.605363078699</v>
      </c>
    </row>
    <row r="17" spans="1:18" ht="13.5" thickBot="1" x14ac:dyDescent="0.25">
      <c r="A17" s="14" t="s">
        <v>27</v>
      </c>
      <c r="B17" s="10"/>
      <c r="C17" s="10">
        <f>COUNT(C21:C2191)</f>
        <v>2</v>
      </c>
      <c r="E17" s="14" t="s">
        <v>35</v>
      </c>
      <c r="F17" s="15">
        <f ca="1">ROUND(2*(F16-$C$7)/$C$8,0)/2+F15</f>
        <v>9819.5</v>
      </c>
    </row>
    <row r="18" spans="1:18" ht="14.25" thickTop="1" thickBot="1" x14ac:dyDescent="0.25">
      <c r="A18" s="16" t="s">
        <v>5</v>
      </c>
      <c r="B18" s="10"/>
      <c r="C18" s="19">
        <f ca="1">+C15</f>
        <v>52502.45</v>
      </c>
      <c r="D18" s="20">
        <f ca="1">+C16</f>
        <v>3.146173166075811</v>
      </c>
      <c r="E18" s="14" t="s">
        <v>36</v>
      </c>
      <c r="F18" s="23">
        <f ca="1">ROUND(2*(F16-$C$15)/$C$16,0)/2+F15</f>
        <v>2485.5</v>
      </c>
    </row>
    <row r="19" spans="1:18" ht="13.5" thickTop="1" x14ac:dyDescent="0.2">
      <c r="E19" s="14" t="s">
        <v>31</v>
      </c>
      <c r="F19" s="18">
        <f ca="1">+$C$15+$C$16*F18-15018.5-$C$5/24</f>
        <v>45304.15923761476</v>
      </c>
    </row>
    <row r="20" spans="1:18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42</v>
      </c>
      <c r="I20" s="7" t="s">
        <v>43</v>
      </c>
      <c r="J20" s="7" t="s">
        <v>44</v>
      </c>
      <c r="K20" s="7" t="s">
        <v>45</v>
      </c>
      <c r="L20" s="7" t="s">
        <v>24</v>
      </c>
      <c r="M20" s="7" t="s">
        <v>25</v>
      </c>
      <c r="N20" s="7" t="s">
        <v>26</v>
      </c>
      <c r="O20" s="7" t="s">
        <v>22</v>
      </c>
      <c r="P20" s="6" t="s">
        <v>21</v>
      </c>
      <c r="Q20" s="4" t="s">
        <v>14</v>
      </c>
      <c r="R20" s="26" t="s">
        <v>33</v>
      </c>
    </row>
    <row r="21" spans="1:18" x14ac:dyDescent="0.2">
      <c r="A21" t="s">
        <v>38</v>
      </c>
      <c r="C21" s="8">
        <v>52502.45</v>
      </c>
      <c r="D21" s="8" t="s">
        <v>13</v>
      </c>
      <c r="E21">
        <f>+(C21-C$7)/C$8</f>
        <v>7334.0073804022013</v>
      </c>
      <c r="F21">
        <f>ROUND(2*E21,0)/2</f>
        <v>7334</v>
      </c>
      <c r="G21">
        <f>+C21-(C$7+F21*C$8)</f>
        <v>2.321999999549007E-2</v>
      </c>
      <c r="I21">
        <f>+G21</f>
        <v>2.321999999549007E-2</v>
      </c>
      <c r="O21">
        <f ca="1">+C$11+C$12*$F21</f>
        <v>2.321999999549007E-2</v>
      </c>
      <c r="Q21" s="2">
        <f>+C21-15018.5</f>
        <v>37483.949999999997</v>
      </c>
    </row>
    <row r="22" spans="1:18" x14ac:dyDescent="0.2">
      <c r="A22" s="29" t="s">
        <v>41</v>
      </c>
      <c r="C22" s="8">
        <v>29428.416000000001</v>
      </c>
      <c r="D22" s="8"/>
      <c r="E22">
        <f>+(C22-C$7)/C$8</f>
        <v>0</v>
      </c>
      <c r="F22">
        <f>ROUND(2*E22,0)/2</f>
        <v>0</v>
      </c>
      <c r="G22">
        <f>+C22-(C$7+F22*C$8)</f>
        <v>0</v>
      </c>
      <c r="H22">
        <f>+G22</f>
        <v>0</v>
      </c>
      <c r="O22">
        <f ca="1">+C$11+C$12*$F22</f>
        <v>0</v>
      </c>
      <c r="Q22" s="2">
        <f>+C22-15018.5</f>
        <v>14409.916000000001</v>
      </c>
      <c r="R22" t="str">
        <f>IF(ABS(C22-C21)&lt;0.00001,1,"")</f>
        <v/>
      </c>
    </row>
    <row r="23" spans="1:18" x14ac:dyDescent="0.2">
      <c r="C23" s="8"/>
      <c r="D23" s="8"/>
      <c r="Q23" s="2"/>
    </row>
    <row r="24" spans="1:18" x14ac:dyDescent="0.2">
      <c r="C24" s="8"/>
      <c r="D24" s="8"/>
      <c r="Q24" s="2"/>
    </row>
    <row r="25" spans="1:18" x14ac:dyDescent="0.2">
      <c r="C25" s="8"/>
      <c r="D25" s="8"/>
      <c r="Q25" s="2"/>
    </row>
    <row r="26" spans="1:18" x14ac:dyDescent="0.2">
      <c r="C26" s="8"/>
      <c r="D26" s="8"/>
      <c r="Q26" s="2"/>
    </row>
    <row r="27" spans="1:18" x14ac:dyDescent="0.2">
      <c r="C27" s="8"/>
      <c r="D27" s="8"/>
      <c r="Q27" s="2"/>
    </row>
    <row r="28" spans="1:18" x14ac:dyDescent="0.2">
      <c r="C28" s="8"/>
      <c r="D28" s="8"/>
      <c r="Q28" s="2"/>
    </row>
    <row r="29" spans="1:18" x14ac:dyDescent="0.2">
      <c r="C29" s="8"/>
      <c r="D29" s="8"/>
      <c r="Q29" s="2"/>
    </row>
    <row r="30" spans="1:18" x14ac:dyDescent="0.2">
      <c r="C30" s="8"/>
      <c r="D30" s="8"/>
      <c r="Q30" s="2"/>
    </row>
    <row r="31" spans="1:18" x14ac:dyDescent="0.2">
      <c r="C31" s="8"/>
      <c r="D31" s="8"/>
      <c r="Q31" s="2"/>
    </row>
    <row r="32" spans="1:18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2024-01-09T01:31:43Z</dcterms:modified>
</cp:coreProperties>
</file>