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13_ncr:1_{7D4C2D3F-64F6-4A7D-9303-E39B684C01D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2" r:id="rId1"/>
    <sheet name="BAV" sheetId="3" r:id="rId2"/>
  </sheets>
  <calcPr calcId="181029"/>
</workbook>
</file>

<file path=xl/calcChain.xml><?xml version="1.0" encoding="utf-8"?>
<calcChain xmlns="http://schemas.openxmlformats.org/spreadsheetml/2006/main">
  <c r="D9" i="2" l="1"/>
  <c r="C9" i="2"/>
  <c r="Q45" i="2"/>
  <c r="Q22" i="2"/>
  <c r="Q23" i="2"/>
  <c r="Q24" i="2"/>
  <c r="Q25" i="2"/>
  <c r="Q26" i="2"/>
  <c r="Q27" i="2"/>
  <c r="Q28" i="2"/>
  <c r="Q30" i="2"/>
  <c r="Q31" i="2"/>
  <c r="Q33" i="2"/>
  <c r="Q32" i="2"/>
  <c r="Q34" i="2"/>
  <c r="Q35" i="2"/>
  <c r="Q36" i="2"/>
  <c r="Q37" i="2"/>
  <c r="Q38" i="2"/>
  <c r="Q39" i="2"/>
  <c r="Q42" i="2"/>
  <c r="G17" i="3"/>
  <c r="C17" i="3"/>
  <c r="G18" i="3"/>
  <c r="C18" i="3"/>
  <c r="G19" i="3"/>
  <c r="C19" i="3"/>
  <c r="G20" i="3"/>
  <c r="C20" i="3"/>
  <c r="G21" i="3"/>
  <c r="C21" i="3"/>
  <c r="G22" i="3"/>
  <c r="C22" i="3"/>
  <c r="G11" i="3"/>
  <c r="C11" i="3"/>
  <c r="G23" i="3"/>
  <c r="C23" i="3"/>
  <c r="G24" i="3"/>
  <c r="C24" i="3"/>
  <c r="G25" i="3"/>
  <c r="C25" i="3"/>
  <c r="G26" i="3"/>
  <c r="C26" i="3"/>
  <c r="G27" i="3"/>
  <c r="C27" i="3"/>
  <c r="G28" i="3"/>
  <c r="C28" i="3"/>
  <c r="G29" i="3"/>
  <c r="C29" i="3"/>
  <c r="G30" i="3"/>
  <c r="C30" i="3"/>
  <c r="G31" i="3"/>
  <c r="C31" i="3"/>
  <c r="G32" i="3"/>
  <c r="C32" i="3"/>
  <c r="G12" i="3"/>
  <c r="C12" i="3"/>
  <c r="G13" i="3"/>
  <c r="C13" i="3"/>
  <c r="G33" i="3"/>
  <c r="C33" i="3"/>
  <c r="G14" i="3"/>
  <c r="C14" i="3"/>
  <c r="G15" i="3"/>
  <c r="C15" i="3"/>
  <c r="G16" i="3"/>
  <c r="C16" i="3"/>
  <c r="H15" i="3"/>
  <c r="B15" i="3"/>
  <c r="D15" i="3"/>
  <c r="A15" i="3"/>
  <c r="H14" i="3"/>
  <c r="D14" i="3"/>
  <c r="B14" i="3"/>
  <c r="A14" i="3"/>
  <c r="H33" i="3"/>
  <c r="B33" i="3"/>
  <c r="D33" i="3"/>
  <c r="A33" i="3"/>
  <c r="H13" i="3"/>
  <c r="D13" i="3"/>
  <c r="B13" i="3"/>
  <c r="A13" i="3"/>
  <c r="H12" i="3"/>
  <c r="B12" i="3"/>
  <c r="D12" i="3"/>
  <c r="A12" i="3"/>
  <c r="H32" i="3"/>
  <c r="D32" i="3"/>
  <c r="B32" i="3"/>
  <c r="A32" i="3"/>
  <c r="H31" i="3"/>
  <c r="B31" i="3"/>
  <c r="D31" i="3"/>
  <c r="A31" i="3"/>
  <c r="H30" i="3"/>
  <c r="D30" i="3"/>
  <c r="B30" i="3"/>
  <c r="A30" i="3"/>
  <c r="H29" i="3"/>
  <c r="B29" i="3"/>
  <c r="D29" i="3"/>
  <c r="A29" i="3"/>
  <c r="H28" i="3"/>
  <c r="D28" i="3"/>
  <c r="B28" i="3"/>
  <c r="A28" i="3"/>
  <c r="H27" i="3"/>
  <c r="B27" i="3"/>
  <c r="D27" i="3"/>
  <c r="A27" i="3"/>
  <c r="H26" i="3"/>
  <c r="D26" i="3"/>
  <c r="B26" i="3"/>
  <c r="A26" i="3"/>
  <c r="H25" i="3"/>
  <c r="B25" i="3"/>
  <c r="D25" i="3"/>
  <c r="A25" i="3"/>
  <c r="H24" i="3"/>
  <c r="D24" i="3"/>
  <c r="B24" i="3"/>
  <c r="A24" i="3"/>
  <c r="H23" i="3"/>
  <c r="B23" i="3"/>
  <c r="D23" i="3"/>
  <c r="A23" i="3"/>
  <c r="H11" i="3"/>
  <c r="D11" i="3"/>
  <c r="B11" i="3"/>
  <c r="A11" i="3"/>
  <c r="H22" i="3"/>
  <c r="B22" i="3"/>
  <c r="D22" i="3"/>
  <c r="A22" i="3"/>
  <c r="H21" i="3"/>
  <c r="D21" i="3"/>
  <c r="B21" i="3"/>
  <c r="A21" i="3"/>
  <c r="H20" i="3"/>
  <c r="B20" i="3"/>
  <c r="D20" i="3"/>
  <c r="A20" i="3"/>
  <c r="H19" i="3"/>
  <c r="D19" i="3"/>
  <c r="B19" i="3"/>
  <c r="A19" i="3"/>
  <c r="H18" i="3"/>
  <c r="B18" i="3"/>
  <c r="D18" i="3"/>
  <c r="A18" i="3"/>
  <c r="H17" i="3"/>
  <c r="D17" i="3"/>
  <c r="B17" i="3"/>
  <c r="A17" i="3"/>
  <c r="H16" i="3"/>
  <c r="B16" i="3"/>
  <c r="D16" i="3"/>
  <c r="A16" i="3"/>
  <c r="F16" i="2"/>
  <c r="F17" i="2" s="1"/>
  <c r="E45" i="2"/>
  <c r="F45" i="2"/>
  <c r="G45" i="2"/>
  <c r="K45" i="2"/>
  <c r="C17" i="2"/>
  <c r="Q21" i="2"/>
  <c r="Q29" i="2"/>
  <c r="Q40" i="2"/>
  <c r="Q41" i="2"/>
  <c r="Q43" i="2"/>
  <c r="Q44" i="2"/>
  <c r="E42" i="2"/>
  <c r="E33" i="3"/>
  <c r="E33" i="2"/>
  <c r="F33" i="2"/>
  <c r="G33" i="2"/>
  <c r="I33" i="2"/>
  <c r="E23" i="2"/>
  <c r="F23" i="2"/>
  <c r="G23" i="2"/>
  <c r="I23" i="2"/>
  <c r="E43" i="2"/>
  <c r="F43" i="2"/>
  <c r="G43" i="2"/>
  <c r="J43" i="2"/>
  <c r="E37" i="2"/>
  <c r="F37" i="2"/>
  <c r="G37" i="2"/>
  <c r="I37" i="2"/>
  <c r="E28" i="2"/>
  <c r="E22" i="3"/>
  <c r="E29" i="2"/>
  <c r="F29" i="2"/>
  <c r="G29" i="2"/>
  <c r="I29" i="2"/>
  <c r="E34" i="2"/>
  <c r="F34" i="2"/>
  <c r="G34" i="2"/>
  <c r="I34" i="2"/>
  <c r="E25" i="2"/>
  <c r="E19" i="3"/>
  <c r="F25" i="2"/>
  <c r="G25" i="2"/>
  <c r="I25" i="2"/>
  <c r="E39" i="2"/>
  <c r="E32" i="3"/>
  <c r="E31" i="2"/>
  <c r="F31" i="2"/>
  <c r="G31" i="2"/>
  <c r="I31" i="2"/>
  <c r="E44" i="2"/>
  <c r="E15" i="3"/>
  <c r="F44" i="2"/>
  <c r="G44" i="2"/>
  <c r="J44" i="2"/>
  <c r="E36" i="2"/>
  <c r="F36" i="2"/>
  <c r="G36" i="2"/>
  <c r="I36" i="2"/>
  <c r="E27" i="2"/>
  <c r="F27" i="2"/>
  <c r="G27" i="2"/>
  <c r="I27" i="2"/>
  <c r="E22" i="2"/>
  <c r="F22" i="2"/>
  <c r="G22" i="2"/>
  <c r="I22" i="2"/>
  <c r="E40" i="2"/>
  <c r="E12" i="3"/>
  <c r="E32" i="2"/>
  <c r="E25" i="3"/>
  <c r="F32" i="2"/>
  <c r="G32" i="2"/>
  <c r="I32" i="2"/>
  <c r="G26" i="2"/>
  <c r="I26" i="2"/>
  <c r="E24" i="2"/>
  <c r="F24" i="2"/>
  <c r="G24" i="2"/>
  <c r="I24" i="2"/>
  <c r="E41" i="2"/>
  <c r="F41" i="2"/>
  <c r="R41" i="2"/>
  <c r="E38" i="2"/>
  <c r="F38" i="2"/>
  <c r="G38" i="2"/>
  <c r="I38" i="2"/>
  <c r="E30" i="2"/>
  <c r="F30" i="2"/>
  <c r="G30" i="2"/>
  <c r="I30" i="2"/>
  <c r="E21" i="2"/>
  <c r="F21" i="2"/>
  <c r="G21" i="2"/>
  <c r="H21" i="2"/>
  <c r="E35" i="2"/>
  <c r="F35" i="2"/>
  <c r="G35" i="2"/>
  <c r="I35" i="2"/>
  <c r="E26" i="2"/>
  <c r="E20" i="3"/>
  <c r="F26" i="2"/>
  <c r="E26" i="3"/>
  <c r="E23" i="3"/>
  <c r="E31" i="3"/>
  <c r="E13" i="3"/>
  <c r="E24" i="3"/>
  <c r="E30" i="3"/>
  <c r="E11" i="3"/>
  <c r="E21" i="3"/>
  <c r="E27" i="3"/>
  <c r="F40" i="2"/>
  <c r="G40" i="2"/>
  <c r="J40" i="2"/>
  <c r="F28" i="2"/>
  <c r="G28" i="2"/>
  <c r="I28" i="2"/>
  <c r="E17" i="3"/>
  <c r="E18" i="3"/>
  <c r="E16" i="3"/>
  <c r="F42" i="2"/>
  <c r="G42" i="2"/>
  <c r="K42" i="2"/>
  <c r="E29" i="3"/>
  <c r="E28" i="3"/>
  <c r="E14" i="3"/>
  <c r="F39" i="2"/>
  <c r="G39" i="2"/>
  <c r="I39" i="2"/>
  <c r="C11" i="2"/>
  <c r="C12" i="2"/>
  <c r="C16" i="2" l="1"/>
  <c r="D18" i="2" s="1"/>
  <c r="O35" i="2"/>
  <c r="S35" i="2" s="1"/>
  <c r="O40" i="2"/>
  <c r="S40" i="2" s="1"/>
  <c r="O30" i="2"/>
  <c r="S30" i="2" s="1"/>
  <c r="O21" i="2"/>
  <c r="S21" i="2" s="1"/>
  <c r="O26" i="2"/>
  <c r="S26" i="2" s="1"/>
  <c r="O23" i="2"/>
  <c r="S23" i="2" s="1"/>
  <c r="O25" i="2"/>
  <c r="S25" i="2" s="1"/>
  <c r="O27" i="2"/>
  <c r="S27" i="2" s="1"/>
  <c r="O22" i="2"/>
  <c r="S22" i="2" s="1"/>
  <c r="C15" i="2"/>
  <c r="F18" i="2" s="1"/>
  <c r="O32" i="2"/>
  <c r="S32" i="2" s="1"/>
  <c r="O38" i="2"/>
  <c r="S38" i="2" s="1"/>
  <c r="O44" i="2"/>
  <c r="S44" i="2" s="1"/>
  <c r="O43" i="2"/>
  <c r="S43" i="2" s="1"/>
  <c r="O24" i="2"/>
  <c r="S24" i="2" s="1"/>
  <c r="O34" i="2"/>
  <c r="S34" i="2" s="1"/>
  <c r="O33" i="2"/>
  <c r="S33" i="2" s="1"/>
  <c r="O31" i="2"/>
  <c r="S31" i="2" s="1"/>
  <c r="O29" i="2"/>
  <c r="S29" i="2" s="1"/>
  <c r="O45" i="2"/>
  <c r="S45" i="2" s="1"/>
  <c r="O39" i="2"/>
  <c r="S39" i="2" s="1"/>
  <c r="O37" i="2"/>
  <c r="S37" i="2" s="1"/>
  <c r="O36" i="2"/>
  <c r="S36" i="2" s="1"/>
  <c r="O28" i="2"/>
  <c r="S28" i="2" s="1"/>
  <c r="O42" i="2"/>
  <c r="S42" i="2" s="1"/>
  <c r="O41" i="2"/>
  <c r="S18" i="2" l="1"/>
  <c r="C18" i="2"/>
  <c r="F19" i="2"/>
</calcChain>
</file>

<file path=xl/sharedStrings.xml><?xml version="1.0" encoding="utf-8"?>
<sst xmlns="http://schemas.openxmlformats.org/spreadsheetml/2006/main" count="295" uniqueCount="161">
  <si>
    <t>0.0009</t>
  </si>
  <si>
    <t>IBVS 6196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</si>
  <si>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</si>
  <si>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</si>
  <si>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</si>
  <si>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</si>
  <si>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</si>
  <si>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</si>
  <si>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</si>
  <si>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</si>
  <si>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</si>
  <si>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</si>
  <si>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</si>
  <si>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</si>
  <si>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</si>
  <si>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</si>
  <si>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</si>
  <si>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</si>
  <si>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</si>
  <si>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</si>
  <si>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</si>
  <si>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</si>
  <si>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</si>
  <si>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</si>
  <si>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</si>
  <si>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</si>
  <si>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</si>
  <si>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Locher K</t>
  </si>
  <si>
    <t>BBSAG Bull.19</t>
  </si>
  <si>
    <t>B</t>
  </si>
  <si>
    <t>Diethelm</t>
  </si>
  <si>
    <t>R</t>
  </si>
  <si>
    <t>BBSAG Bull.113</t>
  </si>
  <si>
    <t>EA/SD</t>
  </si>
  <si>
    <t># of data points:</t>
  </si>
  <si>
    <t>CU And / GSC 3630-0666</t>
  </si>
  <si>
    <t>My time zone &gt;&gt;&gt;&gt;&gt;</t>
  </si>
  <si>
    <t>(PST=8, PDT=MDT=7, MDT=CST=6, etc.)</t>
  </si>
  <si>
    <t>JD today</t>
  </si>
  <si>
    <t>New Cycle</t>
  </si>
  <si>
    <t>Next ToM</t>
  </si>
  <si>
    <t>Locher 2005</t>
  </si>
  <si>
    <t>2005OEJV....3....1L</t>
  </si>
  <si>
    <t>IBVS 6042</t>
  </si>
  <si>
    <t>I</t>
  </si>
  <si>
    <t>IBVS 6070</t>
  </si>
  <si>
    <t>BAD?</t>
  </si>
  <si>
    <r>
      <t>diff</t>
    </r>
    <r>
      <rPr>
        <b/>
        <vertAlign val="superscript"/>
        <sz val="10"/>
        <rFont val="Arial"/>
        <family val="2"/>
      </rPr>
      <t>2</t>
    </r>
  </si>
  <si>
    <t>Start of linear fit &gt;&gt;&gt;&gt;&gt;&gt;&gt;&gt;&gt;&gt;&gt;&gt;&gt;&gt;&gt;&gt;&gt;&gt;&gt;&gt;&gt;</t>
  </si>
  <si>
    <t>Add cycle</t>
  </si>
  <si>
    <t>Old Cycle</t>
  </si>
  <si>
    <t>Minima from the Lichtenknecker Database of the BAV</t>
  </si>
  <si>
    <t>C</t>
  </si>
  <si>
    <t>CCD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</si>
  <si>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</si>
  <si>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</si>
  <si>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</si>
  <si>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</si>
  <si>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</si>
  <si>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</si>
  <si>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</si>
  <si>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vis</t>
  </si>
  <si>
    <t>F </t>
  </si>
  <si>
    <t>2429117.546 </t>
  </si>
  <si>
    <t> 07.08.1938 01:06 </t>
  </si>
  <si>
    <t> 0.268 </t>
  </si>
  <si>
    <t>P </t>
  </si>
  <si>
    <t> H.Huth </t>
  </si>
  <si>
    <t> VSS 4.143 </t>
  </si>
  <si>
    <t>2429251.350 </t>
  </si>
  <si>
    <t> 18.12.1938 20:24 </t>
  </si>
  <si>
    <t> 0.223 </t>
  </si>
  <si>
    <t>2429824.507 </t>
  </si>
  <si>
    <t> 14.07.1940 00:10 </t>
  </si>
  <si>
    <t> 0.233 </t>
  </si>
  <si>
    <t>2430780.324 </t>
  </si>
  <si>
    <t> 24.02.1943 19:46 </t>
  </si>
  <si>
    <t> 0.232 </t>
  </si>
  <si>
    <t>2430900.455 </t>
  </si>
  <si>
    <t> 24.06.1943 22:55 </t>
  </si>
  <si>
    <t> 0.242 </t>
  </si>
  <si>
    <t>2431238.506 </t>
  </si>
  <si>
    <t> 28.05.1944 00:08 </t>
  </si>
  <si>
    <t> 0.239 </t>
  </si>
  <si>
    <t>2433922.283 </t>
  </si>
  <si>
    <t> 02.10.1951 18:47 </t>
  </si>
  <si>
    <t> 0.177 </t>
  </si>
  <si>
    <t>2442404.447 </t>
  </si>
  <si>
    <t> 22.12.1974 22:43 </t>
  </si>
  <si>
    <t> 0.103 </t>
  </si>
  <si>
    <t>V </t>
  </si>
  <si>
    <t> K.Locher </t>
  </si>
  <si>
    <t> BBS 19 </t>
  </si>
  <si>
    <t>2444906.361 </t>
  </si>
  <si>
    <t> 28.10.1981 20:39 </t>
  </si>
  <si>
    <t> 0.075 </t>
  </si>
  <si>
    <t> J.Manek </t>
  </si>
  <si>
    <t> BRNO 26 </t>
  </si>
  <si>
    <t>2445915.353 </t>
  </si>
  <si>
    <t> 02.08.1984 20:28 </t>
  </si>
  <si>
    <t> 0.053 </t>
  </si>
  <si>
    <t> M.Varady </t>
  </si>
  <si>
    <t> BRNO 27 </t>
  </si>
  <si>
    <t>2445915.357 </t>
  </si>
  <si>
    <t> 02.08.1984 20:34 </t>
  </si>
  <si>
    <t> 0.057 </t>
  </si>
  <si>
    <t> J.Borovicka </t>
  </si>
  <si>
    <t> BRNO 28 </t>
  </si>
  <si>
    <t> V.Svoboda </t>
  </si>
  <si>
    <t>2445915.359 </t>
  </si>
  <si>
    <t> 02.08.1984 20:36 </t>
  </si>
  <si>
    <t> 0.059 </t>
  </si>
  <si>
    <t> R.Pleskac </t>
  </si>
  <si>
    <t>2445915.364 </t>
  </si>
  <si>
    <t> 02.08.1984 20:44 </t>
  </si>
  <si>
    <t> 0.064 </t>
  </si>
  <si>
    <t> J.Silhan </t>
  </si>
  <si>
    <t> M.Zejda </t>
  </si>
  <si>
    <t>2448506.493 </t>
  </si>
  <si>
    <t> 06.09.1991 23:49 </t>
  </si>
  <si>
    <t> 0.018 </t>
  </si>
  <si>
    <t> J.Zahajsky </t>
  </si>
  <si>
    <t> BRNO 31 </t>
  </si>
  <si>
    <t>2448506.498 </t>
  </si>
  <si>
    <t> 06.09.1991 23:57 </t>
  </si>
  <si>
    <t> 0.023 </t>
  </si>
  <si>
    <t>2450047.4400 </t>
  </si>
  <si>
    <t> 25.11.1995 22:33 </t>
  </si>
  <si>
    <t> -0.0123 </t>
  </si>
  <si>
    <t> A.Dedoch </t>
  </si>
  <si>
    <t> BRNO 32 </t>
  </si>
  <si>
    <t>2450344.322 </t>
  </si>
  <si>
    <t> 17.09.1996 19:43 </t>
  </si>
  <si>
    <t> 0.000 </t>
  </si>
  <si>
    <t>E </t>
  </si>
  <si>
    <t>?</t>
  </si>
  <si>
    <t> R.Diethelm </t>
  </si>
  <si>
    <t> BBS 113 </t>
  </si>
  <si>
    <t>2453599.593 </t>
  </si>
  <si>
    <t> 17.08.2005 02:13 </t>
  </si>
  <si>
    <t>OEJV 0003 </t>
  </si>
  <si>
    <t>2454390.6056 </t>
  </si>
  <si>
    <t> 17.10.2007 02:32 </t>
  </si>
  <si>
    <t> -0.0680 </t>
  </si>
  <si>
    <t>C </t>
  </si>
  <si>
    <t>-I</t>
  </si>
  <si>
    <t> F.Agerer </t>
  </si>
  <si>
    <t>BAVM 193 </t>
  </si>
  <si>
    <t>2456180.3669 </t>
  </si>
  <si>
    <t> 09.09.2012 20:48 </t>
  </si>
  <si>
    <t>3401</t>
  </si>
  <si>
    <t> -0.1051 </t>
  </si>
  <si>
    <t>BAVM 231 </t>
  </si>
  <si>
    <t>2456226.6989 </t>
  </si>
  <si>
    <t> 26.10.2012 04:46 </t>
  </si>
  <si>
    <t>3428</t>
  </si>
  <si>
    <t> -0.1054 </t>
  </si>
  <si>
    <t>IBVS 6042 </t>
  </si>
  <si>
    <t>s5</t>
  </si>
  <si>
    <t>s6</t>
  </si>
  <si>
    <t>s7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</si>
</sst>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_);\(&quot;$&quot;#,##0\)"/>
  </numFmts>
  <fonts count="36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</font>
    <font>
      <sz val="10"/>
      <color indexed="8"/>
      <name val="Arial"/>
      <family val="2"/>
    </font>
    <font>
      <sz val="10"/>
      <name val="Arial"/>
    </font>
    <font>
      <b/>
      <sz val="10"/>
      <name val="Arial"/>
      <family val="2"/>
    </font>
    <font>
      <sz val="8"/>
      <name val="Arial"/>
    </font>
    <font>
      <sz val="10"/>
      <color indexed="10"/>
      <name val="Arial"/>
    </font>
    <font>
      <sz val="10"/>
      <color indexed="10"/>
      <name val="Arial"/>
      <family val="2"/>
    </font>
    <font>
      <sz val="10"/>
      <color indexed="20"/>
      <name val="Arial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name val="Arial"/>
      <family val="2"/>
    </font>
    <font>
      <b/>
      <i/>
      <sz val="10"/>
      <name val="Arial"/>
    </font>
    <font>
      <sz val="10"/>
      <color indexed="8"/>
      <name val="Arial"/>
    </font>
    <font>
      <b/>
      <vertAlign val="superscript"/>
      <sz val="10"/>
      <name val="Arial"/>
      <family val="2"/>
    </font>
    <font>
      <sz val="10"/>
      <color indexed="20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/>
      <bottom style="medium">
        <color indexed="64"/>
      </bottom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48">
    <xf numFmtId="0" fontId="0" fillId="0" borderId="0">
      <alignment vertical="top"/>
    </xf>
    <xf numFmtId="0" fontId="21" fillId="2" borderId="0" applyNumberFormat="0" applyBorder="0" applyAlignment="0" applyProtection="0"/>
    <xf numFmtId="0" fontId="21" fillId="3" borderId="0" applyNumberFormat="0" applyBorder="0" applyAlignment="0" applyProtection="0"/>
    <xf numFmtId="0" fontId="21" fillId="4" borderId="0" applyNumberFormat="0" applyBorder="0" applyAlignment="0" applyProtection="0"/>
    <xf numFmtId="0" fontId="21" fillId="5" borderId="0" applyNumberFormat="0" applyBorder="0" applyAlignment="0" applyProtection="0"/>
    <xf numFmtId="0" fontId="21" fillId="6" borderId="0" applyNumberFormat="0" applyBorder="0" applyAlignment="0" applyProtection="0"/>
    <xf numFmtId="0" fontId="21" fillId="7" borderId="0" applyNumberFormat="0" applyBorder="0" applyAlignment="0" applyProtection="0"/>
    <xf numFmtId="0" fontId="21" fillId="8" borderId="0" applyNumberFormat="0" applyBorder="0" applyAlignment="0" applyProtection="0"/>
    <xf numFmtId="0" fontId="21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5" borderId="0" applyNumberFormat="0" applyBorder="0" applyAlignment="0" applyProtection="0"/>
    <xf numFmtId="0" fontId="21" fillId="8" borderId="0" applyNumberFormat="0" applyBorder="0" applyAlignment="0" applyProtection="0"/>
    <xf numFmtId="0" fontId="21" fillId="11" borderId="0" applyNumberFormat="0" applyBorder="0" applyAlignment="0" applyProtection="0"/>
    <xf numFmtId="0" fontId="22" fillId="12" borderId="0" applyNumberFormat="0" applyBorder="0" applyAlignment="0" applyProtection="0"/>
    <xf numFmtId="0" fontId="22" fillId="9" borderId="0" applyNumberFormat="0" applyBorder="0" applyAlignment="0" applyProtection="0"/>
    <xf numFmtId="0" fontId="22" fillId="10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16" borderId="0" applyNumberFormat="0" applyBorder="0" applyAlignment="0" applyProtection="0"/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22" fillId="19" borderId="0" applyNumberFormat="0" applyBorder="0" applyAlignment="0" applyProtection="0"/>
    <xf numFmtId="0" fontId="23" fillId="3" borderId="0" applyNumberFormat="0" applyBorder="0" applyAlignment="0" applyProtection="0"/>
    <xf numFmtId="0" fontId="24" fillId="20" borderId="1" applyNumberFormat="0" applyAlignment="0" applyProtection="0"/>
    <xf numFmtId="0" fontId="25" fillId="21" borderId="2" applyNumberFormat="0" applyAlignment="0" applyProtection="0"/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26" fillId="0" borderId="0" applyNumberFormat="0" applyFill="0" applyBorder="0" applyAlignment="0" applyProtection="0"/>
    <xf numFmtId="2" fontId="6" fillId="0" borderId="0" applyFont="0" applyFill="0" applyBorder="0" applyAlignment="0" applyProtection="0"/>
    <xf numFmtId="0" fontId="27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3" applyNumberFormat="0" applyFill="0" applyAlignment="0" applyProtection="0"/>
    <xf numFmtId="0" fontId="28" fillId="0" borderId="0" applyNumberFormat="0" applyFill="0" applyBorder="0" applyAlignment="0" applyProtection="0"/>
    <xf numFmtId="0" fontId="20" fillId="0" borderId="0" applyNumberFormat="0" applyFill="0" applyBorder="0" applyAlignment="0" applyProtection="0">
      <alignment vertical="top"/>
      <protection locked="0"/>
    </xf>
    <xf numFmtId="0" fontId="29" fillId="7" borderId="1" applyNumberFormat="0" applyAlignment="0" applyProtection="0"/>
    <xf numFmtId="0" fontId="30" fillId="0" borderId="4" applyNumberFormat="0" applyFill="0" applyAlignment="0" applyProtection="0"/>
    <xf numFmtId="0" fontId="31" fillId="22" borderId="0" applyNumberFormat="0" applyBorder="0" applyAlignment="0" applyProtection="0"/>
    <xf numFmtId="0" fontId="6" fillId="0" borderId="0"/>
    <xf numFmtId="0" fontId="14" fillId="23" borderId="5" applyNumberFormat="0" applyFont="0" applyAlignment="0" applyProtection="0"/>
    <xf numFmtId="0" fontId="32" fillId="20" borderId="6" applyNumberFormat="0" applyAlignment="0" applyProtection="0"/>
    <xf numFmtId="0" fontId="33" fillId="0" borderId="0" applyNumberFormat="0" applyFill="0" applyBorder="0" applyAlignment="0" applyProtection="0"/>
    <xf numFmtId="0" fontId="6" fillId="0" borderId="7" applyNumberFormat="0" applyFont="0" applyFill="0" applyAlignment="0" applyProtection="0"/>
    <xf numFmtId="0" fontId="34" fillId="0" borderId="0" applyNumberFormat="0" applyFill="0" applyBorder="0" applyAlignment="0" applyProtection="0"/>
  </cellStyleXfs>
  <cellXfs count="54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8" xfId="0" applyBorder="1" applyAlignment="1"/>
    <xf numFmtId="0" fontId="0" fillId="0" borderId="9" xfId="0" applyBorder="1" applyAlignment="1"/>
    <xf numFmtId="0" fontId="0" fillId="0" borderId="0" xfId="0" applyAlignment="1">
      <alignment horizontal="center"/>
    </xf>
    <xf numFmtId="0" fontId="0" fillId="0" borderId="10" xfId="0" applyBorder="1" applyAlignment="1">
      <alignment horizontal="center"/>
    </xf>
    <xf numFmtId="0" fontId="7" fillId="0" borderId="0" xfId="0" applyFont="1" applyAlignment="1"/>
    <xf numFmtId="0" fontId="7" fillId="0" borderId="10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3" fillId="0" borderId="0" xfId="0" applyFont="1" applyAlignment="1">
      <alignment vertical="center"/>
    </xf>
    <xf numFmtId="0" fontId="3" fillId="0" borderId="0" xfId="0" quotePrefix="1" applyFont="1" applyAlignment="1">
      <alignment horizontal="center"/>
    </xf>
    <xf numFmtId="0" fontId="5" fillId="0" borderId="11" xfId="0" applyFont="1" applyBorder="1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10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8" xfId="0" applyBorder="1">
      <alignment vertical="top"/>
    </xf>
    <xf numFmtId="0" fontId="0" fillId="0" borderId="9" xfId="0" applyBorder="1">
      <alignment vertical="top"/>
    </xf>
    <xf numFmtId="0" fontId="0" fillId="0" borderId="0" xfId="0" applyAlignment="1">
      <alignment horizontal="left"/>
    </xf>
    <xf numFmtId="0" fontId="14" fillId="0" borderId="0" xfId="0" applyFont="1" applyAlignment="1">
      <alignment horizontal="left"/>
    </xf>
    <xf numFmtId="0" fontId="15" fillId="0" borderId="0" xfId="0" applyFont="1" applyAlignment="1"/>
    <xf numFmtId="0" fontId="10" fillId="0" borderId="0" xfId="0" applyFont="1" applyAlignment="1">
      <alignment horizontal="left"/>
    </xf>
    <xf numFmtId="0" fontId="9" fillId="0" borderId="0" xfId="0" applyFont="1" applyAlignment="1"/>
    <xf numFmtId="0" fontId="16" fillId="0" borderId="0" xfId="0" applyFont="1">
      <alignment vertical="top"/>
    </xf>
    <xf numFmtId="0" fontId="16" fillId="0" borderId="0" xfId="0" applyFont="1" applyAlignment="1">
      <alignment horizontal="center"/>
    </xf>
    <xf numFmtId="0" fontId="16" fillId="0" borderId="0" xfId="0" applyFont="1" applyAlignment="1">
      <alignment horizontal="left"/>
    </xf>
    <xf numFmtId="0" fontId="18" fillId="0" borderId="0" xfId="0" applyFont="1">
      <alignment vertical="top"/>
    </xf>
    <xf numFmtId="0" fontId="13" fillId="0" borderId="0" xfId="0" applyFont="1" applyAlignment="1">
      <alignment horizontal="left"/>
    </xf>
    <xf numFmtId="0" fontId="9" fillId="0" borderId="0" xfId="0" applyFont="1" applyAlignment="1">
      <alignment horizontal="left" vertical="top"/>
    </xf>
    <xf numFmtId="0" fontId="9" fillId="0" borderId="0" xfId="0" applyFont="1">
      <alignment vertical="top"/>
    </xf>
    <xf numFmtId="0" fontId="19" fillId="0" borderId="0" xfId="0" applyFont="1" applyAlignment="1">
      <alignment horizontal="left"/>
    </xf>
    <xf numFmtId="0" fontId="0" fillId="0" borderId="12" xfId="0" applyBorder="1" applyAlignment="1">
      <alignment horizontal="center"/>
    </xf>
    <xf numFmtId="0" fontId="0" fillId="0" borderId="13" xfId="0" applyBorder="1">
      <alignment vertical="top"/>
    </xf>
    <xf numFmtId="0" fontId="0" fillId="0" borderId="14" xfId="0" applyBorder="1" applyAlignment="1">
      <alignment horizontal="center"/>
    </xf>
    <xf numFmtId="0" fontId="0" fillId="0" borderId="15" xfId="0" applyBorder="1">
      <alignment vertical="top"/>
    </xf>
    <xf numFmtId="0" fontId="20" fillId="0" borderId="0" xfId="38" applyAlignment="1" applyProtection="1">
      <alignment horizontal="left"/>
    </xf>
    <xf numFmtId="0" fontId="0" fillId="0" borderId="16" xfId="0" applyBorder="1" applyAlignment="1">
      <alignment horizontal="center"/>
    </xf>
    <xf numFmtId="0" fontId="0" fillId="0" borderId="17" xfId="0" applyBorder="1">
      <alignment vertical="top"/>
    </xf>
    <xf numFmtId="0" fontId="0" fillId="0" borderId="0" xfId="0" quotePrefix="1">
      <alignment vertical="top"/>
    </xf>
    <xf numFmtId="0" fontId="5" fillId="24" borderId="18" xfId="0" applyFont="1" applyFill="1" applyBorder="1" applyAlignment="1">
      <alignment horizontal="left" vertical="top" wrapText="1" indent="1"/>
    </xf>
    <xf numFmtId="0" fontId="5" fillId="24" borderId="18" xfId="0" applyFont="1" applyFill="1" applyBorder="1" applyAlignment="1">
      <alignment horizontal="center" vertical="top" wrapText="1"/>
    </xf>
    <xf numFmtId="0" fontId="5" fillId="24" borderId="18" xfId="0" applyFont="1" applyFill="1" applyBorder="1" applyAlignment="1">
      <alignment horizontal="right" vertical="top" wrapText="1"/>
    </xf>
    <xf numFmtId="0" fontId="20" fillId="24" borderId="18" xfId="38" applyFill="1" applyBorder="1" applyAlignment="1" applyProtection="1">
      <alignment horizontal="right" vertical="top" wrapText="1"/>
    </xf>
    <xf numFmtId="0" fontId="16" fillId="0" borderId="0" xfId="0" applyFont="1" applyAlignment="1"/>
    <xf numFmtId="0" fontId="35" fillId="0" borderId="0" xfId="42" applyFont="1" applyAlignment="1">
      <alignment wrapText="1"/>
    </xf>
    <xf numFmtId="0" fontId="35" fillId="0" borderId="0" xfId="42" applyFont="1" applyAlignment="1">
      <alignment horizontal="center" wrapText="1"/>
    </xf>
    <xf numFmtId="0" fontId="35" fillId="0" borderId="0" xfId="42" applyFont="1" applyAlignment="1">
      <alignment horizontal="left" wrapText="1"/>
    </xf>
  </cellXfs>
  <cellStyles count="4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 xr:uid="{00000000-0005-0000-0000-00001B000000}"/>
    <cellStyle name="Currency0" xfId="29" xr:uid="{00000000-0005-0000-0000-00001C000000}"/>
    <cellStyle name="Date" xfId="30" xr:uid="{00000000-0005-0000-0000-00001D000000}"/>
    <cellStyle name="Explanatory Text" xfId="31" builtinId="53" customBuiltin="1"/>
    <cellStyle name="Fixed" xfId="32" xr:uid="{00000000-0005-0000-0000-00001F000000}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Hyperlink" xfId="38" builtinId="8"/>
    <cellStyle name="Input" xfId="39" builtinId="20" customBuiltin="1"/>
    <cellStyle name="Linked Cell" xfId="40" builtinId="24" customBuiltin="1"/>
    <cellStyle name="Neutral" xfId="41" builtinId="28" customBuiltin="1"/>
    <cellStyle name="Normal" xfId="0" builtinId="0"/>
    <cellStyle name="Normal_A" xfId="42" xr:uid="{00000000-0005-0000-0000-00002A000000}"/>
    <cellStyle name="Note" xfId="43" builtinId="10" customBuiltin="1"/>
    <cellStyle name="Output" xfId="44" builtinId="21" customBuiltin="1"/>
    <cellStyle name="Title" xfId="45" builtinId="15" customBuiltin="1"/>
    <cellStyle name="Total" xfId="46" builtinId="25" customBuiltin="1"/>
    <cellStyle name="Warning Text" xfId="47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CU And - O-C Diagr.</a:t>
            </a:r>
          </a:p>
        </c:rich>
      </c:tx>
      <c:layout>
        <c:manualLayout>
          <c:xMode val="edge"/>
          <c:yMode val="edge"/>
          <c:x val="0.36752190591560668"/>
          <c:y val="3.384615384615384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700879241585271"/>
          <c:y val="0.14769252958613219"/>
          <c:w val="0.80000133547231478"/>
          <c:h val="0.6276932507410618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0</c:v>
                </c:pt>
                <c:pt idx="2">
                  <c:v>78</c:v>
                </c:pt>
                <c:pt idx="3">
                  <c:v>412</c:v>
                </c:pt>
                <c:pt idx="4">
                  <c:v>969</c:v>
                </c:pt>
                <c:pt idx="5">
                  <c:v>1039</c:v>
                </c:pt>
                <c:pt idx="6">
                  <c:v>1236</c:v>
                </c:pt>
                <c:pt idx="7">
                  <c:v>2800</c:v>
                </c:pt>
                <c:pt idx="8">
                  <c:v>7743</c:v>
                </c:pt>
                <c:pt idx="9">
                  <c:v>9201</c:v>
                </c:pt>
                <c:pt idx="10">
                  <c:v>9789</c:v>
                </c:pt>
                <c:pt idx="11">
                  <c:v>9789</c:v>
                </c:pt>
                <c:pt idx="12">
                  <c:v>9789</c:v>
                </c:pt>
                <c:pt idx="13">
                  <c:v>9789</c:v>
                </c:pt>
                <c:pt idx="14">
                  <c:v>9789</c:v>
                </c:pt>
                <c:pt idx="15">
                  <c:v>9789</c:v>
                </c:pt>
                <c:pt idx="16">
                  <c:v>11299</c:v>
                </c:pt>
                <c:pt idx="17">
                  <c:v>11299</c:v>
                </c:pt>
                <c:pt idx="18">
                  <c:v>12197</c:v>
                </c:pt>
                <c:pt idx="19">
                  <c:v>12370</c:v>
                </c:pt>
                <c:pt idx="20">
                  <c:v>14267</c:v>
                </c:pt>
                <c:pt idx="21">
                  <c:v>14728</c:v>
                </c:pt>
                <c:pt idx="22">
                  <c:v>15771</c:v>
                </c:pt>
                <c:pt idx="23">
                  <c:v>15798</c:v>
                </c:pt>
                <c:pt idx="24">
                  <c:v>16401</c:v>
                </c:pt>
              </c:numCache>
            </c:numRef>
          </c:xVal>
          <c:yVal>
            <c:numRef>
              <c:f>Active!$H$21:$H$993</c:f>
              <c:numCache>
                <c:formatCode>General</c:formatCode>
                <c:ptCount val="973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AAA-43B0-8577-CF674505EE36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Active!$D$21:$D$993</c:f>
                <c:numCache>
                  <c:formatCode>General</c:formatCode>
                  <c:ptCount val="9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2E-3</c:v>
                  </c:pt>
                  <c:pt idx="20">
                    <c:v>5.0000000000000001E-3</c:v>
                  </c:pt>
                  <c:pt idx="21">
                    <c:v>0</c:v>
                  </c:pt>
                  <c:pt idx="22">
                    <c:v>4.0000000000000002E-4</c:v>
                  </c:pt>
                  <c:pt idx="23">
                    <c:v>3.0000000000000003E-4</c:v>
                  </c:pt>
                  <c:pt idx="24">
                    <c:v>0</c:v>
                  </c:pt>
                </c:numCache>
              </c:numRef>
            </c:plus>
            <c:minus>
              <c:numRef>
                <c:f>Active!$D$21:$D$993</c:f>
                <c:numCache>
                  <c:formatCode>General</c:formatCode>
                  <c:ptCount val="9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2E-3</c:v>
                  </c:pt>
                  <c:pt idx="20">
                    <c:v>5.0000000000000001E-3</c:v>
                  </c:pt>
                  <c:pt idx="21">
                    <c:v>0</c:v>
                  </c:pt>
                  <c:pt idx="22">
                    <c:v>4.0000000000000002E-4</c:v>
                  </c:pt>
                  <c:pt idx="23">
                    <c:v>3.0000000000000003E-4</c:v>
                  </c:pt>
                  <c:pt idx="2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0</c:v>
                </c:pt>
                <c:pt idx="2">
                  <c:v>78</c:v>
                </c:pt>
                <c:pt idx="3">
                  <c:v>412</c:v>
                </c:pt>
                <c:pt idx="4">
                  <c:v>969</c:v>
                </c:pt>
                <c:pt idx="5">
                  <c:v>1039</c:v>
                </c:pt>
                <c:pt idx="6">
                  <c:v>1236</c:v>
                </c:pt>
                <c:pt idx="7">
                  <c:v>2800</c:v>
                </c:pt>
                <c:pt idx="8">
                  <c:v>7743</c:v>
                </c:pt>
                <c:pt idx="9">
                  <c:v>9201</c:v>
                </c:pt>
                <c:pt idx="10">
                  <c:v>9789</c:v>
                </c:pt>
                <c:pt idx="11">
                  <c:v>9789</c:v>
                </c:pt>
                <c:pt idx="12">
                  <c:v>9789</c:v>
                </c:pt>
                <c:pt idx="13">
                  <c:v>9789</c:v>
                </c:pt>
                <c:pt idx="14">
                  <c:v>9789</c:v>
                </c:pt>
                <c:pt idx="15">
                  <c:v>9789</c:v>
                </c:pt>
                <c:pt idx="16">
                  <c:v>11299</c:v>
                </c:pt>
                <c:pt idx="17">
                  <c:v>11299</c:v>
                </c:pt>
                <c:pt idx="18">
                  <c:v>12197</c:v>
                </c:pt>
                <c:pt idx="19">
                  <c:v>12370</c:v>
                </c:pt>
                <c:pt idx="20">
                  <c:v>14267</c:v>
                </c:pt>
                <c:pt idx="21">
                  <c:v>14728</c:v>
                </c:pt>
                <c:pt idx="22">
                  <c:v>15771</c:v>
                </c:pt>
                <c:pt idx="23">
                  <c:v>15798</c:v>
                </c:pt>
                <c:pt idx="24">
                  <c:v>16401</c:v>
                </c:pt>
              </c:numCache>
            </c:numRef>
          </c:xVal>
          <c:yVal>
            <c:numRef>
              <c:f>Active!$I$21:$I$993</c:f>
              <c:numCache>
                <c:formatCode>General</c:formatCode>
                <c:ptCount val="973"/>
                <c:pt idx="1">
                  <c:v>3.9999999971769284E-3</c:v>
                </c:pt>
                <c:pt idx="2">
                  <c:v>-4.078000000299653E-2</c:v>
                </c:pt>
                <c:pt idx="3">
                  <c:v>-3.1119999999646097E-2</c:v>
                </c:pt>
                <c:pt idx="4">
                  <c:v>-3.1689999999798601E-2</c:v>
                </c:pt>
                <c:pt idx="5">
                  <c:v>-2.1389999998064013E-2</c:v>
                </c:pt>
                <c:pt idx="6">
                  <c:v>-2.4359999999433057E-2</c:v>
                </c:pt>
                <c:pt idx="7">
                  <c:v>-8.6999999999534339E-2</c:v>
                </c:pt>
                <c:pt idx="8">
                  <c:v>-0.16043000000354368</c:v>
                </c:pt>
                <c:pt idx="9">
                  <c:v>-0.18901000000187196</c:v>
                </c:pt>
                <c:pt idx="10">
                  <c:v>-0.21089000000210945</c:v>
                </c:pt>
                <c:pt idx="11">
                  <c:v>-0.20689000000129454</c:v>
                </c:pt>
                <c:pt idx="12">
                  <c:v>-0.20689000000129454</c:v>
                </c:pt>
                <c:pt idx="13">
                  <c:v>-0.20489000000816304</c:v>
                </c:pt>
                <c:pt idx="14">
                  <c:v>-0.19989000000350643</c:v>
                </c:pt>
                <c:pt idx="15">
                  <c:v>-0.19989000000350643</c:v>
                </c:pt>
                <c:pt idx="16">
                  <c:v>-0.24598999999579974</c:v>
                </c:pt>
                <c:pt idx="17">
                  <c:v>-0.24098999999841908</c:v>
                </c:pt>
                <c:pt idx="18">
                  <c:v>-0.27597000000241678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AAA-43B0-8577-CF674505EE36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Active!$D$21:$D$44</c:f>
                <c:numCache>
                  <c:formatCode>General</c:formatCode>
                  <c:ptCount val="2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2E-3</c:v>
                  </c:pt>
                  <c:pt idx="20">
                    <c:v>5.0000000000000001E-3</c:v>
                  </c:pt>
                  <c:pt idx="21">
                    <c:v>0</c:v>
                  </c:pt>
                  <c:pt idx="22">
                    <c:v>4.0000000000000002E-4</c:v>
                  </c:pt>
                  <c:pt idx="23">
                    <c:v>3.0000000000000003E-4</c:v>
                  </c:pt>
                </c:numCache>
              </c:numRef>
            </c:plus>
            <c:minus>
              <c:numRef>
                <c:f>Active!$D$21:$D$44</c:f>
                <c:numCache>
                  <c:formatCode>General</c:formatCode>
                  <c:ptCount val="2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2E-3</c:v>
                  </c:pt>
                  <c:pt idx="20">
                    <c:v>5.0000000000000001E-3</c:v>
                  </c:pt>
                  <c:pt idx="21">
                    <c:v>0</c:v>
                  </c:pt>
                  <c:pt idx="22">
                    <c:v>4.0000000000000002E-4</c:v>
                  </c:pt>
                  <c:pt idx="23">
                    <c:v>3.0000000000000003E-4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0</c:v>
                </c:pt>
                <c:pt idx="2">
                  <c:v>78</c:v>
                </c:pt>
                <c:pt idx="3">
                  <c:v>412</c:v>
                </c:pt>
                <c:pt idx="4">
                  <c:v>969</c:v>
                </c:pt>
                <c:pt idx="5">
                  <c:v>1039</c:v>
                </c:pt>
                <c:pt idx="6">
                  <c:v>1236</c:v>
                </c:pt>
                <c:pt idx="7">
                  <c:v>2800</c:v>
                </c:pt>
                <c:pt idx="8">
                  <c:v>7743</c:v>
                </c:pt>
                <c:pt idx="9">
                  <c:v>9201</c:v>
                </c:pt>
                <c:pt idx="10">
                  <c:v>9789</c:v>
                </c:pt>
                <c:pt idx="11">
                  <c:v>9789</c:v>
                </c:pt>
                <c:pt idx="12">
                  <c:v>9789</c:v>
                </c:pt>
                <c:pt idx="13">
                  <c:v>9789</c:v>
                </c:pt>
                <c:pt idx="14">
                  <c:v>9789</c:v>
                </c:pt>
                <c:pt idx="15">
                  <c:v>9789</c:v>
                </c:pt>
                <c:pt idx="16">
                  <c:v>11299</c:v>
                </c:pt>
                <c:pt idx="17">
                  <c:v>11299</c:v>
                </c:pt>
                <c:pt idx="18">
                  <c:v>12197</c:v>
                </c:pt>
                <c:pt idx="19">
                  <c:v>12370</c:v>
                </c:pt>
                <c:pt idx="20">
                  <c:v>14267</c:v>
                </c:pt>
                <c:pt idx="21">
                  <c:v>14728</c:v>
                </c:pt>
                <c:pt idx="22">
                  <c:v>15771</c:v>
                </c:pt>
                <c:pt idx="23">
                  <c:v>15798</c:v>
                </c:pt>
                <c:pt idx="24">
                  <c:v>16401</c:v>
                </c:pt>
              </c:numCache>
            </c:numRef>
          </c:xVal>
          <c:yVal>
            <c:numRef>
              <c:f>Active!$J$21:$J$993</c:f>
              <c:numCache>
                <c:formatCode>General</c:formatCode>
                <c:ptCount val="973"/>
                <c:pt idx="19">
                  <c:v>-0.26370000000315486</c:v>
                </c:pt>
                <c:pt idx="22">
                  <c:v>-0.36880999999993946</c:v>
                </c:pt>
                <c:pt idx="23">
                  <c:v>-0.36908000000403263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7AAA-43B0-8577-CF674505EE36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2E-3</c:v>
                  </c:pt>
                  <c:pt idx="20">
                    <c:v>5.0000000000000001E-3</c:v>
                  </c:pt>
                  <c:pt idx="21">
                    <c:v>0</c:v>
                  </c:pt>
                  <c:pt idx="22">
                    <c:v>4.0000000000000002E-4</c:v>
                  </c:pt>
                  <c:pt idx="23">
                    <c:v>3.0000000000000003E-4</c:v>
                  </c:pt>
                  <c:pt idx="24">
                    <c:v>0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2E-3</c:v>
                  </c:pt>
                  <c:pt idx="20">
                    <c:v>5.0000000000000001E-3</c:v>
                  </c:pt>
                  <c:pt idx="21">
                    <c:v>0</c:v>
                  </c:pt>
                  <c:pt idx="22">
                    <c:v>4.0000000000000002E-4</c:v>
                  </c:pt>
                  <c:pt idx="23">
                    <c:v>3.0000000000000003E-4</c:v>
                  </c:pt>
                  <c:pt idx="2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0</c:v>
                </c:pt>
                <c:pt idx="2">
                  <c:v>78</c:v>
                </c:pt>
                <c:pt idx="3">
                  <c:v>412</c:v>
                </c:pt>
                <c:pt idx="4">
                  <c:v>969</c:v>
                </c:pt>
                <c:pt idx="5">
                  <c:v>1039</c:v>
                </c:pt>
                <c:pt idx="6">
                  <c:v>1236</c:v>
                </c:pt>
                <c:pt idx="7">
                  <c:v>2800</c:v>
                </c:pt>
                <c:pt idx="8">
                  <c:v>7743</c:v>
                </c:pt>
                <c:pt idx="9">
                  <c:v>9201</c:v>
                </c:pt>
                <c:pt idx="10">
                  <c:v>9789</c:v>
                </c:pt>
                <c:pt idx="11">
                  <c:v>9789</c:v>
                </c:pt>
                <c:pt idx="12">
                  <c:v>9789</c:v>
                </c:pt>
                <c:pt idx="13">
                  <c:v>9789</c:v>
                </c:pt>
                <c:pt idx="14">
                  <c:v>9789</c:v>
                </c:pt>
                <c:pt idx="15">
                  <c:v>9789</c:v>
                </c:pt>
                <c:pt idx="16">
                  <c:v>11299</c:v>
                </c:pt>
                <c:pt idx="17">
                  <c:v>11299</c:v>
                </c:pt>
                <c:pt idx="18">
                  <c:v>12197</c:v>
                </c:pt>
                <c:pt idx="19">
                  <c:v>12370</c:v>
                </c:pt>
                <c:pt idx="20">
                  <c:v>14267</c:v>
                </c:pt>
                <c:pt idx="21">
                  <c:v>14728</c:v>
                </c:pt>
                <c:pt idx="22">
                  <c:v>15771</c:v>
                </c:pt>
                <c:pt idx="23">
                  <c:v>15798</c:v>
                </c:pt>
                <c:pt idx="24">
                  <c:v>16401</c:v>
                </c:pt>
              </c:numCache>
            </c:numRef>
          </c:xVal>
          <c:yVal>
            <c:numRef>
              <c:f>Active!$K$21:$K$993</c:f>
              <c:numCache>
                <c:formatCode>General</c:formatCode>
                <c:ptCount val="973"/>
                <c:pt idx="21">
                  <c:v>-0.33167999999568565</c:v>
                </c:pt>
                <c:pt idx="24">
                  <c:v>-0.38781000000017229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7AAA-43B0-8577-CF674505EE36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2E-3</c:v>
                  </c:pt>
                  <c:pt idx="20">
                    <c:v>5.0000000000000001E-3</c:v>
                  </c:pt>
                  <c:pt idx="21">
                    <c:v>0</c:v>
                  </c:pt>
                  <c:pt idx="22">
                    <c:v>4.0000000000000002E-4</c:v>
                  </c:pt>
                  <c:pt idx="23">
                    <c:v>3.0000000000000003E-4</c:v>
                  </c:pt>
                  <c:pt idx="24">
                    <c:v>0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2E-3</c:v>
                  </c:pt>
                  <c:pt idx="20">
                    <c:v>5.0000000000000001E-3</c:v>
                  </c:pt>
                  <c:pt idx="21">
                    <c:v>0</c:v>
                  </c:pt>
                  <c:pt idx="22">
                    <c:v>4.0000000000000002E-4</c:v>
                  </c:pt>
                  <c:pt idx="23">
                    <c:v>3.0000000000000003E-4</c:v>
                  </c:pt>
                  <c:pt idx="2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0</c:v>
                </c:pt>
                <c:pt idx="2">
                  <c:v>78</c:v>
                </c:pt>
                <c:pt idx="3">
                  <c:v>412</c:v>
                </c:pt>
                <c:pt idx="4">
                  <c:v>969</c:v>
                </c:pt>
                <c:pt idx="5">
                  <c:v>1039</c:v>
                </c:pt>
                <c:pt idx="6">
                  <c:v>1236</c:v>
                </c:pt>
                <c:pt idx="7">
                  <c:v>2800</c:v>
                </c:pt>
                <c:pt idx="8">
                  <c:v>7743</c:v>
                </c:pt>
                <c:pt idx="9">
                  <c:v>9201</c:v>
                </c:pt>
                <c:pt idx="10">
                  <c:v>9789</c:v>
                </c:pt>
                <c:pt idx="11">
                  <c:v>9789</c:v>
                </c:pt>
                <c:pt idx="12">
                  <c:v>9789</c:v>
                </c:pt>
                <c:pt idx="13">
                  <c:v>9789</c:v>
                </c:pt>
                <c:pt idx="14">
                  <c:v>9789</c:v>
                </c:pt>
                <c:pt idx="15">
                  <c:v>9789</c:v>
                </c:pt>
                <c:pt idx="16">
                  <c:v>11299</c:v>
                </c:pt>
                <c:pt idx="17">
                  <c:v>11299</c:v>
                </c:pt>
                <c:pt idx="18">
                  <c:v>12197</c:v>
                </c:pt>
                <c:pt idx="19">
                  <c:v>12370</c:v>
                </c:pt>
                <c:pt idx="20">
                  <c:v>14267</c:v>
                </c:pt>
                <c:pt idx="21">
                  <c:v>14728</c:v>
                </c:pt>
                <c:pt idx="22">
                  <c:v>15771</c:v>
                </c:pt>
                <c:pt idx="23">
                  <c:v>15798</c:v>
                </c:pt>
                <c:pt idx="24">
                  <c:v>16401</c:v>
                </c:pt>
              </c:numCache>
            </c:numRef>
          </c:xVal>
          <c:yVal>
            <c:numRef>
              <c:f>Active!$L$21:$L$993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7AAA-43B0-8577-CF674505EE36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2E-3</c:v>
                  </c:pt>
                  <c:pt idx="20">
                    <c:v>5.0000000000000001E-3</c:v>
                  </c:pt>
                  <c:pt idx="21">
                    <c:v>0</c:v>
                  </c:pt>
                  <c:pt idx="22">
                    <c:v>4.0000000000000002E-4</c:v>
                  </c:pt>
                  <c:pt idx="23">
                    <c:v>3.0000000000000003E-4</c:v>
                  </c:pt>
                  <c:pt idx="24">
                    <c:v>0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2E-3</c:v>
                  </c:pt>
                  <c:pt idx="20">
                    <c:v>5.0000000000000001E-3</c:v>
                  </c:pt>
                  <c:pt idx="21">
                    <c:v>0</c:v>
                  </c:pt>
                  <c:pt idx="22">
                    <c:v>4.0000000000000002E-4</c:v>
                  </c:pt>
                  <c:pt idx="23">
                    <c:v>3.0000000000000003E-4</c:v>
                  </c:pt>
                  <c:pt idx="2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0</c:v>
                </c:pt>
                <c:pt idx="2">
                  <c:v>78</c:v>
                </c:pt>
                <c:pt idx="3">
                  <c:v>412</c:v>
                </c:pt>
                <c:pt idx="4">
                  <c:v>969</c:v>
                </c:pt>
                <c:pt idx="5">
                  <c:v>1039</c:v>
                </c:pt>
                <c:pt idx="6">
                  <c:v>1236</c:v>
                </c:pt>
                <c:pt idx="7">
                  <c:v>2800</c:v>
                </c:pt>
                <c:pt idx="8">
                  <c:v>7743</c:v>
                </c:pt>
                <c:pt idx="9">
                  <c:v>9201</c:v>
                </c:pt>
                <c:pt idx="10">
                  <c:v>9789</c:v>
                </c:pt>
                <c:pt idx="11">
                  <c:v>9789</c:v>
                </c:pt>
                <c:pt idx="12">
                  <c:v>9789</c:v>
                </c:pt>
                <c:pt idx="13">
                  <c:v>9789</c:v>
                </c:pt>
                <c:pt idx="14">
                  <c:v>9789</c:v>
                </c:pt>
                <c:pt idx="15">
                  <c:v>9789</c:v>
                </c:pt>
                <c:pt idx="16">
                  <c:v>11299</c:v>
                </c:pt>
                <c:pt idx="17">
                  <c:v>11299</c:v>
                </c:pt>
                <c:pt idx="18">
                  <c:v>12197</c:v>
                </c:pt>
                <c:pt idx="19">
                  <c:v>12370</c:v>
                </c:pt>
                <c:pt idx="20">
                  <c:v>14267</c:v>
                </c:pt>
                <c:pt idx="21">
                  <c:v>14728</c:v>
                </c:pt>
                <c:pt idx="22">
                  <c:v>15771</c:v>
                </c:pt>
                <c:pt idx="23">
                  <c:v>15798</c:v>
                </c:pt>
                <c:pt idx="24">
                  <c:v>16401</c:v>
                </c:pt>
              </c:numCache>
            </c:numRef>
          </c:xVal>
          <c:yVal>
            <c:numRef>
              <c:f>Active!$M$21:$M$993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7AAA-43B0-8577-CF674505EE36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s7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2E-3</c:v>
                  </c:pt>
                  <c:pt idx="20">
                    <c:v>5.0000000000000001E-3</c:v>
                  </c:pt>
                  <c:pt idx="21">
                    <c:v>0</c:v>
                  </c:pt>
                  <c:pt idx="22">
                    <c:v>4.0000000000000002E-4</c:v>
                  </c:pt>
                  <c:pt idx="23">
                    <c:v>3.0000000000000003E-4</c:v>
                  </c:pt>
                  <c:pt idx="24">
                    <c:v>0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2E-3</c:v>
                  </c:pt>
                  <c:pt idx="20">
                    <c:v>5.0000000000000001E-3</c:v>
                  </c:pt>
                  <c:pt idx="21">
                    <c:v>0</c:v>
                  </c:pt>
                  <c:pt idx="22">
                    <c:v>4.0000000000000002E-4</c:v>
                  </c:pt>
                  <c:pt idx="23">
                    <c:v>3.0000000000000003E-4</c:v>
                  </c:pt>
                  <c:pt idx="2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0</c:v>
                </c:pt>
                <c:pt idx="2">
                  <c:v>78</c:v>
                </c:pt>
                <c:pt idx="3">
                  <c:v>412</c:v>
                </c:pt>
                <c:pt idx="4">
                  <c:v>969</c:v>
                </c:pt>
                <c:pt idx="5">
                  <c:v>1039</c:v>
                </c:pt>
                <c:pt idx="6">
                  <c:v>1236</c:v>
                </c:pt>
                <c:pt idx="7">
                  <c:v>2800</c:v>
                </c:pt>
                <c:pt idx="8">
                  <c:v>7743</c:v>
                </c:pt>
                <c:pt idx="9">
                  <c:v>9201</c:v>
                </c:pt>
                <c:pt idx="10">
                  <c:v>9789</c:v>
                </c:pt>
                <c:pt idx="11">
                  <c:v>9789</c:v>
                </c:pt>
                <c:pt idx="12">
                  <c:v>9789</c:v>
                </c:pt>
                <c:pt idx="13">
                  <c:v>9789</c:v>
                </c:pt>
                <c:pt idx="14">
                  <c:v>9789</c:v>
                </c:pt>
                <c:pt idx="15">
                  <c:v>9789</c:v>
                </c:pt>
                <c:pt idx="16">
                  <c:v>11299</c:v>
                </c:pt>
                <c:pt idx="17">
                  <c:v>11299</c:v>
                </c:pt>
                <c:pt idx="18">
                  <c:v>12197</c:v>
                </c:pt>
                <c:pt idx="19">
                  <c:v>12370</c:v>
                </c:pt>
                <c:pt idx="20">
                  <c:v>14267</c:v>
                </c:pt>
                <c:pt idx="21">
                  <c:v>14728</c:v>
                </c:pt>
                <c:pt idx="22">
                  <c:v>15771</c:v>
                </c:pt>
                <c:pt idx="23">
                  <c:v>15798</c:v>
                </c:pt>
                <c:pt idx="24">
                  <c:v>16401</c:v>
                </c:pt>
              </c:numCache>
            </c:numRef>
          </c:xVal>
          <c:yVal>
            <c:numRef>
              <c:f>Active!$N$21:$N$993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7AAA-43B0-8577-CF674505EE36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0</c:v>
                </c:pt>
                <c:pt idx="2">
                  <c:v>78</c:v>
                </c:pt>
                <c:pt idx="3">
                  <c:v>412</c:v>
                </c:pt>
                <c:pt idx="4">
                  <c:v>969</c:v>
                </c:pt>
                <c:pt idx="5">
                  <c:v>1039</c:v>
                </c:pt>
                <c:pt idx="6">
                  <c:v>1236</c:v>
                </c:pt>
                <c:pt idx="7">
                  <c:v>2800</c:v>
                </c:pt>
                <c:pt idx="8">
                  <c:v>7743</c:v>
                </c:pt>
                <c:pt idx="9">
                  <c:v>9201</c:v>
                </c:pt>
                <c:pt idx="10">
                  <c:v>9789</c:v>
                </c:pt>
                <c:pt idx="11">
                  <c:v>9789</c:v>
                </c:pt>
                <c:pt idx="12">
                  <c:v>9789</c:v>
                </c:pt>
                <c:pt idx="13">
                  <c:v>9789</c:v>
                </c:pt>
                <c:pt idx="14">
                  <c:v>9789</c:v>
                </c:pt>
                <c:pt idx="15">
                  <c:v>9789</c:v>
                </c:pt>
                <c:pt idx="16">
                  <c:v>11299</c:v>
                </c:pt>
                <c:pt idx="17">
                  <c:v>11299</c:v>
                </c:pt>
                <c:pt idx="18">
                  <c:v>12197</c:v>
                </c:pt>
                <c:pt idx="19">
                  <c:v>12370</c:v>
                </c:pt>
                <c:pt idx="20">
                  <c:v>14267</c:v>
                </c:pt>
                <c:pt idx="21">
                  <c:v>14728</c:v>
                </c:pt>
                <c:pt idx="22">
                  <c:v>15771</c:v>
                </c:pt>
                <c:pt idx="23">
                  <c:v>15798</c:v>
                </c:pt>
                <c:pt idx="24">
                  <c:v>16401</c:v>
                </c:pt>
              </c:numCache>
            </c:numRef>
          </c:xVal>
          <c:yVal>
            <c:numRef>
              <c:f>Active!$O$21:$O$993</c:f>
              <c:numCache>
                <c:formatCode>General</c:formatCode>
                <c:ptCount val="973"/>
                <c:pt idx="0">
                  <c:v>6.2047931536425127E-2</c:v>
                </c:pt>
                <c:pt idx="1">
                  <c:v>6.2047931536425127E-2</c:v>
                </c:pt>
                <c:pt idx="2">
                  <c:v>5.9927650543954547E-2</c:v>
                </c:pt>
                <c:pt idx="3">
                  <c:v>5.084849860183694E-2</c:v>
                </c:pt>
                <c:pt idx="4">
                  <c:v>3.570751766842524E-2</c:v>
                </c:pt>
                <c:pt idx="5">
                  <c:v>3.3804701393131131E-2</c:v>
                </c:pt>
                <c:pt idx="6">
                  <c:v>2.8449632732660567E-2</c:v>
                </c:pt>
                <c:pt idx="7">
                  <c:v>-1.4064719475339243E-2</c:v>
                </c:pt>
                <c:pt idx="8">
                  <c:v>-0.14843073160075043</c:v>
                </c:pt>
                <c:pt idx="9">
                  <c:v>-0.188063676306162</c:v>
                </c:pt>
                <c:pt idx="10">
                  <c:v>-0.20404733301863254</c:v>
                </c:pt>
                <c:pt idx="11">
                  <c:v>-0.20404733301863254</c:v>
                </c:pt>
                <c:pt idx="12">
                  <c:v>-0.20404733301863254</c:v>
                </c:pt>
                <c:pt idx="13">
                  <c:v>-0.20404733301863254</c:v>
                </c:pt>
                <c:pt idx="14">
                  <c:v>-0.20404733301863254</c:v>
                </c:pt>
                <c:pt idx="15">
                  <c:v>-0.20404733301863254</c:v>
                </c:pt>
                <c:pt idx="16">
                  <c:v>-0.24509379838569118</c:v>
                </c:pt>
                <c:pt idx="17">
                  <c:v>-0.24509379838569118</c:v>
                </c:pt>
                <c:pt idx="18">
                  <c:v>-0.26950421288874987</c:v>
                </c:pt>
                <c:pt idx="19">
                  <c:v>-0.27420688739769106</c:v>
                </c:pt>
                <c:pt idx="20">
                  <c:v>-0.32577320845816143</c:v>
                </c:pt>
                <c:pt idx="21">
                  <c:v>-0.33830461278545548</c:v>
                </c:pt>
                <c:pt idx="22">
                  <c:v>-0.36665657528733769</c:v>
                </c:pt>
                <c:pt idx="23">
                  <c:v>-0.36739051870780831</c:v>
                </c:pt>
                <c:pt idx="24">
                  <c:v>-0.38378192176498471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7AAA-43B0-8577-CF674505EE36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x"/>
            <c:size val="5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0</c:v>
                </c:pt>
                <c:pt idx="2">
                  <c:v>78</c:v>
                </c:pt>
                <c:pt idx="3">
                  <c:v>412</c:v>
                </c:pt>
                <c:pt idx="4">
                  <c:v>969</c:v>
                </c:pt>
                <c:pt idx="5">
                  <c:v>1039</c:v>
                </c:pt>
                <c:pt idx="6">
                  <c:v>1236</c:v>
                </c:pt>
                <c:pt idx="7">
                  <c:v>2800</c:v>
                </c:pt>
                <c:pt idx="8">
                  <c:v>7743</c:v>
                </c:pt>
                <c:pt idx="9">
                  <c:v>9201</c:v>
                </c:pt>
                <c:pt idx="10">
                  <c:v>9789</c:v>
                </c:pt>
                <c:pt idx="11">
                  <c:v>9789</c:v>
                </c:pt>
                <c:pt idx="12">
                  <c:v>9789</c:v>
                </c:pt>
                <c:pt idx="13">
                  <c:v>9789</c:v>
                </c:pt>
                <c:pt idx="14">
                  <c:v>9789</c:v>
                </c:pt>
                <c:pt idx="15">
                  <c:v>9789</c:v>
                </c:pt>
                <c:pt idx="16">
                  <c:v>11299</c:v>
                </c:pt>
                <c:pt idx="17">
                  <c:v>11299</c:v>
                </c:pt>
                <c:pt idx="18">
                  <c:v>12197</c:v>
                </c:pt>
                <c:pt idx="19">
                  <c:v>12370</c:v>
                </c:pt>
                <c:pt idx="20">
                  <c:v>14267</c:v>
                </c:pt>
                <c:pt idx="21">
                  <c:v>14728</c:v>
                </c:pt>
                <c:pt idx="22">
                  <c:v>15771</c:v>
                </c:pt>
                <c:pt idx="23">
                  <c:v>15798</c:v>
                </c:pt>
                <c:pt idx="24">
                  <c:v>16401</c:v>
                </c:pt>
              </c:numCache>
            </c:numRef>
          </c:xVal>
          <c:yVal>
            <c:numRef>
              <c:f>Active!$R$21:$R$993</c:f>
              <c:numCache>
                <c:formatCode>General</c:formatCode>
                <c:ptCount val="973"/>
                <c:pt idx="20">
                  <c:v>-0.26367000000027474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7AAA-43B0-8577-CF674505EE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96703608"/>
        <c:axId val="1"/>
      </c:scatterChart>
      <c:valAx>
        <c:axId val="79670360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78722211005679"/>
              <c:y val="0.8369243690692509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128205128205128E-2"/>
              <c:y val="0.3692314153038562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9670360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4871812818269511"/>
          <c:y val="0.92000129214617399"/>
          <c:w val="0.80171065796262653"/>
          <c:h val="6.153846153846154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266700</xdr:colOff>
      <xdr:row>0</xdr:row>
      <xdr:rowOff>38101</xdr:rowOff>
    </xdr:from>
    <xdr:to>
      <xdr:col>20</xdr:col>
      <xdr:colOff>228600</xdr:colOff>
      <xdr:row>17</xdr:row>
      <xdr:rowOff>171451</xdr:rowOff>
    </xdr:to>
    <xdr:graphicFrame macro="">
      <xdr:nvGraphicFramePr>
        <xdr:cNvPr id="50180" name="Chart 1">
          <a:extLst>
            <a:ext uri="{FF2B5EF4-FFF2-40B4-BE49-F238E27FC236}">
              <a16:creationId xmlns:a16="http://schemas.microsoft.com/office/drawing/2014/main" id="{5D7C2996-8B37-528E-8704-7EB83DB98CD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vsolj.cetus-net.org/bulletin.htm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bav-astro.de/sfs/BAVM_link.php?BAVMnr=193" TargetMode="External"/><Relationship Id="rId2" Type="http://schemas.openxmlformats.org/officeDocument/2006/relationships/hyperlink" Target="http://var.astro.cz/oejv/issues/oejv0003.pdf" TargetMode="External"/><Relationship Id="rId1" Type="http://schemas.openxmlformats.org/officeDocument/2006/relationships/hyperlink" Target="http://www.bav-astro.de/LkDB/index.php?lang=en&amp;sprache_dial=en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konkoly.hu/cgi-bin/IBVS?6042" TargetMode="External"/><Relationship Id="rId4" Type="http://schemas.openxmlformats.org/officeDocument/2006/relationships/hyperlink" Target="http://www.bav-astro.de/sfs/BAVM_link.php?BAVMnr=2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12"/>
  </sheetPr>
  <dimension ref="A1:AF47"/>
  <sheetViews>
    <sheetView tabSelected="1" workbookViewId="0">
      <pane xSplit="14" ySplit="21" topLeftCell="O22" activePane="bottomRight" state="frozen"/>
      <selection pane="topRight" activeCell="O1" sqref="O1"/>
      <selection pane="bottomLeft" activeCell="A22" sqref="A22"/>
      <selection pane="bottomRight" activeCell="F8" sqref="F8"/>
    </sheetView>
  </sheetViews>
  <sheetFormatPr defaultColWidth="10.28515625" defaultRowHeight="12.75" x14ac:dyDescent="0.2"/>
  <cols>
    <col min="1" max="1" width="14.42578125" customWidth="1"/>
    <col min="2" max="2" width="5.140625" customWidth="1"/>
    <col min="3" max="3" width="11.85546875" customWidth="1"/>
    <col min="4" max="4" width="9.42578125" customWidth="1"/>
    <col min="5" max="5" width="9.7109375" customWidth="1"/>
    <col min="6" max="6" width="16.425781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 x14ac:dyDescent="0.3">
      <c r="A1" s="1" t="s">
        <v>35</v>
      </c>
      <c r="B1" s="11"/>
      <c r="C1" s="10"/>
    </row>
    <row r="2" spans="1:6" x14ac:dyDescent="0.2">
      <c r="A2" t="s">
        <v>26</v>
      </c>
      <c r="B2" s="12" t="s">
        <v>33</v>
      </c>
    </row>
    <row r="4" spans="1:6" ht="14.25" thickTop="1" thickBot="1" x14ac:dyDescent="0.25">
      <c r="A4" s="7" t="s">
        <v>2</v>
      </c>
      <c r="C4" s="3">
        <v>29117.542000000001</v>
      </c>
      <c r="D4" s="4">
        <v>1.715989</v>
      </c>
    </row>
    <row r="5" spans="1:6" ht="13.5" thickTop="1" x14ac:dyDescent="0.2">
      <c r="A5" s="13" t="s">
        <v>36</v>
      </c>
      <c r="B5" s="14"/>
      <c r="C5" s="15">
        <v>-9.5</v>
      </c>
      <c r="D5" s="14" t="s">
        <v>37</v>
      </c>
    </row>
    <row r="6" spans="1:6" x14ac:dyDescent="0.2">
      <c r="A6" s="7" t="s">
        <v>3</v>
      </c>
    </row>
    <row r="7" spans="1:6" x14ac:dyDescent="0.2">
      <c r="A7" t="s">
        <v>4</v>
      </c>
      <c r="C7">
        <v>29117.542000000001</v>
      </c>
    </row>
    <row r="8" spans="1:6" x14ac:dyDescent="0.2">
      <c r="A8" t="s">
        <v>5</v>
      </c>
      <c r="C8">
        <v>1.71601</v>
      </c>
    </row>
    <row r="9" spans="1:6" x14ac:dyDescent="0.2">
      <c r="A9" s="33" t="s">
        <v>48</v>
      </c>
      <c r="B9" s="34">
        <v>30</v>
      </c>
      <c r="C9" s="35" t="str">
        <f>"F"&amp;B9</f>
        <v>F30</v>
      </c>
      <c r="D9" s="29" t="str">
        <f>"G"&amp;B9</f>
        <v>G30</v>
      </c>
    </row>
    <row r="10" spans="1:6" ht="13.5" thickBot="1" x14ac:dyDescent="0.25">
      <c r="A10" s="14"/>
      <c r="B10" s="14"/>
      <c r="C10" s="6" t="s">
        <v>22</v>
      </c>
      <c r="D10" s="6" t="s">
        <v>23</v>
      </c>
      <c r="E10" s="14"/>
    </row>
    <row r="11" spans="1:6" x14ac:dyDescent="0.2">
      <c r="A11" s="14" t="s">
        <v>18</v>
      </c>
      <c r="B11" s="14"/>
      <c r="C11" s="36">
        <f ca="1">INTERCEPT(INDIRECT($D$9):G992,INDIRECT($C$9):F992)</f>
        <v>6.2047931536425127E-2</v>
      </c>
      <c r="D11" s="5"/>
      <c r="E11" s="14"/>
    </row>
    <row r="12" spans="1:6" x14ac:dyDescent="0.2">
      <c r="A12" s="14" t="s">
        <v>19</v>
      </c>
      <c r="B12" s="14"/>
      <c r="C12" s="36">
        <f ca="1">SLOPE(INDIRECT($D$9):G992,INDIRECT($C$9):F992)</f>
        <v>-2.7183089647058705E-5</v>
      </c>
      <c r="D12" s="5"/>
      <c r="E12" s="14"/>
    </row>
    <row r="13" spans="1:6" x14ac:dyDescent="0.2">
      <c r="A13" s="14" t="s">
        <v>21</v>
      </c>
      <c r="B13" s="14"/>
      <c r="C13" s="5" t="s">
        <v>16</v>
      </c>
    </row>
    <row r="14" spans="1:6" x14ac:dyDescent="0.2">
      <c r="A14" s="14"/>
      <c r="B14" s="14"/>
      <c r="C14" s="14"/>
    </row>
    <row r="15" spans="1:6" x14ac:dyDescent="0.2">
      <c r="A15" s="16" t="s">
        <v>20</v>
      </c>
      <c r="B15" s="14"/>
      <c r="C15" s="17">
        <f ca="1">(C7+C11)+(C8+C12)*INT(MAX(F21:F3533))</f>
        <v>57261.438228078237</v>
      </c>
      <c r="E15" s="18" t="s">
        <v>49</v>
      </c>
      <c r="F15" s="15">
        <v>1</v>
      </c>
    </row>
    <row r="16" spans="1:6" x14ac:dyDescent="0.2">
      <c r="A16" s="20" t="s">
        <v>6</v>
      </c>
      <c r="B16" s="14"/>
      <c r="C16" s="21">
        <f ca="1">+C8+C12</f>
        <v>1.715982816910353</v>
      </c>
      <c r="E16" s="18" t="s">
        <v>38</v>
      </c>
      <c r="F16" s="19">
        <f ca="1">NOW()+15018.5+$C$5/24</f>
        <v>60318.610390972222</v>
      </c>
    </row>
    <row r="17" spans="1:32" ht="13.5" thickBot="1" x14ac:dyDescent="0.25">
      <c r="A17" s="18" t="s">
        <v>34</v>
      </c>
      <c r="B17" s="14"/>
      <c r="C17" s="14">
        <f>COUNT(C21:C2191)</f>
        <v>25</v>
      </c>
      <c r="E17" s="18" t="s">
        <v>50</v>
      </c>
      <c r="F17" s="19">
        <f ca="1">ROUND(2*(F16-$C$7)/$C$8,0)/2+F15</f>
        <v>18183.5</v>
      </c>
    </row>
    <row r="18" spans="1:32" ht="14.25" thickTop="1" thickBot="1" x14ac:dyDescent="0.25">
      <c r="A18" s="20" t="s">
        <v>7</v>
      </c>
      <c r="B18" s="14"/>
      <c r="C18" s="23">
        <f ca="1">+C15</f>
        <v>57261.438228078237</v>
      </c>
      <c r="D18" s="24">
        <f ca="1">+C16</f>
        <v>1.715982816910353</v>
      </c>
      <c r="E18" s="18" t="s">
        <v>39</v>
      </c>
      <c r="F18" s="29">
        <f ca="1">ROUND(2*(F16-$C$15)/$C$16,0)/2+F15</f>
        <v>1782.5</v>
      </c>
      <c r="S18">
        <f ca="1">SQRT(SUM(S21:S26)/(COUNT(S21:S26)-1))</f>
        <v>7.9585493973592991E-2</v>
      </c>
    </row>
    <row r="19" spans="1:32" ht="13.5" thickTop="1" x14ac:dyDescent="0.2">
      <c r="E19" s="18" t="s">
        <v>40</v>
      </c>
      <c r="F19" s="22">
        <f ca="1">+$C$15+$C$16*F18-15018.5-$C$5/24</f>
        <v>45302.07343255428</v>
      </c>
    </row>
    <row r="20" spans="1:32" ht="15" thickBot="1" x14ac:dyDescent="0.25">
      <c r="A20" s="6" t="s">
        <v>8</v>
      </c>
      <c r="B20" s="6" t="s">
        <v>9</v>
      </c>
      <c r="C20" s="6" t="s">
        <v>10</v>
      </c>
      <c r="D20" s="6" t="s">
        <v>15</v>
      </c>
      <c r="E20" s="6" t="s">
        <v>11</v>
      </c>
      <c r="F20" s="6" t="s">
        <v>12</v>
      </c>
      <c r="G20" s="6" t="s">
        <v>13</v>
      </c>
      <c r="H20" s="9" t="s">
        <v>58</v>
      </c>
      <c r="I20" s="9" t="s">
        <v>61</v>
      </c>
      <c r="J20" s="9" t="s">
        <v>55</v>
      </c>
      <c r="K20" s="9" t="s">
        <v>53</v>
      </c>
      <c r="L20" s="9" t="s">
        <v>158</v>
      </c>
      <c r="M20" s="9" t="s">
        <v>159</v>
      </c>
      <c r="N20" s="9" t="s">
        <v>160</v>
      </c>
      <c r="O20" s="9" t="s">
        <v>25</v>
      </c>
      <c r="P20" s="8" t="s">
        <v>24</v>
      </c>
      <c r="Q20" s="6" t="s">
        <v>17</v>
      </c>
      <c r="R20" s="8" t="s">
        <v>46</v>
      </c>
      <c r="S20" s="8" t="s">
        <v>47</v>
      </c>
    </row>
    <row r="21" spans="1:32" x14ac:dyDescent="0.2">
      <c r="A21" t="s">
        <v>14</v>
      </c>
      <c r="C21" s="25">
        <v>29117.542000000001</v>
      </c>
      <c r="D21" s="25" t="s">
        <v>16</v>
      </c>
      <c r="E21">
        <f t="shared" ref="E21:E44" si="0">+(C21-C$7)/C$8</f>
        <v>0</v>
      </c>
      <c r="F21">
        <f t="shared" ref="F21:F45" si="1">ROUND(2*E21,0)/2</f>
        <v>0</v>
      </c>
      <c r="G21">
        <f t="shared" ref="G21:G40" si="2">+C21-(C$7+F21*C$8)</f>
        <v>0</v>
      </c>
      <c r="H21">
        <f>+G21</f>
        <v>0</v>
      </c>
      <c r="O21">
        <f t="shared" ref="O21:O44" ca="1" si="3">+C$11+C$12*F21</f>
        <v>6.2047931536425127E-2</v>
      </c>
      <c r="Q21" s="2">
        <f t="shared" ref="Q21:Q44" si="4">+C21-15018.5</f>
        <v>14099.042000000001</v>
      </c>
      <c r="S21">
        <f t="shared" ref="S21:S40" ca="1" si="5">+(O21-G21)^2</f>
        <v>3.8499458079488996E-3</v>
      </c>
    </row>
    <row r="22" spans="1:32" x14ac:dyDescent="0.2">
      <c r="A22" t="s">
        <v>68</v>
      </c>
      <c r="B22" s="5" t="s">
        <v>44</v>
      </c>
      <c r="C22" s="25">
        <v>29117.545999999998</v>
      </c>
      <c r="D22" s="25" t="s">
        <v>61</v>
      </c>
      <c r="E22">
        <f t="shared" si="0"/>
        <v>2.3309887455066859E-3</v>
      </c>
      <c r="F22">
        <f t="shared" si="1"/>
        <v>0</v>
      </c>
      <c r="G22">
        <f t="shared" si="2"/>
        <v>3.9999999971769284E-3</v>
      </c>
      <c r="I22">
        <f t="shared" ref="I22:I39" si="6">G22</f>
        <v>3.9999999971769284E-3</v>
      </c>
      <c r="O22">
        <f t="shared" ca="1" si="3"/>
        <v>6.2047931536425127E-2</v>
      </c>
      <c r="Q22" s="2">
        <f t="shared" si="4"/>
        <v>14099.045999999998</v>
      </c>
      <c r="S22">
        <f t="shared" ca="1" si="5"/>
        <v>3.3695623559852456E-3</v>
      </c>
      <c r="AA22">
        <v>6</v>
      </c>
      <c r="AC22" t="s">
        <v>27</v>
      </c>
      <c r="AF22" t="s">
        <v>29</v>
      </c>
    </row>
    <row r="23" spans="1:32" x14ac:dyDescent="0.2">
      <c r="A23" t="s">
        <v>68</v>
      </c>
      <c r="B23" s="5" t="s">
        <v>44</v>
      </c>
      <c r="C23" s="25">
        <v>29251.35</v>
      </c>
      <c r="D23" s="25" t="s">
        <v>61</v>
      </c>
      <c r="E23">
        <f t="shared" si="0"/>
        <v>77.976235569721197</v>
      </c>
      <c r="F23">
        <f t="shared" si="1"/>
        <v>78</v>
      </c>
      <c r="G23">
        <f t="shared" si="2"/>
        <v>-4.078000000299653E-2</v>
      </c>
      <c r="I23">
        <f t="shared" si="6"/>
        <v>-4.078000000299653E-2</v>
      </c>
      <c r="O23">
        <f t="shared" ca="1" si="3"/>
        <v>5.9927650543954547E-2</v>
      </c>
      <c r="Q23" s="2">
        <f t="shared" si="4"/>
        <v>14232.849999999999</v>
      </c>
      <c r="S23">
        <f t="shared" ca="1" si="5"/>
        <v>1.0142030878686816E-2</v>
      </c>
      <c r="AA23">
        <v>11</v>
      </c>
      <c r="AC23" t="s">
        <v>30</v>
      </c>
      <c r="AD23" t="s">
        <v>31</v>
      </c>
      <c r="AF23" t="s">
        <v>29</v>
      </c>
    </row>
    <row r="24" spans="1:32" x14ac:dyDescent="0.2">
      <c r="A24" t="s">
        <v>68</v>
      </c>
      <c r="B24" s="5" t="s">
        <v>44</v>
      </c>
      <c r="C24" s="25">
        <v>29824.507000000001</v>
      </c>
      <c r="D24" s="25" t="s">
        <v>61</v>
      </c>
      <c r="E24">
        <f t="shared" si="0"/>
        <v>411.98186490754722</v>
      </c>
      <c r="F24">
        <f t="shared" si="1"/>
        <v>412</v>
      </c>
      <c r="G24">
        <f t="shared" si="2"/>
        <v>-3.1119999999646097E-2</v>
      </c>
      <c r="I24">
        <f t="shared" si="6"/>
        <v>-3.1119999999646097E-2</v>
      </c>
      <c r="O24">
        <f t="shared" ca="1" si="3"/>
        <v>5.084849860183694E-2</v>
      </c>
      <c r="Q24" s="2">
        <f t="shared" si="4"/>
        <v>14806.007000000001</v>
      </c>
      <c r="S24">
        <f t="shared" ca="1" si="5"/>
        <v>6.7188347629813256E-3</v>
      </c>
    </row>
    <row r="25" spans="1:32" x14ac:dyDescent="0.2">
      <c r="A25" t="s">
        <v>68</v>
      </c>
      <c r="B25" s="5" t="s">
        <v>44</v>
      </c>
      <c r="C25" s="25">
        <v>30780.324000000001</v>
      </c>
      <c r="D25" s="25" t="s">
        <v>61</v>
      </c>
      <c r="E25">
        <f t="shared" si="0"/>
        <v>968.9815327416502</v>
      </c>
      <c r="F25">
        <f t="shared" si="1"/>
        <v>969</v>
      </c>
      <c r="G25">
        <f t="shared" si="2"/>
        <v>-3.1689999999798601E-2</v>
      </c>
      <c r="I25">
        <f t="shared" si="6"/>
        <v>-3.1689999999798601E-2</v>
      </c>
      <c r="O25">
        <f t="shared" ca="1" si="3"/>
        <v>3.570751766842524E-2</v>
      </c>
      <c r="Q25" s="2">
        <f t="shared" si="4"/>
        <v>15761.824000000001</v>
      </c>
      <c r="S25">
        <f t="shared" ca="1" si="5"/>
        <v>4.5424253878385452E-3</v>
      </c>
    </row>
    <row r="26" spans="1:32" x14ac:dyDescent="0.2">
      <c r="A26" t="s">
        <v>68</v>
      </c>
      <c r="B26" s="5" t="s">
        <v>44</v>
      </c>
      <c r="C26" s="25">
        <v>30900.455000000002</v>
      </c>
      <c r="D26" s="25" t="s">
        <v>61</v>
      </c>
      <c r="E26">
        <f t="shared" si="0"/>
        <v>1038.9875350376749</v>
      </c>
      <c r="F26">
        <f t="shared" si="1"/>
        <v>1039</v>
      </c>
      <c r="G26">
        <f t="shared" si="2"/>
        <v>-2.1389999998064013E-2</v>
      </c>
      <c r="I26">
        <f t="shared" si="6"/>
        <v>-2.1389999998064013E-2</v>
      </c>
      <c r="O26">
        <f t="shared" ca="1" si="3"/>
        <v>3.3804701393131131E-2</v>
      </c>
      <c r="Q26" s="2">
        <f t="shared" si="4"/>
        <v>15881.955000000002</v>
      </c>
      <c r="S26">
        <f t="shared" ca="1" si="5"/>
        <v>3.0464550616631993E-3</v>
      </c>
    </row>
    <row r="27" spans="1:32" x14ac:dyDescent="0.2">
      <c r="A27" t="s">
        <v>68</v>
      </c>
      <c r="B27" s="5" t="s">
        <v>44</v>
      </c>
      <c r="C27" s="25">
        <v>31238.506000000001</v>
      </c>
      <c r="D27" s="25" t="s">
        <v>61</v>
      </c>
      <c r="E27">
        <f t="shared" si="0"/>
        <v>1235.9858042785297</v>
      </c>
      <c r="F27">
        <f t="shared" si="1"/>
        <v>1236</v>
      </c>
      <c r="G27">
        <f t="shared" si="2"/>
        <v>-2.4359999999433057E-2</v>
      </c>
      <c r="I27">
        <f t="shared" si="6"/>
        <v>-2.4359999999433057E-2</v>
      </c>
      <c r="O27">
        <f t="shared" ca="1" si="3"/>
        <v>2.8449632732660567E-2</v>
      </c>
      <c r="Q27" s="2">
        <f t="shared" si="4"/>
        <v>16220.006000000001</v>
      </c>
      <c r="S27">
        <f t="shared" ca="1" si="5"/>
        <v>2.7888573092986141E-3</v>
      </c>
    </row>
    <row r="28" spans="1:32" x14ac:dyDescent="0.2">
      <c r="A28" t="s">
        <v>68</v>
      </c>
      <c r="B28" s="5" t="s">
        <v>44</v>
      </c>
      <c r="C28" s="25">
        <v>33922.283000000003</v>
      </c>
      <c r="D28" s="25" t="s">
        <v>61</v>
      </c>
      <c r="E28">
        <f t="shared" si="0"/>
        <v>2799.9493009947505</v>
      </c>
      <c r="F28">
        <f t="shared" si="1"/>
        <v>2800</v>
      </c>
      <c r="G28">
        <f t="shared" si="2"/>
        <v>-8.6999999999534339E-2</v>
      </c>
      <c r="I28">
        <f t="shared" si="6"/>
        <v>-8.6999999999534339E-2</v>
      </c>
      <c r="O28">
        <f t="shared" ca="1" si="3"/>
        <v>-1.4064719475339243E-2</v>
      </c>
      <c r="Q28" s="2">
        <f t="shared" si="4"/>
        <v>18903.783000000003</v>
      </c>
      <c r="S28">
        <f t="shared" ca="1" si="5"/>
        <v>5.3195551451430323E-3</v>
      </c>
    </row>
    <row r="29" spans="1:32" x14ac:dyDescent="0.2">
      <c r="A29" t="s">
        <v>28</v>
      </c>
      <c r="C29" s="26">
        <v>42404.447</v>
      </c>
      <c r="D29" s="25"/>
      <c r="E29">
        <f t="shared" si="0"/>
        <v>7742.9065098688225</v>
      </c>
      <c r="F29">
        <f t="shared" si="1"/>
        <v>7743</v>
      </c>
      <c r="G29">
        <f t="shared" si="2"/>
        <v>-0.16043000000354368</v>
      </c>
      <c r="I29">
        <f t="shared" si="6"/>
        <v>-0.16043000000354368</v>
      </c>
      <c r="O29">
        <f t="shared" ca="1" si="3"/>
        <v>-0.14843073160075043</v>
      </c>
      <c r="Q29" s="2">
        <f t="shared" si="4"/>
        <v>27385.947</v>
      </c>
      <c r="S29">
        <f t="shared" ca="1" si="5"/>
        <v>1.4398244220227248E-4</v>
      </c>
    </row>
    <row r="30" spans="1:32" x14ac:dyDescent="0.2">
      <c r="A30" t="s">
        <v>97</v>
      </c>
      <c r="B30" s="5" t="s">
        <v>44</v>
      </c>
      <c r="C30" s="25">
        <v>44906.360999999997</v>
      </c>
      <c r="D30" s="25" t="s">
        <v>61</v>
      </c>
      <c r="E30">
        <f t="shared" si="0"/>
        <v>9200.8898549542228</v>
      </c>
      <c r="F30">
        <f t="shared" si="1"/>
        <v>9201</v>
      </c>
      <c r="G30">
        <f t="shared" si="2"/>
        <v>-0.18901000000187196</v>
      </c>
      <c r="I30">
        <f t="shared" si="6"/>
        <v>-0.18901000000187196</v>
      </c>
      <c r="O30">
        <f t="shared" ca="1" si="3"/>
        <v>-0.188063676306162</v>
      </c>
      <c r="Q30" s="2">
        <f t="shared" si="4"/>
        <v>29887.860999999997</v>
      </c>
      <c r="S30">
        <f t="shared" ca="1" si="5"/>
        <v>8.9552853706215847E-7</v>
      </c>
    </row>
    <row r="31" spans="1:32" x14ac:dyDescent="0.2">
      <c r="A31" t="s">
        <v>102</v>
      </c>
      <c r="B31" s="5" t="s">
        <v>44</v>
      </c>
      <c r="C31" s="25">
        <v>45915.353000000003</v>
      </c>
      <c r="D31" s="25" t="s">
        <v>61</v>
      </c>
      <c r="E31">
        <f t="shared" si="0"/>
        <v>9788.877104445779</v>
      </c>
      <c r="F31">
        <f t="shared" si="1"/>
        <v>9789</v>
      </c>
      <c r="G31">
        <f t="shared" si="2"/>
        <v>-0.21089000000210945</v>
      </c>
      <c r="I31">
        <f t="shared" si="6"/>
        <v>-0.21089000000210945</v>
      </c>
      <c r="O31">
        <f t="shared" ca="1" si="3"/>
        <v>-0.20404733301863254</v>
      </c>
      <c r="Q31" s="2">
        <f t="shared" si="4"/>
        <v>30896.853000000003</v>
      </c>
      <c r="S31">
        <f t="shared" ca="1" si="5"/>
        <v>4.6822091446764969E-5</v>
      </c>
    </row>
    <row r="32" spans="1:32" x14ac:dyDescent="0.2">
      <c r="A32" t="s">
        <v>102</v>
      </c>
      <c r="B32" s="5" t="s">
        <v>44</v>
      </c>
      <c r="C32" s="25">
        <v>45915.357000000004</v>
      </c>
      <c r="D32" s="25" t="s">
        <v>61</v>
      </c>
      <c r="E32">
        <f t="shared" si="0"/>
        <v>9788.8794354345264</v>
      </c>
      <c r="F32">
        <f t="shared" si="1"/>
        <v>9789</v>
      </c>
      <c r="G32">
        <f t="shared" si="2"/>
        <v>-0.20689000000129454</v>
      </c>
      <c r="I32">
        <f t="shared" si="6"/>
        <v>-0.20689000000129454</v>
      </c>
      <c r="O32">
        <f t="shared" ca="1" si="3"/>
        <v>-0.20404733301863254</v>
      </c>
      <c r="Q32" s="2">
        <f t="shared" si="4"/>
        <v>30896.857000000004</v>
      </c>
      <c r="S32">
        <f t="shared" ca="1" si="5"/>
        <v>8.0807555743166859E-6</v>
      </c>
    </row>
    <row r="33" spans="1:21" x14ac:dyDescent="0.2">
      <c r="A33" t="s">
        <v>107</v>
      </c>
      <c r="B33" s="5" t="s">
        <v>44</v>
      </c>
      <c r="C33" s="25">
        <v>45915.357000000004</v>
      </c>
      <c r="D33" s="25" t="s">
        <v>61</v>
      </c>
      <c r="E33">
        <f t="shared" si="0"/>
        <v>9788.8794354345264</v>
      </c>
      <c r="F33">
        <f t="shared" si="1"/>
        <v>9789</v>
      </c>
      <c r="G33">
        <f t="shared" si="2"/>
        <v>-0.20689000000129454</v>
      </c>
      <c r="I33">
        <f t="shared" si="6"/>
        <v>-0.20689000000129454</v>
      </c>
      <c r="O33">
        <f t="shared" ca="1" si="3"/>
        <v>-0.20404733301863254</v>
      </c>
      <c r="Q33" s="2">
        <f t="shared" si="4"/>
        <v>30896.857000000004</v>
      </c>
      <c r="S33">
        <f t="shared" ca="1" si="5"/>
        <v>8.0807555743166859E-6</v>
      </c>
    </row>
    <row r="34" spans="1:21" x14ac:dyDescent="0.2">
      <c r="A34" t="s">
        <v>102</v>
      </c>
      <c r="B34" s="5" t="s">
        <v>44</v>
      </c>
      <c r="C34" s="25">
        <v>45915.358999999997</v>
      </c>
      <c r="D34" s="25" t="s">
        <v>61</v>
      </c>
      <c r="E34">
        <f t="shared" si="0"/>
        <v>9788.8806009288965</v>
      </c>
      <c r="F34">
        <f t="shared" si="1"/>
        <v>9789</v>
      </c>
      <c r="G34">
        <f t="shared" si="2"/>
        <v>-0.20489000000816304</v>
      </c>
      <c r="I34">
        <f t="shared" si="6"/>
        <v>-0.20489000000816304</v>
      </c>
      <c r="O34">
        <f t="shared" ca="1" si="3"/>
        <v>-0.20404733301863254</v>
      </c>
      <c r="Q34" s="2">
        <f t="shared" si="4"/>
        <v>30896.858999999997</v>
      </c>
      <c r="S34">
        <f t="shared" ca="1" si="5"/>
        <v>7.1008765524440425E-7</v>
      </c>
    </row>
    <row r="35" spans="1:21" x14ac:dyDescent="0.2">
      <c r="A35" t="s">
        <v>102</v>
      </c>
      <c r="B35" s="5" t="s">
        <v>44</v>
      </c>
      <c r="C35" s="25">
        <v>45915.364000000001</v>
      </c>
      <c r="D35" s="25" t="s">
        <v>61</v>
      </c>
      <c r="E35">
        <f t="shared" si="0"/>
        <v>9788.8835146648325</v>
      </c>
      <c r="F35">
        <f t="shared" si="1"/>
        <v>9789</v>
      </c>
      <c r="G35">
        <f t="shared" si="2"/>
        <v>-0.19989000000350643</v>
      </c>
      <c r="I35">
        <f t="shared" si="6"/>
        <v>-0.19989000000350643</v>
      </c>
      <c r="O35">
        <f t="shared" ca="1" si="3"/>
        <v>-0.20404733301863254</v>
      </c>
      <c r="Q35" s="2">
        <f t="shared" si="4"/>
        <v>30896.864000000001</v>
      </c>
      <c r="S35">
        <f t="shared" ca="1" si="5"/>
        <v>1.7283417798657535E-5</v>
      </c>
    </row>
    <row r="36" spans="1:21" x14ac:dyDescent="0.2">
      <c r="A36" t="s">
        <v>102</v>
      </c>
      <c r="B36" s="5" t="s">
        <v>44</v>
      </c>
      <c r="C36" s="25">
        <v>45915.364000000001</v>
      </c>
      <c r="D36" s="25" t="s">
        <v>61</v>
      </c>
      <c r="E36">
        <f t="shared" si="0"/>
        <v>9788.8835146648325</v>
      </c>
      <c r="F36">
        <f t="shared" si="1"/>
        <v>9789</v>
      </c>
      <c r="G36">
        <f t="shared" si="2"/>
        <v>-0.19989000000350643</v>
      </c>
      <c r="I36">
        <f t="shared" si="6"/>
        <v>-0.19989000000350643</v>
      </c>
      <c r="O36">
        <f t="shared" ca="1" si="3"/>
        <v>-0.20404733301863254</v>
      </c>
      <c r="Q36" s="2">
        <f t="shared" si="4"/>
        <v>30896.864000000001</v>
      </c>
      <c r="S36">
        <f t="shared" ca="1" si="5"/>
        <v>1.7283417798657535E-5</v>
      </c>
    </row>
    <row r="37" spans="1:21" x14ac:dyDescent="0.2">
      <c r="A37" t="s">
        <v>122</v>
      </c>
      <c r="B37" s="5" t="s">
        <v>44</v>
      </c>
      <c r="C37" s="25">
        <v>48506.493000000002</v>
      </c>
      <c r="D37" s="25" t="s">
        <v>61</v>
      </c>
      <c r="E37">
        <f t="shared" si="0"/>
        <v>11298.856650019523</v>
      </c>
      <c r="F37">
        <f t="shared" si="1"/>
        <v>11299</v>
      </c>
      <c r="G37">
        <f t="shared" si="2"/>
        <v>-0.24598999999579974</v>
      </c>
      <c r="I37">
        <f t="shared" si="6"/>
        <v>-0.24598999999579974</v>
      </c>
      <c r="O37">
        <f t="shared" ca="1" si="3"/>
        <v>-0.24509379838569118</v>
      </c>
      <c r="Q37" s="2">
        <f t="shared" si="4"/>
        <v>33487.993000000002</v>
      </c>
      <c r="S37">
        <f t="shared" ca="1" si="5"/>
        <v>8.0317732596117562E-7</v>
      </c>
    </row>
    <row r="38" spans="1:21" x14ac:dyDescent="0.2">
      <c r="A38" t="s">
        <v>122</v>
      </c>
      <c r="B38" s="5" t="s">
        <v>44</v>
      </c>
      <c r="C38" s="25">
        <v>48506.498</v>
      </c>
      <c r="D38" s="25" t="s">
        <v>61</v>
      </c>
      <c r="E38">
        <f t="shared" si="0"/>
        <v>11298.859563755455</v>
      </c>
      <c r="F38">
        <f t="shared" si="1"/>
        <v>11299</v>
      </c>
      <c r="G38">
        <f t="shared" si="2"/>
        <v>-0.24098999999841908</v>
      </c>
      <c r="I38">
        <f t="shared" si="6"/>
        <v>-0.24098999999841908</v>
      </c>
      <c r="O38">
        <f t="shared" ca="1" si="3"/>
        <v>-0.24509379838569118</v>
      </c>
      <c r="Q38" s="2">
        <f t="shared" si="4"/>
        <v>33487.998</v>
      </c>
      <c r="S38">
        <f t="shared" ca="1" si="5"/>
        <v>1.684116120337705E-5</v>
      </c>
    </row>
    <row r="39" spans="1:21" x14ac:dyDescent="0.2">
      <c r="A39" t="s">
        <v>130</v>
      </c>
      <c r="B39" s="5" t="s">
        <v>44</v>
      </c>
      <c r="C39" s="25">
        <v>50047.44</v>
      </c>
      <c r="D39" s="25" t="s">
        <v>61</v>
      </c>
      <c r="E39">
        <f t="shared" si="0"/>
        <v>12196.839179258863</v>
      </c>
      <c r="F39">
        <f t="shared" si="1"/>
        <v>12197</v>
      </c>
      <c r="G39">
        <f t="shared" si="2"/>
        <v>-0.27597000000241678</v>
      </c>
      <c r="I39">
        <f t="shared" si="6"/>
        <v>-0.27597000000241678</v>
      </c>
      <c r="O39">
        <f t="shared" ca="1" si="3"/>
        <v>-0.26950421288874987</v>
      </c>
      <c r="Q39" s="2">
        <f t="shared" si="4"/>
        <v>35028.94</v>
      </c>
      <c r="S39">
        <f t="shared" ca="1" si="5"/>
        <v>4.180640299926107E-5</v>
      </c>
    </row>
    <row r="40" spans="1:21" x14ac:dyDescent="0.2">
      <c r="A40" t="s">
        <v>32</v>
      </c>
      <c r="C40" s="26">
        <v>50344.322</v>
      </c>
      <c r="D40" s="25">
        <v>2E-3</v>
      </c>
      <c r="E40">
        <f t="shared" si="0"/>
        <v>12369.846329566843</v>
      </c>
      <c r="F40">
        <f t="shared" si="1"/>
        <v>12370</v>
      </c>
      <c r="G40">
        <f t="shared" si="2"/>
        <v>-0.26370000000315486</v>
      </c>
      <c r="J40">
        <f>G40</f>
        <v>-0.26370000000315486</v>
      </c>
      <c r="O40">
        <f t="shared" ca="1" si="3"/>
        <v>-0.27420688739769106</v>
      </c>
      <c r="Q40" s="2">
        <f t="shared" si="4"/>
        <v>35325.822</v>
      </c>
      <c r="S40">
        <f t="shared" ca="1" si="5"/>
        <v>1.1039468272146374E-4</v>
      </c>
    </row>
    <row r="41" spans="1:21" x14ac:dyDescent="0.2">
      <c r="A41" t="s">
        <v>41</v>
      </c>
      <c r="C41" s="28">
        <v>53599.593000000001</v>
      </c>
      <c r="D41" s="25">
        <v>5.0000000000000001E-3</v>
      </c>
      <c r="E41">
        <f t="shared" si="0"/>
        <v>14266.846347049259</v>
      </c>
      <c r="F41">
        <f t="shared" si="1"/>
        <v>14267</v>
      </c>
      <c r="O41">
        <f t="shared" ca="1" si="3"/>
        <v>-0.32577320845816143</v>
      </c>
      <c r="Q41" s="2">
        <f t="shared" si="4"/>
        <v>38581.093000000001</v>
      </c>
      <c r="R41">
        <f>+C41-(C$7+F41*C$8)</f>
        <v>-0.26367000000027474</v>
      </c>
      <c r="U41" s="27" t="s">
        <v>42</v>
      </c>
    </row>
    <row r="42" spans="1:21" x14ac:dyDescent="0.2">
      <c r="A42" s="50" t="s">
        <v>147</v>
      </c>
      <c r="B42" s="31" t="s">
        <v>44</v>
      </c>
      <c r="C42" s="32">
        <v>54390.605600000003</v>
      </c>
      <c r="D42" s="32" t="s">
        <v>61</v>
      </c>
      <c r="E42" s="50">
        <f t="shared" si="0"/>
        <v>14727.806714413087</v>
      </c>
      <c r="F42" s="50">
        <f t="shared" si="1"/>
        <v>14728</v>
      </c>
      <c r="G42">
        <f>+C42-(C$7+F42*C$8)</f>
        <v>-0.33167999999568565</v>
      </c>
      <c r="K42">
        <f>G42</f>
        <v>-0.33167999999568565</v>
      </c>
      <c r="O42">
        <f t="shared" ca="1" si="3"/>
        <v>-0.33830461278545548</v>
      </c>
      <c r="Q42" s="2">
        <f t="shared" si="4"/>
        <v>39372.105600000003</v>
      </c>
      <c r="S42">
        <f ca="1">+(O42-G42)^2</f>
        <v>4.3885494614382076E-5</v>
      </c>
    </row>
    <row r="43" spans="1:21" x14ac:dyDescent="0.2">
      <c r="A43" s="30" t="s">
        <v>45</v>
      </c>
      <c r="B43" s="31" t="s">
        <v>44</v>
      </c>
      <c r="C43" s="32">
        <v>56180.366900000001</v>
      </c>
      <c r="D43" s="32">
        <v>4.0000000000000002E-4</v>
      </c>
      <c r="E43" s="50">
        <f t="shared" si="0"/>
        <v>15770.785077010039</v>
      </c>
      <c r="F43" s="50">
        <f t="shared" si="1"/>
        <v>15771</v>
      </c>
      <c r="G43">
        <f>+C43-(C$7+F43*C$8)</f>
        <v>-0.36880999999993946</v>
      </c>
      <c r="J43">
        <f>G43</f>
        <v>-0.36880999999993946</v>
      </c>
      <c r="O43">
        <f t="shared" ca="1" si="3"/>
        <v>-0.36665657528733769</v>
      </c>
      <c r="Q43" s="2">
        <f t="shared" si="4"/>
        <v>41161.866900000001</v>
      </c>
      <c r="S43">
        <f ca="1">+(O43-G43)^2</f>
        <v>4.6372379928440167E-6</v>
      </c>
    </row>
    <row r="44" spans="1:21" x14ac:dyDescent="0.2">
      <c r="A44" s="30" t="s">
        <v>43</v>
      </c>
      <c r="B44" s="31" t="s">
        <v>44</v>
      </c>
      <c r="C44" s="32">
        <v>56226.698900000003</v>
      </c>
      <c r="D44" s="32">
        <v>3.0000000000000003E-4</v>
      </c>
      <c r="E44" s="50">
        <f t="shared" si="0"/>
        <v>15797.784919668302</v>
      </c>
      <c r="F44" s="50">
        <f t="shared" si="1"/>
        <v>15798</v>
      </c>
      <c r="G44">
        <f>+C44-(C$7+F44*C$8)</f>
        <v>-0.36908000000403263</v>
      </c>
      <c r="J44">
        <f>G44</f>
        <v>-0.36908000000403263</v>
      </c>
      <c r="O44">
        <f t="shared" ca="1" si="3"/>
        <v>-0.36739051870780831</v>
      </c>
      <c r="Q44" s="2">
        <f t="shared" si="4"/>
        <v>41208.198900000003</v>
      </c>
      <c r="S44">
        <f ca="1">+(O44-G44)^2</f>
        <v>2.8543470502917932E-6</v>
      </c>
    </row>
    <row r="45" spans="1:21" x14ac:dyDescent="0.2">
      <c r="A45" s="51" t="s">
        <v>1</v>
      </c>
      <c r="B45" s="52" t="s">
        <v>44</v>
      </c>
      <c r="C45" s="53">
        <v>57261.434200000003</v>
      </c>
      <c r="D45" s="53" t="s">
        <v>0</v>
      </c>
      <c r="E45" s="50">
        <f>+(C45-C$7)/C$8</f>
        <v>16400.774004813491</v>
      </c>
      <c r="F45" s="50">
        <f t="shared" si="1"/>
        <v>16401</v>
      </c>
      <c r="G45">
        <f>+C45-(C$7+F45*C$8)</f>
        <v>-0.38781000000017229</v>
      </c>
      <c r="K45">
        <f>G45</f>
        <v>-0.38781000000017229</v>
      </c>
      <c r="O45">
        <f ca="1">+C$11+C$12*F45</f>
        <v>-0.38378192176498471</v>
      </c>
      <c r="Q45" s="2">
        <f>+C45-15018.5</f>
        <v>42242.934200000003</v>
      </c>
      <c r="S45">
        <f ca="1">+(O45-G45)^2</f>
        <v>1.6225414268791907E-5</v>
      </c>
    </row>
    <row r="46" spans="1:21" x14ac:dyDescent="0.2">
      <c r="A46" s="50"/>
      <c r="B46" s="50"/>
      <c r="C46" s="32"/>
      <c r="D46" s="32"/>
      <c r="E46" s="50"/>
      <c r="F46" s="50"/>
    </row>
    <row r="47" spans="1:21" x14ac:dyDescent="0.2">
      <c r="A47" s="50"/>
      <c r="B47" s="50"/>
      <c r="C47" s="50"/>
      <c r="D47" s="50"/>
      <c r="E47" s="50"/>
      <c r="F47" s="50"/>
    </row>
  </sheetData>
  <phoneticPr fontId="8" type="noConversion"/>
  <hyperlinks>
    <hyperlink ref="H3651" r:id="rId1" display="http://vsolj.cetus-net.org/bulletin.html" xr:uid="{00000000-0004-0000-0000-000000000000}"/>
  </hyperlinks>
  <pageMargins left="0.75" right="0.75" top="1" bottom="1" header="0.5" footer="0.5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800"/>
  <sheetViews>
    <sheetView workbookViewId="0">
      <selection activeCell="C49" sqref="C49"/>
    </sheetView>
  </sheetViews>
  <sheetFormatPr defaultRowHeight="12.75" x14ac:dyDescent="0.2"/>
  <cols>
    <col min="1" max="1" width="19.7109375" style="25" customWidth="1"/>
    <col min="2" max="2" width="4.42578125" style="14" customWidth="1"/>
    <col min="3" max="3" width="12.7109375" style="25" customWidth="1"/>
    <col min="4" max="4" width="5.42578125" style="14" customWidth="1"/>
    <col min="5" max="5" width="14.85546875" style="14" customWidth="1"/>
    <col min="6" max="6" width="9.140625" style="14"/>
    <col min="7" max="7" width="12" style="14" customWidth="1"/>
    <col min="8" max="8" width="14.140625" style="25" customWidth="1"/>
    <col min="9" max="9" width="22.5703125" style="14" customWidth="1"/>
    <col min="10" max="10" width="25.140625" style="14" customWidth="1"/>
    <col min="11" max="11" width="15.7109375" style="14" customWidth="1"/>
    <col min="12" max="12" width="14.140625" style="14" customWidth="1"/>
    <col min="13" max="13" width="9.5703125" style="14" customWidth="1"/>
    <col min="14" max="14" width="14.140625" style="14" customWidth="1"/>
    <col min="15" max="15" width="23.42578125" style="14" customWidth="1"/>
    <col min="16" max="16" width="16.5703125" style="14" customWidth="1"/>
    <col min="17" max="17" width="41" style="14" customWidth="1"/>
    <col min="18" max="16384" width="9.140625" style="14"/>
  </cols>
  <sheetData>
    <row r="1" spans="1:16" ht="15.75" x14ac:dyDescent="0.25">
      <c r="A1" s="37" t="s">
        <v>51</v>
      </c>
      <c r="I1" s="38" t="s">
        <v>52</v>
      </c>
      <c r="J1" s="39" t="s">
        <v>53</v>
      </c>
    </row>
    <row r="2" spans="1:16" x14ac:dyDescent="0.2">
      <c r="I2" s="40" t="s">
        <v>54</v>
      </c>
      <c r="J2" s="41" t="s">
        <v>55</v>
      </c>
    </row>
    <row r="3" spans="1:16" x14ac:dyDescent="0.2">
      <c r="A3" s="42" t="s">
        <v>56</v>
      </c>
      <c r="I3" s="40" t="s">
        <v>57</v>
      </c>
      <c r="J3" s="41" t="s">
        <v>58</v>
      </c>
    </row>
    <row r="4" spans="1:16" x14ac:dyDescent="0.2">
      <c r="I4" s="40" t="s">
        <v>59</v>
      </c>
      <c r="J4" s="41" t="s">
        <v>58</v>
      </c>
    </row>
    <row r="5" spans="1:16" ht="13.5" thickBot="1" x14ac:dyDescent="0.25">
      <c r="I5" s="43" t="s">
        <v>60</v>
      </c>
      <c r="J5" s="44" t="s">
        <v>61</v>
      </c>
    </row>
    <row r="10" spans="1:16" ht="13.5" thickBot="1" x14ac:dyDescent="0.25"/>
    <row r="11" spans="1:16" ht="12.75" customHeight="1" thickBot="1" x14ac:dyDescent="0.25">
      <c r="A11" s="25" t="str">
        <f t="shared" ref="A11:A33" si="0">P11</f>
        <v> BBS 19 </v>
      </c>
      <c r="B11" s="5" t="str">
        <f t="shared" ref="B11:B33" si="1">IF(H11=INT(H11),"I","II")</f>
        <v>I</v>
      </c>
      <c r="C11" s="25">
        <f t="shared" ref="C11:C33" si="2">1*G11</f>
        <v>42404.447</v>
      </c>
      <c r="D11" s="14" t="str">
        <f t="shared" ref="D11:D33" si="3">VLOOKUP(F11,I$1:J$5,2,FALSE)</f>
        <v>vis</v>
      </c>
      <c r="E11" s="45">
        <f>VLOOKUP(C11,Active!C$21:E$973,3,FALSE)</f>
        <v>7742.9065098688225</v>
      </c>
      <c r="F11" s="5" t="s">
        <v>60</v>
      </c>
      <c r="G11" s="14" t="str">
        <f t="shared" ref="G11:G33" si="4">MID(I11,3,LEN(I11)-3)</f>
        <v>42404.447</v>
      </c>
      <c r="H11" s="25">
        <f t="shared" ref="H11:H33" si="5">1*K11</f>
        <v>-4627</v>
      </c>
      <c r="I11" s="46" t="s">
        <v>87</v>
      </c>
      <c r="J11" s="47" t="s">
        <v>88</v>
      </c>
      <c r="K11" s="46">
        <v>-4627</v>
      </c>
      <c r="L11" s="46" t="s">
        <v>89</v>
      </c>
      <c r="M11" s="47" t="s">
        <v>90</v>
      </c>
      <c r="N11" s="47"/>
      <c r="O11" s="48" t="s">
        <v>91</v>
      </c>
      <c r="P11" s="48" t="s">
        <v>92</v>
      </c>
    </row>
    <row r="12" spans="1:16" ht="12.75" customHeight="1" thickBot="1" x14ac:dyDescent="0.25">
      <c r="A12" s="25" t="str">
        <f t="shared" si="0"/>
        <v> BBS 113 </v>
      </c>
      <c r="B12" s="5" t="str">
        <f t="shared" si="1"/>
        <v>I</v>
      </c>
      <c r="C12" s="25">
        <f t="shared" si="2"/>
        <v>50344.322</v>
      </c>
      <c r="D12" s="14" t="str">
        <f t="shared" si="3"/>
        <v>vis</v>
      </c>
      <c r="E12" s="45">
        <f>VLOOKUP(C12,Active!C$21:E$973,3,FALSE)</f>
        <v>12369.846329566843</v>
      </c>
      <c r="F12" s="5" t="s">
        <v>60</v>
      </c>
      <c r="G12" s="14" t="str">
        <f t="shared" si="4"/>
        <v>50344.322</v>
      </c>
      <c r="H12" s="25">
        <f t="shared" si="5"/>
        <v>0</v>
      </c>
      <c r="I12" s="46" t="s">
        <v>131</v>
      </c>
      <c r="J12" s="47" t="s">
        <v>132</v>
      </c>
      <c r="K12" s="46">
        <v>0</v>
      </c>
      <c r="L12" s="46" t="s">
        <v>133</v>
      </c>
      <c r="M12" s="47" t="s">
        <v>134</v>
      </c>
      <c r="N12" s="47" t="s">
        <v>135</v>
      </c>
      <c r="O12" s="48" t="s">
        <v>136</v>
      </c>
      <c r="P12" s="48" t="s">
        <v>137</v>
      </c>
    </row>
    <row r="13" spans="1:16" ht="12.75" customHeight="1" thickBot="1" x14ac:dyDescent="0.25">
      <c r="A13" s="25" t="str">
        <f t="shared" si="0"/>
        <v>OEJV 0003 </v>
      </c>
      <c r="B13" s="5" t="str">
        <f t="shared" si="1"/>
        <v>I</v>
      </c>
      <c r="C13" s="25">
        <f t="shared" si="2"/>
        <v>53599.593000000001</v>
      </c>
      <c r="D13" s="14" t="str">
        <f t="shared" si="3"/>
        <v>vis</v>
      </c>
      <c r="E13" s="45">
        <f>VLOOKUP(C13,Active!C$21:E$973,3,FALSE)</f>
        <v>14266.846347049259</v>
      </c>
      <c r="F13" s="5" t="s">
        <v>60</v>
      </c>
      <c r="G13" s="14" t="str">
        <f t="shared" si="4"/>
        <v>53599.593</v>
      </c>
      <c r="H13" s="25">
        <f t="shared" si="5"/>
        <v>1897</v>
      </c>
      <c r="I13" s="46" t="s">
        <v>138</v>
      </c>
      <c r="J13" s="47" t="s">
        <v>139</v>
      </c>
      <c r="K13" s="46">
        <v>1897</v>
      </c>
      <c r="L13" s="46" t="s">
        <v>133</v>
      </c>
      <c r="M13" s="47" t="s">
        <v>90</v>
      </c>
      <c r="N13" s="47"/>
      <c r="O13" s="48" t="s">
        <v>91</v>
      </c>
      <c r="P13" s="49" t="s">
        <v>140</v>
      </c>
    </row>
    <row r="14" spans="1:16" ht="12.75" customHeight="1" thickBot="1" x14ac:dyDescent="0.25">
      <c r="A14" s="25" t="str">
        <f t="shared" si="0"/>
        <v>BAVM 231 </v>
      </c>
      <c r="B14" s="5" t="str">
        <f t="shared" si="1"/>
        <v>I</v>
      </c>
      <c r="C14" s="25">
        <f t="shared" si="2"/>
        <v>56180.366900000001</v>
      </c>
      <c r="D14" s="14" t="str">
        <f t="shared" si="3"/>
        <v>vis</v>
      </c>
      <c r="E14" s="45">
        <f>VLOOKUP(C14,Active!C$21:E$973,3,FALSE)</f>
        <v>15770.785077010039</v>
      </c>
      <c r="F14" s="5" t="s">
        <v>60</v>
      </c>
      <c r="G14" s="14" t="str">
        <f t="shared" si="4"/>
        <v>56180.3669</v>
      </c>
      <c r="H14" s="25">
        <f t="shared" si="5"/>
        <v>3401</v>
      </c>
      <c r="I14" s="46" t="s">
        <v>148</v>
      </c>
      <c r="J14" s="47" t="s">
        <v>149</v>
      </c>
      <c r="K14" s="46" t="s">
        <v>150</v>
      </c>
      <c r="L14" s="46" t="s">
        <v>151</v>
      </c>
      <c r="M14" s="47" t="s">
        <v>144</v>
      </c>
      <c r="N14" s="47" t="s">
        <v>145</v>
      </c>
      <c r="O14" s="48" t="s">
        <v>146</v>
      </c>
      <c r="P14" s="49" t="s">
        <v>152</v>
      </c>
    </row>
    <row r="15" spans="1:16" ht="12.75" customHeight="1" thickBot="1" x14ac:dyDescent="0.25">
      <c r="A15" s="25" t="str">
        <f t="shared" si="0"/>
        <v>IBVS 6042 </v>
      </c>
      <c r="B15" s="5" t="str">
        <f t="shared" si="1"/>
        <v>I</v>
      </c>
      <c r="C15" s="25">
        <f t="shared" si="2"/>
        <v>56226.698900000003</v>
      </c>
      <c r="D15" s="14" t="str">
        <f t="shared" si="3"/>
        <v>vis</v>
      </c>
      <c r="E15" s="45">
        <f>VLOOKUP(C15,Active!C$21:E$973,3,FALSE)</f>
        <v>15797.784919668302</v>
      </c>
      <c r="F15" s="5" t="s">
        <v>60</v>
      </c>
      <c r="G15" s="14" t="str">
        <f t="shared" si="4"/>
        <v>56226.6989</v>
      </c>
      <c r="H15" s="25">
        <f t="shared" si="5"/>
        <v>3428</v>
      </c>
      <c r="I15" s="46" t="s">
        <v>153</v>
      </c>
      <c r="J15" s="47" t="s">
        <v>154</v>
      </c>
      <c r="K15" s="46" t="s">
        <v>155</v>
      </c>
      <c r="L15" s="46" t="s">
        <v>156</v>
      </c>
      <c r="M15" s="47" t="s">
        <v>144</v>
      </c>
      <c r="N15" s="47" t="s">
        <v>60</v>
      </c>
      <c r="O15" s="48" t="s">
        <v>136</v>
      </c>
      <c r="P15" s="49" t="s">
        <v>157</v>
      </c>
    </row>
    <row r="16" spans="1:16" ht="12.75" customHeight="1" thickBot="1" x14ac:dyDescent="0.25">
      <c r="A16" s="25" t="str">
        <f t="shared" si="0"/>
        <v> VSS 4.143 </v>
      </c>
      <c r="B16" s="5" t="str">
        <f t="shared" si="1"/>
        <v>I</v>
      </c>
      <c r="C16" s="25">
        <f t="shared" si="2"/>
        <v>29117.545999999998</v>
      </c>
      <c r="D16" s="14" t="str">
        <f t="shared" si="3"/>
        <v>vis</v>
      </c>
      <c r="E16" s="45">
        <f>VLOOKUP(C16,Active!C$21:E$973,3,FALSE)</f>
        <v>2.3309887455066859E-3</v>
      </c>
      <c r="F16" s="5" t="s">
        <v>60</v>
      </c>
      <c r="G16" s="14" t="str">
        <f t="shared" si="4"/>
        <v>29117.546</v>
      </c>
      <c r="H16" s="25">
        <f t="shared" si="5"/>
        <v>-12370</v>
      </c>
      <c r="I16" s="46" t="s">
        <v>63</v>
      </c>
      <c r="J16" s="47" t="s">
        <v>64</v>
      </c>
      <c r="K16" s="46">
        <v>-12370</v>
      </c>
      <c r="L16" s="46" t="s">
        <v>65</v>
      </c>
      <c r="M16" s="47" t="s">
        <v>66</v>
      </c>
      <c r="N16" s="47"/>
      <c r="O16" s="48" t="s">
        <v>67</v>
      </c>
      <c r="P16" s="48" t="s">
        <v>68</v>
      </c>
    </row>
    <row r="17" spans="1:16" ht="12.75" customHeight="1" thickBot="1" x14ac:dyDescent="0.25">
      <c r="A17" s="25" t="str">
        <f t="shared" si="0"/>
        <v> VSS 4.143 </v>
      </c>
      <c r="B17" s="5" t="str">
        <f t="shared" si="1"/>
        <v>I</v>
      </c>
      <c r="C17" s="25">
        <f t="shared" si="2"/>
        <v>29251.35</v>
      </c>
      <c r="D17" s="14" t="str">
        <f t="shared" si="3"/>
        <v>vis</v>
      </c>
      <c r="E17" s="45">
        <f>VLOOKUP(C17,Active!C$21:E$973,3,FALSE)</f>
        <v>77.976235569721197</v>
      </c>
      <c r="F17" s="5" t="s">
        <v>60</v>
      </c>
      <c r="G17" s="14" t="str">
        <f t="shared" si="4"/>
        <v>29251.350</v>
      </c>
      <c r="H17" s="25">
        <f t="shared" si="5"/>
        <v>-12292</v>
      </c>
      <c r="I17" s="46" t="s">
        <v>69</v>
      </c>
      <c r="J17" s="47" t="s">
        <v>70</v>
      </c>
      <c r="K17" s="46">
        <v>-12292</v>
      </c>
      <c r="L17" s="46" t="s">
        <v>71</v>
      </c>
      <c r="M17" s="47" t="s">
        <v>66</v>
      </c>
      <c r="N17" s="47"/>
      <c r="O17" s="48" t="s">
        <v>67</v>
      </c>
      <c r="P17" s="48" t="s">
        <v>68</v>
      </c>
    </row>
    <row r="18" spans="1:16" ht="12.75" customHeight="1" thickBot="1" x14ac:dyDescent="0.25">
      <c r="A18" s="25" t="str">
        <f t="shared" si="0"/>
        <v> VSS 4.143 </v>
      </c>
      <c r="B18" s="5" t="str">
        <f t="shared" si="1"/>
        <v>I</v>
      </c>
      <c r="C18" s="25">
        <f t="shared" si="2"/>
        <v>29824.507000000001</v>
      </c>
      <c r="D18" s="14" t="str">
        <f t="shared" si="3"/>
        <v>vis</v>
      </c>
      <c r="E18" s="45">
        <f>VLOOKUP(C18,Active!C$21:E$973,3,FALSE)</f>
        <v>411.98186490754722</v>
      </c>
      <c r="F18" s="5" t="s">
        <v>60</v>
      </c>
      <c r="G18" s="14" t="str">
        <f t="shared" si="4"/>
        <v>29824.507</v>
      </c>
      <c r="H18" s="25">
        <f t="shared" si="5"/>
        <v>-11958</v>
      </c>
      <c r="I18" s="46" t="s">
        <v>72</v>
      </c>
      <c r="J18" s="47" t="s">
        <v>73</v>
      </c>
      <c r="K18" s="46">
        <v>-11958</v>
      </c>
      <c r="L18" s="46" t="s">
        <v>74</v>
      </c>
      <c r="M18" s="47" t="s">
        <v>66</v>
      </c>
      <c r="N18" s="47"/>
      <c r="O18" s="48" t="s">
        <v>67</v>
      </c>
      <c r="P18" s="48" t="s">
        <v>68</v>
      </c>
    </row>
    <row r="19" spans="1:16" ht="12.75" customHeight="1" thickBot="1" x14ac:dyDescent="0.25">
      <c r="A19" s="25" t="str">
        <f t="shared" si="0"/>
        <v> VSS 4.143 </v>
      </c>
      <c r="B19" s="5" t="str">
        <f t="shared" si="1"/>
        <v>I</v>
      </c>
      <c r="C19" s="25">
        <f t="shared" si="2"/>
        <v>30780.324000000001</v>
      </c>
      <c r="D19" s="14" t="str">
        <f t="shared" si="3"/>
        <v>vis</v>
      </c>
      <c r="E19" s="45">
        <f>VLOOKUP(C19,Active!C$21:E$973,3,FALSE)</f>
        <v>968.9815327416502</v>
      </c>
      <c r="F19" s="5" t="s">
        <v>60</v>
      </c>
      <c r="G19" s="14" t="str">
        <f t="shared" si="4"/>
        <v>30780.324</v>
      </c>
      <c r="H19" s="25">
        <f t="shared" si="5"/>
        <v>-11401</v>
      </c>
      <c r="I19" s="46" t="s">
        <v>75</v>
      </c>
      <c r="J19" s="47" t="s">
        <v>76</v>
      </c>
      <c r="K19" s="46">
        <v>-11401</v>
      </c>
      <c r="L19" s="46" t="s">
        <v>77</v>
      </c>
      <c r="M19" s="47" t="s">
        <v>66</v>
      </c>
      <c r="N19" s="47"/>
      <c r="O19" s="48" t="s">
        <v>67</v>
      </c>
      <c r="P19" s="48" t="s">
        <v>68</v>
      </c>
    </row>
    <row r="20" spans="1:16" ht="12.75" customHeight="1" thickBot="1" x14ac:dyDescent="0.25">
      <c r="A20" s="25" t="str">
        <f t="shared" si="0"/>
        <v> VSS 4.143 </v>
      </c>
      <c r="B20" s="5" t="str">
        <f t="shared" si="1"/>
        <v>I</v>
      </c>
      <c r="C20" s="25">
        <f t="shared" si="2"/>
        <v>30900.455000000002</v>
      </c>
      <c r="D20" s="14" t="str">
        <f t="shared" si="3"/>
        <v>vis</v>
      </c>
      <c r="E20" s="45">
        <f>VLOOKUP(C20,Active!C$21:E$973,3,FALSE)</f>
        <v>1038.9875350376749</v>
      </c>
      <c r="F20" s="5" t="s">
        <v>60</v>
      </c>
      <c r="G20" s="14" t="str">
        <f t="shared" si="4"/>
        <v>30900.455</v>
      </c>
      <c r="H20" s="25">
        <f t="shared" si="5"/>
        <v>-11331</v>
      </c>
      <c r="I20" s="46" t="s">
        <v>78</v>
      </c>
      <c r="J20" s="47" t="s">
        <v>79</v>
      </c>
      <c r="K20" s="46">
        <v>-11331</v>
      </c>
      <c r="L20" s="46" t="s">
        <v>80</v>
      </c>
      <c r="M20" s="47" t="s">
        <v>66</v>
      </c>
      <c r="N20" s="47"/>
      <c r="O20" s="48" t="s">
        <v>67</v>
      </c>
      <c r="P20" s="48" t="s">
        <v>68</v>
      </c>
    </row>
    <row r="21" spans="1:16" ht="12.75" customHeight="1" thickBot="1" x14ac:dyDescent="0.25">
      <c r="A21" s="25" t="str">
        <f t="shared" si="0"/>
        <v> VSS 4.143 </v>
      </c>
      <c r="B21" s="5" t="str">
        <f t="shared" si="1"/>
        <v>I</v>
      </c>
      <c r="C21" s="25">
        <f t="shared" si="2"/>
        <v>31238.506000000001</v>
      </c>
      <c r="D21" s="14" t="str">
        <f t="shared" si="3"/>
        <v>vis</v>
      </c>
      <c r="E21" s="45">
        <f>VLOOKUP(C21,Active!C$21:E$973,3,FALSE)</f>
        <v>1235.9858042785297</v>
      </c>
      <c r="F21" s="5" t="s">
        <v>60</v>
      </c>
      <c r="G21" s="14" t="str">
        <f t="shared" si="4"/>
        <v>31238.506</v>
      </c>
      <c r="H21" s="25">
        <f t="shared" si="5"/>
        <v>-11134</v>
      </c>
      <c r="I21" s="46" t="s">
        <v>81</v>
      </c>
      <c r="J21" s="47" t="s">
        <v>82</v>
      </c>
      <c r="K21" s="46">
        <v>-11134</v>
      </c>
      <c r="L21" s="46" t="s">
        <v>83</v>
      </c>
      <c r="M21" s="47" t="s">
        <v>66</v>
      </c>
      <c r="N21" s="47"/>
      <c r="O21" s="48" t="s">
        <v>67</v>
      </c>
      <c r="P21" s="48" t="s">
        <v>68</v>
      </c>
    </row>
    <row r="22" spans="1:16" ht="12.75" customHeight="1" thickBot="1" x14ac:dyDescent="0.25">
      <c r="A22" s="25" t="str">
        <f t="shared" si="0"/>
        <v> VSS 4.143 </v>
      </c>
      <c r="B22" s="5" t="str">
        <f t="shared" si="1"/>
        <v>I</v>
      </c>
      <c r="C22" s="25">
        <f t="shared" si="2"/>
        <v>33922.283000000003</v>
      </c>
      <c r="D22" s="14" t="str">
        <f t="shared" si="3"/>
        <v>vis</v>
      </c>
      <c r="E22" s="45">
        <f>VLOOKUP(C22,Active!C$21:E$973,3,FALSE)</f>
        <v>2799.9493009947505</v>
      </c>
      <c r="F22" s="5" t="s">
        <v>60</v>
      </c>
      <c r="G22" s="14" t="str">
        <f t="shared" si="4"/>
        <v>33922.283</v>
      </c>
      <c r="H22" s="25">
        <f t="shared" si="5"/>
        <v>-9570</v>
      </c>
      <c r="I22" s="46" t="s">
        <v>84</v>
      </c>
      <c r="J22" s="47" t="s">
        <v>85</v>
      </c>
      <c r="K22" s="46">
        <v>-9570</v>
      </c>
      <c r="L22" s="46" t="s">
        <v>86</v>
      </c>
      <c r="M22" s="47" t="s">
        <v>62</v>
      </c>
      <c r="N22" s="47"/>
      <c r="O22" s="48" t="s">
        <v>67</v>
      </c>
      <c r="P22" s="48" t="s">
        <v>68</v>
      </c>
    </row>
    <row r="23" spans="1:16" ht="12.75" customHeight="1" thickBot="1" x14ac:dyDescent="0.25">
      <c r="A23" s="25" t="str">
        <f t="shared" si="0"/>
        <v> BRNO 26 </v>
      </c>
      <c r="B23" s="5" t="str">
        <f t="shared" si="1"/>
        <v>I</v>
      </c>
      <c r="C23" s="25">
        <f t="shared" si="2"/>
        <v>44906.360999999997</v>
      </c>
      <c r="D23" s="14" t="str">
        <f t="shared" si="3"/>
        <v>vis</v>
      </c>
      <c r="E23" s="45">
        <f>VLOOKUP(C23,Active!C$21:E$973,3,FALSE)</f>
        <v>9200.8898549542228</v>
      </c>
      <c r="F23" s="5" t="s">
        <v>60</v>
      </c>
      <c r="G23" s="14" t="str">
        <f t="shared" si="4"/>
        <v>44906.361</v>
      </c>
      <c r="H23" s="25">
        <f t="shared" si="5"/>
        <v>-3169</v>
      </c>
      <c r="I23" s="46" t="s">
        <v>93</v>
      </c>
      <c r="J23" s="47" t="s">
        <v>94</v>
      </c>
      <c r="K23" s="46">
        <v>-3169</v>
      </c>
      <c r="L23" s="46" t="s">
        <v>95</v>
      </c>
      <c r="M23" s="47" t="s">
        <v>90</v>
      </c>
      <c r="N23" s="47"/>
      <c r="O23" s="48" t="s">
        <v>96</v>
      </c>
      <c r="P23" s="48" t="s">
        <v>97</v>
      </c>
    </row>
    <row r="24" spans="1:16" ht="12.75" customHeight="1" thickBot="1" x14ac:dyDescent="0.25">
      <c r="A24" s="25" t="str">
        <f t="shared" si="0"/>
        <v> BRNO 27 </v>
      </c>
      <c r="B24" s="5" t="str">
        <f t="shared" si="1"/>
        <v>I</v>
      </c>
      <c r="C24" s="25">
        <f t="shared" si="2"/>
        <v>45915.353000000003</v>
      </c>
      <c r="D24" s="14" t="str">
        <f t="shared" si="3"/>
        <v>vis</v>
      </c>
      <c r="E24" s="45">
        <f>VLOOKUP(C24,Active!C$21:E$973,3,FALSE)</f>
        <v>9788.877104445779</v>
      </c>
      <c r="F24" s="5" t="s">
        <v>60</v>
      </c>
      <c r="G24" s="14" t="str">
        <f t="shared" si="4"/>
        <v>45915.353</v>
      </c>
      <c r="H24" s="25">
        <f t="shared" si="5"/>
        <v>-2581</v>
      </c>
      <c r="I24" s="46" t="s">
        <v>98</v>
      </c>
      <c r="J24" s="47" t="s">
        <v>99</v>
      </c>
      <c r="K24" s="46">
        <v>-2581</v>
      </c>
      <c r="L24" s="46" t="s">
        <v>100</v>
      </c>
      <c r="M24" s="47" t="s">
        <v>90</v>
      </c>
      <c r="N24" s="47"/>
      <c r="O24" s="48" t="s">
        <v>101</v>
      </c>
      <c r="P24" s="48" t="s">
        <v>102</v>
      </c>
    </row>
    <row r="25" spans="1:16" ht="12.75" customHeight="1" thickBot="1" x14ac:dyDescent="0.25">
      <c r="A25" s="25" t="str">
        <f t="shared" si="0"/>
        <v> BRNO 28 </v>
      </c>
      <c r="B25" s="5" t="str">
        <f t="shared" si="1"/>
        <v>I</v>
      </c>
      <c r="C25" s="25">
        <f t="shared" si="2"/>
        <v>45915.357000000004</v>
      </c>
      <c r="D25" s="14" t="str">
        <f t="shared" si="3"/>
        <v>vis</v>
      </c>
      <c r="E25" s="45">
        <f>VLOOKUP(C25,Active!C$21:E$973,3,FALSE)</f>
        <v>9788.8794354345264</v>
      </c>
      <c r="F25" s="5" t="s">
        <v>60</v>
      </c>
      <c r="G25" s="14" t="str">
        <f t="shared" si="4"/>
        <v>45915.357</v>
      </c>
      <c r="H25" s="25">
        <f t="shared" si="5"/>
        <v>-2581</v>
      </c>
      <c r="I25" s="46" t="s">
        <v>103</v>
      </c>
      <c r="J25" s="47" t="s">
        <v>104</v>
      </c>
      <c r="K25" s="46">
        <v>-2581</v>
      </c>
      <c r="L25" s="46" t="s">
        <v>105</v>
      </c>
      <c r="M25" s="47" t="s">
        <v>90</v>
      </c>
      <c r="N25" s="47"/>
      <c r="O25" s="48" t="s">
        <v>106</v>
      </c>
      <c r="P25" s="48" t="s">
        <v>107</v>
      </c>
    </row>
    <row r="26" spans="1:16" ht="12.75" customHeight="1" thickBot="1" x14ac:dyDescent="0.25">
      <c r="A26" s="25" t="str">
        <f t="shared" si="0"/>
        <v> BRNO 27 </v>
      </c>
      <c r="B26" s="5" t="str">
        <f t="shared" si="1"/>
        <v>I</v>
      </c>
      <c r="C26" s="25">
        <f t="shared" si="2"/>
        <v>45915.357000000004</v>
      </c>
      <c r="D26" s="14" t="str">
        <f t="shared" si="3"/>
        <v>vis</v>
      </c>
      <c r="E26" s="45">
        <f>VLOOKUP(C26,Active!C$21:E$973,3,FALSE)</f>
        <v>9788.8794354345264</v>
      </c>
      <c r="F26" s="5" t="s">
        <v>60</v>
      </c>
      <c r="G26" s="14" t="str">
        <f t="shared" si="4"/>
        <v>45915.357</v>
      </c>
      <c r="H26" s="25">
        <f t="shared" si="5"/>
        <v>-2581</v>
      </c>
      <c r="I26" s="46" t="s">
        <v>103</v>
      </c>
      <c r="J26" s="47" t="s">
        <v>104</v>
      </c>
      <c r="K26" s="46">
        <v>-2581</v>
      </c>
      <c r="L26" s="46" t="s">
        <v>105</v>
      </c>
      <c r="M26" s="47" t="s">
        <v>90</v>
      </c>
      <c r="N26" s="47"/>
      <c r="O26" s="48" t="s">
        <v>108</v>
      </c>
      <c r="P26" s="48" t="s">
        <v>102</v>
      </c>
    </row>
    <row r="27" spans="1:16" ht="12.75" customHeight="1" thickBot="1" x14ac:dyDescent="0.25">
      <c r="A27" s="25" t="str">
        <f t="shared" si="0"/>
        <v> BRNO 27 </v>
      </c>
      <c r="B27" s="5" t="str">
        <f t="shared" si="1"/>
        <v>I</v>
      </c>
      <c r="C27" s="25">
        <f t="shared" si="2"/>
        <v>45915.358999999997</v>
      </c>
      <c r="D27" s="14" t="str">
        <f t="shared" si="3"/>
        <v>vis</v>
      </c>
      <c r="E27" s="45">
        <f>VLOOKUP(C27,Active!C$21:E$973,3,FALSE)</f>
        <v>9788.8806009288965</v>
      </c>
      <c r="F27" s="5" t="s">
        <v>60</v>
      </c>
      <c r="G27" s="14" t="str">
        <f t="shared" si="4"/>
        <v>45915.359</v>
      </c>
      <c r="H27" s="25">
        <f t="shared" si="5"/>
        <v>-2581</v>
      </c>
      <c r="I27" s="46" t="s">
        <v>109</v>
      </c>
      <c r="J27" s="47" t="s">
        <v>110</v>
      </c>
      <c r="K27" s="46">
        <v>-2581</v>
      </c>
      <c r="L27" s="46" t="s">
        <v>111</v>
      </c>
      <c r="M27" s="47" t="s">
        <v>90</v>
      </c>
      <c r="N27" s="47"/>
      <c r="O27" s="48" t="s">
        <v>112</v>
      </c>
      <c r="P27" s="48" t="s">
        <v>102</v>
      </c>
    </row>
    <row r="28" spans="1:16" ht="12.75" customHeight="1" thickBot="1" x14ac:dyDescent="0.25">
      <c r="A28" s="25" t="str">
        <f t="shared" si="0"/>
        <v> BRNO 27 </v>
      </c>
      <c r="B28" s="5" t="str">
        <f t="shared" si="1"/>
        <v>I</v>
      </c>
      <c r="C28" s="25">
        <f t="shared" si="2"/>
        <v>45915.364000000001</v>
      </c>
      <c r="D28" s="14" t="str">
        <f t="shared" si="3"/>
        <v>vis</v>
      </c>
      <c r="E28" s="45">
        <f>VLOOKUP(C28,Active!C$21:E$973,3,FALSE)</f>
        <v>9788.8835146648325</v>
      </c>
      <c r="F28" s="5" t="s">
        <v>60</v>
      </c>
      <c r="G28" s="14" t="str">
        <f t="shared" si="4"/>
        <v>45915.364</v>
      </c>
      <c r="H28" s="25">
        <f t="shared" si="5"/>
        <v>-2581</v>
      </c>
      <c r="I28" s="46" t="s">
        <v>113</v>
      </c>
      <c r="J28" s="47" t="s">
        <v>114</v>
      </c>
      <c r="K28" s="46">
        <v>-2581</v>
      </c>
      <c r="L28" s="46" t="s">
        <v>115</v>
      </c>
      <c r="M28" s="47" t="s">
        <v>90</v>
      </c>
      <c r="N28" s="47"/>
      <c r="O28" s="48" t="s">
        <v>116</v>
      </c>
      <c r="P28" s="48" t="s">
        <v>102</v>
      </c>
    </row>
    <row r="29" spans="1:16" ht="12.75" customHeight="1" thickBot="1" x14ac:dyDescent="0.25">
      <c r="A29" s="25" t="str">
        <f t="shared" si="0"/>
        <v> BRNO 27 </v>
      </c>
      <c r="B29" s="5" t="str">
        <f t="shared" si="1"/>
        <v>I</v>
      </c>
      <c r="C29" s="25">
        <f t="shared" si="2"/>
        <v>45915.364000000001</v>
      </c>
      <c r="D29" s="14" t="str">
        <f t="shared" si="3"/>
        <v>vis</v>
      </c>
      <c r="E29" s="45">
        <f>VLOOKUP(C29,Active!C$21:E$973,3,FALSE)</f>
        <v>9788.8835146648325</v>
      </c>
      <c r="F29" s="5" t="s">
        <v>60</v>
      </c>
      <c r="G29" s="14" t="str">
        <f t="shared" si="4"/>
        <v>45915.364</v>
      </c>
      <c r="H29" s="25">
        <f t="shared" si="5"/>
        <v>-2581</v>
      </c>
      <c r="I29" s="46" t="s">
        <v>113</v>
      </c>
      <c r="J29" s="47" t="s">
        <v>114</v>
      </c>
      <c r="K29" s="46">
        <v>-2581</v>
      </c>
      <c r="L29" s="46" t="s">
        <v>115</v>
      </c>
      <c r="M29" s="47" t="s">
        <v>90</v>
      </c>
      <c r="N29" s="47"/>
      <c r="O29" s="48" t="s">
        <v>117</v>
      </c>
      <c r="P29" s="48" t="s">
        <v>102</v>
      </c>
    </row>
    <row r="30" spans="1:16" ht="12.75" customHeight="1" thickBot="1" x14ac:dyDescent="0.25">
      <c r="A30" s="25" t="str">
        <f t="shared" si="0"/>
        <v> BRNO 31 </v>
      </c>
      <c r="B30" s="5" t="str">
        <f t="shared" si="1"/>
        <v>I</v>
      </c>
      <c r="C30" s="25">
        <f t="shared" si="2"/>
        <v>48506.493000000002</v>
      </c>
      <c r="D30" s="14" t="str">
        <f t="shared" si="3"/>
        <v>vis</v>
      </c>
      <c r="E30" s="45">
        <f>VLOOKUP(C30,Active!C$21:E$973,3,FALSE)</f>
        <v>11298.856650019523</v>
      </c>
      <c r="F30" s="5" t="s">
        <v>60</v>
      </c>
      <c r="G30" s="14" t="str">
        <f t="shared" si="4"/>
        <v>48506.493</v>
      </c>
      <c r="H30" s="25">
        <f t="shared" si="5"/>
        <v>-1071</v>
      </c>
      <c r="I30" s="46" t="s">
        <v>118</v>
      </c>
      <c r="J30" s="47" t="s">
        <v>119</v>
      </c>
      <c r="K30" s="46">
        <v>-1071</v>
      </c>
      <c r="L30" s="46" t="s">
        <v>120</v>
      </c>
      <c r="M30" s="47" t="s">
        <v>90</v>
      </c>
      <c r="N30" s="47"/>
      <c r="O30" s="48" t="s">
        <v>121</v>
      </c>
      <c r="P30" s="48" t="s">
        <v>122</v>
      </c>
    </row>
    <row r="31" spans="1:16" ht="12.75" customHeight="1" thickBot="1" x14ac:dyDescent="0.25">
      <c r="A31" s="25" t="str">
        <f t="shared" si="0"/>
        <v> BRNO 31 </v>
      </c>
      <c r="B31" s="5" t="str">
        <f t="shared" si="1"/>
        <v>I</v>
      </c>
      <c r="C31" s="25">
        <f t="shared" si="2"/>
        <v>48506.498</v>
      </c>
      <c r="D31" s="14" t="str">
        <f t="shared" si="3"/>
        <v>vis</v>
      </c>
      <c r="E31" s="45">
        <f>VLOOKUP(C31,Active!C$21:E$973,3,FALSE)</f>
        <v>11298.859563755455</v>
      </c>
      <c r="F31" s="5" t="s">
        <v>60</v>
      </c>
      <c r="G31" s="14" t="str">
        <f t="shared" si="4"/>
        <v>48506.498</v>
      </c>
      <c r="H31" s="25">
        <f t="shared" si="5"/>
        <v>-1071</v>
      </c>
      <c r="I31" s="46" t="s">
        <v>123</v>
      </c>
      <c r="J31" s="47" t="s">
        <v>124</v>
      </c>
      <c r="K31" s="46">
        <v>-1071</v>
      </c>
      <c r="L31" s="46" t="s">
        <v>125</v>
      </c>
      <c r="M31" s="47" t="s">
        <v>90</v>
      </c>
      <c r="N31" s="47"/>
      <c r="O31" s="48" t="s">
        <v>106</v>
      </c>
      <c r="P31" s="48" t="s">
        <v>122</v>
      </c>
    </row>
    <row r="32" spans="1:16" ht="12.75" customHeight="1" thickBot="1" x14ac:dyDescent="0.25">
      <c r="A32" s="25" t="str">
        <f t="shared" si="0"/>
        <v> BRNO 32 </v>
      </c>
      <c r="B32" s="5" t="str">
        <f t="shared" si="1"/>
        <v>I</v>
      </c>
      <c r="C32" s="25">
        <f t="shared" si="2"/>
        <v>50047.44</v>
      </c>
      <c r="D32" s="14" t="str">
        <f t="shared" si="3"/>
        <v>vis</v>
      </c>
      <c r="E32" s="45">
        <f>VLOOKUP(C32,Active!C$21:E$973,3,FALSE)</f>
        <v>12196.839179258863</v>
      </c>
      <c r="F32" s="5" t="s">
        <v>60</v>
      </c>
      <c r="G32" s="14" t="str">
        <f t="shared" si="4"/>
        <v>50047.4400</v>
      </c>
      <c r="H32" s="25">
        <f t="shared" si="5"/>
        <v>-173</v>
      </c>
      <c r="I32" s="46" t="s">
        <v>126</v>
      </c>
      <c r="J32" s="47" t="s">
        <v>127</v>
      </c>
      <c r="K32" s="46">
        <v>-173</v>
      </c>
      <c r="L32" s="46" t="s">
        <v>128</v>
      </c>
      <c r="M32" s="47" t="s">
        <v>90</v>
      </c>
      <c r="N32" s="47"/>
      <c r="O32" s="48" t="s">
        <v>129</v>
      </c>
      <c r="P32" s="48" t="s">
        <v>130</v>
      </c>
    </row>
    <row r="33" spans="1:16" ht="12.75" customHeight="1" thickBot="1" x14ac:dyDescent="0.25">
      <c r="A33" s="25" t="str">
        <f t="shared" si="0"/>
        <v>BAVM 193 </v>
      </c>
      <c r="B33" s="5" t="str">
        <f t="shared" si="1"/>
        <v>I</v>
      </c>
      <c r="C33" s="25">
        <f t="shared" si="2"/>
        <v>54390.605600000003</v>
      </c>
      <c r="D33" s="14" t="str">
        <f t="shared" si="3"/>
        <v>vis</v>
      </c>
      <c r="E33" s="45">
        <f>VLOOKUP(C33,Active!C$21:E$973,3,FALSE)</f>
        <v>14727.806714413087</v>
      </c>
      <c r="F33" s="5" t="s">
        <v>60</v>
      </c>
      <c r="G33" s="14" t="str">
        <f t="shared" si="4"/>
        <v>54390.6056</v>
      </c>
      <c r="H33" s="25">
        <f t="shared" si="5"/>
        <v>2358</v>
      </c>
      <c r="I33" s="46" t="s">
        <v>141</v>
      </c>
      <c r="J33" s="47" t="s">
        <v>142</v>
      </c>
      <c r="K33" s="46">
        <v>2358</v>
      </c>
      <c r="L33" s="46" t="s">
        <v>143</v>
      </c>
      <c r="M33" s="47" t="s">
        <v>144</v>
      </c>
      <c r="N33" s="47" t="s">
        <v>145</v>
      </c>
      <c r="O33" s="48" t="s">
        <v>146</v>
      </c>
      <c r="P33" s="49" t="s">
        <v>147</v>
      </c>
    </row>
    <row r="34" spans="1:16" x14ac:dyDescent="0.2">
      <c r="B34" s="5"/>
      <c r="F34" s="5"/>
    </row>
    <row r="35" spans="1:16" x14ac:dyDescent="0.2">
      <c r="B35" s="5"/>
      <c r="F35" s="5"/>
    </row>
    <row r="36" spans="1:16" x14ac:dyDescent="0.2">
      <c r="B36" s="5"/>
      <c r="F36" s="5"/>
    </row>
    <row r="37" spans="1:16" x14ac:dyDescent="0.2">
      <c r="B37" s="5"/>
      <c r="F37" s="5"/>
    </row>
    <row r="38" spans="1:16" x14ac:dyDescent="0.2">
      <c r="B38" s="5"/>
      <c r="F38" s="5"/>
    </row>
    <row r="39" spans="1:16" x14ac:dyDescent="0.2">
      <c r="B39" s="5"/>
      <c r="F39" s="5"/>
    </row>
    <row r="40" spans="1:16" x14ac:dyDescent="0.2">
      <c r="B40" s="5"/>
      <c r="F40" s="5"/>
    </row>
    <row r="41" spans="1:16" x14ac:dyDescent="0.2">
      <c r="B41" s="5"/>
      <c r="F41" s="5"/>
    </row>
    <row r="42" spans="1:16" x14ac:dyDescent="0.2">
      <c r="B42" s="5"/>
      <c r="F42" s="5"/>
    </row>
    <row r="43" spans="1:16" x14ac:dyDescent="0.2">
      <c r="B43" s="5"/>
      <c r="F43" s="5"/>
    </row>
    <row r="44" spans="1:16" x14ac:dyDescent="0.2">
      <c r="B44" s="5"/>
      <c r="F44" s="5"/>
    </row>
    <row r="45" spans="1:16" x14ac:dyDescent="0.2">
      <c r="B45" s="5"/>
      <c r="F45" s="5"/>
    </row>
    <row r="46" spans="1:16" x14ac:dyDescent="0.2">
      <c r="B46" s="5"/>
      <c r="F46" s="5"/>
    </row>
    <row r="47" spans="1:16" x14ac:dyDescent="0.2">
      <c r="B47" s="5"/>
      <c r="F47" s="5"/>
    </row>
    <row r="48" spans="1:16" x14ac:dyDescent="0.2">
      <c r="B48" s="5"/>
      <c r="F48" s="5"/>
    </row>
    <row r="49" spans="2:6" x14ac:dyDescent="0.2">
      <c r="B49" s="5"/>
      <c r="F49" s="5"/>
    </row>
    <row r="50" spans="2:6" x14ac:dyDescent="0.2">
      <c r="B50" s="5"/>
      <c r="F50" s="5"/>
    </row>
    <row r="51" spans="2:6" x14ac:dyDescent="0.2">
      <c r="B51" s="5"/>
      <c r="F51" s="5"/>
    </row>
    <row r="52" spans="2:6" x14ac:dyDescent="0.2">
      <c r="B52" s="5"/>
      <c r="F52" s="5"/>
    </row>
    <row r="53" spans="2:6" x14ac:dyDescent="0.2">
      <c r="B53" s="5"/>
      <c r="F53" s="5"/>
    </row>
    <row r="54" spans="2:6" x14ac:dyDescent="0.2">
      <c r="B54" s="5"/>
      <c r="F54" s="5"/>
    </row>
    <row r="55" spans="2:6" x14ac:dyDescent="0.2">
      <c r="B55" s="5"/>
      <c r="F55" s="5"/>
    </row>
    <row r="56" spans="2:6" x14ac:dyDescent="0.2">
      <c r="B56" s="5"/>
      <c r="F56" s="5"/>
    </row>
    <row r="57" spans="2:6" x14ac:dyDescent="0.2">
      <c r="B57" s="5"/>
      <c r="F57" s="5"/>
    </row>
    <row r="58" spans="2:6" x14ac:dyDescent="0.2">
      <c r="B58" s="5"/>
      <c r="F58" s="5"/>
    </row>
    <row r="59" spans="2:6" x14ac:dyDescent="0.2">
      <c r="B59" s="5"/>
      <c r="F59" s="5"/>
    </row>
    <row r="60" spans="2:6" x14ac:dyDescent="0.2">
      <c r="B60" s="5"/>
      <c r="F60" s="5"/>
    </row>
    <row r="61" spans="2:6" x14ac:dyDescent="0.2">
      <c r="B61" s="5"/>
      <c r="F61" s="5"/>
    </row>
    <row r="62" spans="2:6" x14ac:dyDescent="0.2">
      <c r="B62" s="5"/>
      <c r="F62" s="5"/>
    </row>
    <row r="63" spans="2:6" x14ac:dyDescent="0.2">
      <c r="B63" s="5"/>
      <c r="F63" s="5"/>
    </row>
    <row r="64" spans="2:6" x14ac:dyDescent="0.2">
      <c r="B64" s="5"/>
      <c r="F64" s="5"/>
    </row>
    <row r="65" spans="2:6" x14ac:dyDescent="0.2">
      <c r="B65" s="5"/>
      <c r="F65" s="5"/>
    </row>
    <row r="66" spans="2:6" x14ac:dyDescent="0.2">
      <c r="B66" s="5"/>
      <c r="F66" s="5"/>
    </row>
    <row r="67" spans="2:6" x14ac:dyDescent="0.2">
      <c r="B67" s="5"/>
      <c r="F67" s="5"/>
    </row>
    <row r="68" spans="2:6" x14ac:dyDescent="0.2">
      <c r="B68" s="5"/>
      <c r="F68" s="5"/>
    </row>
    <row r="69" spans="2:6" x14ac:dyDescent="0.2">
      <c r="B69" s="5"/>
      <c r="F69" s="5"/>
    </row>
    <row r="70" spans="2:6" x14ac:dyDescent="0.2">
      <c r="B70" s="5"/>
      <c r="F70" s="5"/>
    </row>
    <row r="71" spans="2:6" x14ac:dyDescent="0.2">
      <c r="B71" s="5"/>
      <c r="F71" s="5"/>
    </row>
    <row r="72" spans="2:6" x14ac:dyDescent="0.2">
      <c r="B72" s="5"/>
      <c r="F72" s="5"/>
    </row>
    <row r="73" spans="2:6" x14ac:dyDescent="0.2">
      <c r="B73" s="5"/>
      <c r="F73" s="5"/>
    </row>
    <row r="74" spans="2:6" x14ac:dyDescent="0.2">
      <c r="B74" s="5"/>
      <c r="F74" s="5"/>
    </row>
    <row r="75" spans="2:6" x14ac:dyDescent="0.2">
      <c r="B75" s="5"/>
      <c r="F75" s="5"/>
    </row>
    <row r="76" spans="2:6" x14ac:dyDescent="0.2">
      <c r="B76" s="5"/>
      <c r="F76" s="5"/>
    </row>
    <row r="77" spans="2:6" x14ac:dyDescent="0.2">
      <c r="B77" s="5"/>
      <c r="F77" s="5"/>
    </row>
    <row r="78" spans="2:6" x14ac:dyDescent="0.2">
      <c r="B78" s="5"/>
      <c r="F78" s="5"/>
    </row>
    <row r="79" spans="2:6" x14ac:dyDescent="0.2">
      <c r="B79" s="5"/>
      <c r="F79" s="5"/>
    </row>
    <row r="80" spans="2:6" x14ac:dyDescent="0.2">
      <c r="B80" s="5"/>
      <c r="F80" s="5"/>
    </row>
    <row r="81" spans="2:6" x14ac:dyDescent="0.2">
      <c r="B81" s="5"/>
      <c r="F81" s="5"/>
    </row>
    <row r="82" spans="2:6" x14ac:dyDescent="0.2">
      <c r="B82" s="5"/>
      <c r="F82" s="5"/>
    </row>
    <row r="83" spans="2:6" x14ac:dyDescent="0.2">
      <c r="B83" s="5"/>
      <c r="F83" s="5"/>
    </row>
    <row r="84" spans="2:6" x14ac:dyDescent="0.2">
      <c r="B84" s="5"/>
      <c r="F84" s="5"/>
    </row>
    <row r="85" spans="2:6" x14ac:dyDescent="0.2">
      <c r="B85" s="5"/>
      <c r="F85" s="5"/>
    </row>
    <row r="86" spans="2:6" x14ac:dyDescent="0.2">
      <c r="B86" s="5"/>
      <c r="F86" s="5"/>
    </row>
    <row r="87" spans="2:6" x14ac:dyDescent="0.2">
      <c r="B87" s="5"/>
      <c r="F87" s="5"/>
    </row>
    <row r="88" spans="2:6" x14ac:dyDescent="0.2">
      <c r="B88" s="5"/>
      <c r="F88" s="5"/>
    </row>
    <row r="89" spans="2:6" x14ac:dyDescent="0.2">
      <c r="B89" s="5"/>
      <c r="F89" s="5"/>
    </row>
    <row r="90" spans="2:6" x14ac:dyDescent="0.2">
      <c r="B90" s="5"/>
      <c r="F90" s="5"/>
    </row>
    <row r="91" spans="2:6" x14ac:dyDescent="0.2">
      <c r="B91" s="5"/>
      <c r="F91" s="5"/>
    </row>
    <row r="92" spans="2:6" x14ac:dyDescent="0.2">
      <c r="B92" s="5"/>
      <c r="F92" s="5"/>
    </row>
    <row r="93" spans="2:6" x14ac:dyDescent="0.2">
      <c r="B93" s="5"/>
      <c r="F93" s="5"/>
    </row>
    <row r="94" spans="2:6" x14ac:dyDescent="0.2">
      <c r="B94" s="5"/>
      <c r="F94" s="5"/>
    </row>
    <row r="95" spans="2:6" x14ac:dyDescent="0.2">
      <c r="B95" s="5"/>
      <c r="F95" s="5"/>
    </row>
    <row r="96" spans="2:6" x14ac:dyDescent="0.2">
      <c r="B96" s="5"/>
      <c r="F96" s="5"/>
    </row>
    <row r="97" spans="2:6" x14ac:dyDescent="0.2">
      <c r="B97" s="5"/>
      <c r="F97" s="5"/>
    </row>
    <row r="98" spans="2:6" x14ac:dyDescent="0.2">
      <c r="B98" s="5"/>
      <c r="F98" s="5"/>
    </row>
    <row r="99" spans="2:6" x14ac:dyDescent="0.2">
      <c r="B99" s="5"/>
      <c r="F99" s="5"/>
    </row>
    <row r="100" spans="2:6" x14ac:dyDescent="0.2">
      <c r="B100" s="5"/>
      <c r="F100" s="5"/>
    </row>
    <row r="101" spans="2:6" x14ac:dyDescent="0.2">
      <c r="B101" s="5"/>
      <c r="F101" s="5"/>
    </row>
    <row r="102" spans="2:6" x14ac:dyDescent="0.2">
      <c r="B102" s="5"/>
      <c r="F102" s="5"/>
    </row>
    <row r="103" spans="2:6" x14ac:dyDescent="0.2">
      <c r="B103" s="5"/>
      <c r="F103" s="5"/>
    </row>
    <row r="104" spans="2:6" x14ac:dyDescent="0.2">
      <c r="B104" s="5"/>
      <c r="F104" s="5"/>
    </row>
    <row r="105" spans="2:6" x14ac:dyDescent="0.2">
      <c r="B105" s="5"/>
      <c r="F105" s="5"/>
    </row>
    <row r="106" spans="2:6" x14ac:dyDescent="0.2">
      <c r="B106" s="5"/>
      <c r="F106" s="5"/>
    </row>
    <row r="107" spans="2:6" x14ac:dyDescent="0.2">
      <c r="B107" s="5"/>
      <c r="F107" s="5"/>
    </row>
    <row r="108" spans="2:6" x14ac:dyDescent="0.2">
      <c r="B108" s="5"/>
      <c r="F108" s="5"/>
    </row>
    <row r="109" spans="2:6" x14ac:dyDescent="0.2">
      <c r="B109" s="5"/>
      <c r="F109" s="5"/>
    </row>
    <row r="110" spans="2:6" x14ac:dyDescent="0.2">
      <c r="B110" s="5"/>
      <c r="F110" s="5"/>
    </row>
    <row r="111" spans="2:6" x14ac:dyDescent="0.2">
      <c r="B111" s="5"/>
      <c r="F111" s="5"/>
    </row>
    <row r="112" spans="2:6" x14ac:dyDescent="0.2">
      <c r="B112" s="5"/>
      <c r="F112" s="5"/>
    </row>
    <row r="113" spans="2:6" x14ac:dyDescent="0.2">
      <c r="B113" s="5"/>
      <c r="F113" s="5"/>
    </row>
    <row r="114" spans="2:6" x14ac:dyDescent="0.2">
      <c r="B114" s="5"/>
      <c r="F114" s="5"/>
    </row>
    <row r="115" spans="2:6" x14ac:dyDescent="0.2">
      <c r="B115" s="5"/>
      <c r="F115" s="5"/>
    </row>
    <row r="116" spans="2:6" x14ac:dyDescent="0.2">
      <c r="B116" s="5"/>
      <c r="F116" s="5"/>
    </row>
    <row r="117" spans="2:6" x14ac:dyDescent="0.2">
      <c r="B117" s="5"/>
      <c r="F117" s="5"/>
    </row>
    <row r="118" spans="2:6" x14ac:dyDescent="0.2">
      <c r="B118" s="5"/>
      <c r="F118" s="5"/>
    </row>
    <row r="119" spans="2:6" x14ac:dyDescent="0.2">
      <c r="B119" s="5"/>
      <c r="F119" s="5"/>
    </row>
    <row r="120" spans="2:6" x14ac:dyDescent="0.2">
      <c r="B120" s="5"/>
      <c r="F120" s="5"/>
    </row>
    <row r="121" spans="2:6" x14ac:dyDescent="0.2">
      <c r="B121" s="5"/>
      <c r="F121" s="5"/>
    </row>
    <row r="122" spans="2:6" x14ac:dyDescent="0.2">
      <c r="B122" s="5"/>
      <c r="F122" s="5"/>
    </row>
    <row r="123" spans="2:6" x14ac:dyDescent="0.2">
      <c r="B123" s="5"/>
      <c r="F123" s="5"/>
    </row>
    <row r="124" spans="2:6" x14ac:dyDescent="0.2">
      <c r="B124" s="5"/>
      <c r="F124" s="5"/>
    </row>
    <row r="125" spans="2:6" x14ac:dyDescent="0.2">
      <c r="B125" s="5"/>
      <c r="F125" s="5"/>
    </row>
    <row r="126" spans="2:6" x14ac:dyDescent="0.2">
      <c r="B126" s="5"/>
      <c r="F126" s="5"/>
    </row>
    <row r="127" spans="2:6" x14ac:dyDescent="0.2">
      <c r="B127" s="5"/>
      <c r="F127" s="5"/>
    </row>
    <row r="128" spans="2:6" x14ac:dyDescent="0.2">
      <c r="B128" s="5"/>
      <c r="F128" s="5"/>
    </row>
    <row r="129" spans="2:6" x14ac:dyDescent="0.2">
      <c r="B129" s="5"/>
      <c r="F129" s="5"/>
    </row>
    <row r="130" spans="2:6" x14ac:dyDescent="0.2">
      <c r="B130" s="5"/>
      <c r="F130" s="5"/>
    </row>
    <row r="131" spans="2:6" x14ac:dyDescent="0.2">
      <c r="B131" s="5"/>
      <c r="F131" s="5"/>
    </row>
    <row r="132" spans="2:6" x14ac:dyDescent="0.2">
      <c r="B132" s="5"/>
      <c r="F132" s="5"/>
    </row>
    <row r="133" spans="2:6" x14ac:dyDescent="0.2">
      <c r="B133" s="5"/>
      <c r="F133" s="5"/>
    </row>
    <row r="134" spans="2:6" x14ac:dyDescent="0.2">
      <c r="B134" s="5"/>
      <c r="F134" s="5"/>
    </row>
    <row r="135" spans="2:6" x14ac:dyDescent="0.2">
      <c r="B135" s="5"/>
      <c r="F135" s="5"/>
    </row>
    <row r="136" spans="2:6" x14ac:dyDescent="0.2">
      <c r="B136" s="5"/>
      <c r="F136" s="5"/>
    </row>
    <row r="137" spans="2:6" x14ac:dyDescent="0.2">
      <c r="B137" s="5"/>
      <c r="F137" s="5"/>
    </row>
    <row r="138" spans="2:6" x14ac:dyDescent="0.2">
      <c r="B138" s="5"/>
      <c r="F138" s="5"/>
    </row>
    <row r="139" spans="2:6" x14ac:dyDescent="0.2">
      <c r="B139" s="5"/>
      <c r="F139" s="5"/>
    </row>
    <row r="140" spans="2:6" x14ac:dyDescent="0.2">
      <c r="B140" s="5"/>
      <c r="F140" s="5"/>
    </row>
    <row r="141" spans="2:6" x14ac:dyDescent="0.2">
      <c r="B141" s="5"/>
      <c r="F141" s="5"/>
    </row>
    <row r="142" spans="2:6" x14ac:dyDescent="0.2">
      <c r="B142" s="5"/>
      <c r="F142" s="5"/>
    </row>
    <row r="143" spans="2:6" x14ac:dyDescent="0.2">
      <c r="B143" s="5"/>
      <c r="F143" s="5"/>
    </row>
    <row r="144" spans="2:6" x14ac:dyDescent="0.2">
      <c r="B144" s="5"/>
      <c r="F144" s="5"/>
    </row>
    <row r="145" spans="2:6" x14ac:dyDescent="0.2">
      <c r="B145" s="5"/>
      <c r="F145" s="5"/>
    </row>
    <row r="146" spans="2:6" x14ac:dyDescent="0.2">
      <c r="B146" s="5"/>
      <c r="F146" s="5"/>
    </row>
    <row r="147" spans="2:6" x14ac:dyDescent="0.2">
      <c r="B147" s="5"/>
      <c r="F147" s="5"/>
    </row>
    <row r="148" spans="2:6" x14ac:dyDescent="0.2">
      <c r="B148" s="5"/>
      <c r="F148" s="5"/>
    </row>
    <row r="149" spans="2:6" x14ac:dyDescent="0.2">
      <c r="B149" s="5"/>
      <c r="F149" s="5"/>
    </row>
    <row r="150" spans="2:6" x14ac:dyDescent="0.2">
      <c r="B150" s="5"/>
      <c r="F150" s="5"/>
    </row>
    <row r="151" spans="2:6" x14ac:dyDescent="0.2">
      <c r="B151" s="5"/>
      <c r="F151" s="5"/>
    </row>
    <row r="152" spans="2:6" x14ac:dyDescent="0.2">
      <c r="B152" s="5"/>
      <c r="F152" s="5"/>
    </row>
    <row r="153" spans="2:6" x14ac:dyDescent="0.2">
      <c r="B153" s="5"/>
      <c r="F153" s="5"/>
    </row>
    <row r="154" spans="2:6" x14ac:dyDescent="0.2">
      <c r="B154" s="5"/>
      <c r="F154" s="5"/>
    </row>
    <row r="155" spans="2:6" x14ac:dyDescent="0.2">
      <c r="B155" s="5"/>
      <c r="F155" s="5"/>
    </row>
    <row r="156" spans="2:6" x14ac:dyDescent="0.2">
      <c r="B156" s="5"/>
      <c r="F156" s="5"/>
    </row>
    <row r="157" spans="2:6" x14ac:dyDescent="0.2">
      <c r="B157" s="5"/>
      <c r="F157" s="5"/>
    </row>
    <row r="158" spans="2:6" x14ac:dyDescent="0.2">
      <c r="B158" s="5"/>
      <c r="F158" s="5"/>
    </row>
    <row r="159" spans="2:6" x14ac:dyDescent="0.2">
      <c r="B159" s="5"/>
      <c r="F159" s="5"/>
    </row>
    <row r="160" spans="2:6" x14ac:dyDescent="0.2">
      <c r="B160" s="5"/>
      <c r="F160" s="5"/>
    </row>
    <row r="161" spans="2:6" x14ac:dyDescent="0.2">
      <c r="B161" s="5"/>
      <c r="F161" s="5"/>
    </row>
    <row r="162" spans="2:6" x14ac:dyDescent="0.2">
      <c r="B162" s="5"/>
      <c r="F162" s="5"/>
    </row>
    <row r="163" spans="2:6" x14ac:dyDescent="0.2">
      <c r="B163" s="5"/>
      <c r="F163" s="5"/>
    </row>
    <row r="164" spans="2:6" x14ac:dyDescent="0.2">
      <c r="B164" s="5"/>
      <c r="F164" s="5"/>
    </row>
    <row r="165" spans="2:6" x14ac:dyDescent="0.2">
      <c r="B165" s="5"/>
      <c r="F165" s="5"/>
    </row>
    <row r="166" spans="2:6" x14ac:dyDescent="0.2">
      <c r="B166" s="5"/>
      <c r="F166" s="5"/>
    </row>
    <row r="167" spans="2:6" x14ac:dyDescent="0.2">
      <c r="B167" s="5"/>
      <c r="F167" s="5"/>
    </row>
    <row r="168" spans="2:6" x14ac:dyDescent="0.2">
      <c r="B168" s="5"/>
      <c r="F168" s="5"/>
    </row>
    <row r="169" spans="2:6" x14ac:dyDescent="0.2">
      <c r="B169" s="5"/>
      <c r="F169" s="5"/>
    </row>
    <row r="170" spans="2:6" x14ac:dyDescent="0.2">
      <c r="B170" s="5"/>
      <c r="F170" s="5"/>
    </row>
    <row r="171" spans="2:6" x14ac:dyDescent="0.2">
      <c r="B171" s="5"/>
      <c r="F171" s="5"/>
    </row>
    <row r="172" spans="2:6" x14ac:dyDescent="0.2">
      <c r="B172" s="5"/>
      <c r="F172" s="5"/>
    </row>
    <row r="173" spans="2:6" x14ac:dyDescent="0.2">
      <c r="B173" s="5"/>
      <c r="F173" s="5"/>
    </row>
    <row r="174" spans="2:6" x14ac:dyDescent="0.2">
      <c r="B174" s="5"/>
      <c r="F174" s="5"/>
    </row>
    <row r="175" spans="2:6" x14ac:dyDescent="0.2">
      <c r="B175" s="5"/>
      <c r="F175" s="5"/>
    </row>
    <row r="176" spans="2:6" x14ac:dyDescent="0.2">
      <c r="B176" s="5"/>
      <c r="F176" s="5"/>
    </row>
    <row r="177" spans="2:6" x14ac:dyDescent="0.2">
      <c r="B177" s="5"/>
      <c r="F177" s="5"/>
    </row>
    <row r="178" spans="2:6" x14ac:dyDescent="0.2">
      <c r="B178" s="5"/>
      <c r="F178" s="5"/>
    </row>
    <row r="179" spans="2:6" x14ac:dyDescent="0.2">
      <c r="B179" s="5"/>
      <c r="F179" s="5"/>
    </row>
    <row r="180" spans="2:6" x14ac:dyDescent="0.2">
      <c r="B180" s="5"/>
      <c r="F180" s="5"/>
    </row>
    <row r="181" spans="2:6" x14ac:dyDescent="0.2">
      <c r="B181" s="5"/>
      <c r="F181" s="5"/>
    </row>
    <row r="182" spans="2:6" x14ac:dyDescent="0.2">
      <c r="B182" s="5"/>
      <c r="F182" s="5"/>
    </row>
    <row r="183" spans="2:6" x14ac:dyDescent="0.2">
      <c r="B183" s="5"/>
      <c r="F183" s="5"/>
    </row>
    <row r="184" spans="2:6" x14ac:dyDescent="0.2">
      <c r="B184" s="5"/>
      <c r="F184" s="5"/>
    </row>
    <row r="185" spans="2:6" x14ac:dyDescent="0.2">
      <c r="B185" s="5"/>
      <c r="F185" s="5"/>
    </row>
    <row r="186" spans="2:6" x14ac:dyDescent="0.2">
      <c r="B186" s="5"/>
      <c r="F186" s="5"/>
    </row>
    <row r="187" spans="2:6" x14ac:dyDescent="0.2">
      <c r="B187" s="5"/>
      <c r="F187" s="5"/>
    </row>
    <row r="188" spans="2:6" x14ac:dyDescent="0.2">
      <c r="B188" s="5"/>
      <c r="F188" s="5"/>
    </row>
    <row r="189" spans="2:6" x14ac:dyDescent="0.2">
      <c r="B189" s="5"/>
      <c r="F189" s="5"/>
    </row>
    <row r="190" spans="2:6" x14ac:dyDescent="0.2">
      <c r="B190" s="5"/>
      <c r="F190" s="5"/>
    </row>
    <row r="191" spans="2:6" x14ac:dyDescent="0.2">
      <c r="B191" s="5"/>
      <c r="F191" s="5"/>
    </row>
    <row r="192" spans="2:6" x14ac:dyDescent="0.2">
      <c r="B192" s="5"/>
      <c r="F192" s="5"/>
    </row>
    <row r="193" spans="2:6" x14ac:dyDescent="0.2">
      <c r="B193" s="5"/>
      <c r="F193" s="5"/>
    </row>
    <row r="194" spans="2:6" x14ac:dyDescent="0.2">
      <c r="B194" s="5"/>
      <c r="F194" s="5"/>
    </row>
    <row r="195" spans="2:6" x14ac:dyDescent="0.2">
      <c r="B195" s="5"/>
      <c r="F195" s="5"/>
    </row>
    <row r="196" spans="2:6" x14ac:dyDescent="0.2">
      <c r="B196" s="5"/>
      <c r="F196" s="5"/>
    </row>
    <row r="197" spans="2:6" x14ac:dyDescent="0.2">
      <c r="B197" s="5"/>
      <c r="F197" s="5"/>
    </row>
    <row r="198" spans="2:6" x14ac:dyDescent="0.2">
      <c r="B198" s="5"/>
      <c r="F198" s="5"/>
    </row>
    <row r="199" spans="2:6" x14ac:dyDescent="0.2">
      <c r="B199" s="5"/>
      <c r="F199" s="5"/>
    </row>
    <row r="200" spans="2:6" x14ac:dyDescent="0.2">
      <c r="B200" s="5"/>
      <c r="F200" s="5"/>
    </row>
    <row r="201" spans="2:6" x14ac:dyDescent="0.2">
      <c r="B201" s="5"/>
      <c r="F201" s="5"/>
    </row>
    <row r="202" spans="2:6" x14ac:dyDescent="0.2">
      <c r="B202" s="5"/>
      <c r="F202" s="5"/>
    </row>
    <row r="203" spans="2:6" x14ac:dyDescent="0.2">
      <c r="B203" s="5"/>
      <c r="F203" s="5"/>
    </row>
    <row r="204" spans="2:6" x14ac:dyDescent="0.2">
      <c r="B204" s="5"/>
      <c r="F204" s="5"/>
    </row>
    <row r="205" spans="2:6" x14ac:dyDescent="0.2">
      <c r="B205" s="5"/>
      <c r="F205" s="5"/>
    </row>
    <row r="206" spans="2:6" x14ac:dyDescent="0.2">
      <c r="B206" s="5"/>
      <c r="F206" s="5"/>
    </row>
    <row r="207" spans="2:6" x14ac:dyDescent="0.2">
      <c r="B207" s="5"/>
      <c r="F207" s="5"/>
    </row>
    <row r="208" spans="2:6" x14ac:dyDescent="0.2">
      <c r="B208" s="5"/>
      <c r="F208" s="5"/>
    </row>
    <row r="209" spans="2:6" x14ac:dyDescent="0.2">
      <c r="B209" s="5"/>
      <c r="F209" s="5"/>
    </row>
    <row r="210" spans="2:6" x14ac:dyDescent="0.2">
      <c r="B210" s="5"/>
      <c r="F210" s="5"/>
    </row>
    <row r="211" spans="2:6" x14ac:dyDescent="0.2">
      <c r="B211" s="5"/>
      <c r="F211" s="5"/>
    </row>
    <row r="212" spans="2:6" x14ac:dyDescent="0.2">
      <c r="B212" s="5"/>
      <c r="F212" s="5"/>
    </row>
    <row r="213" spans="2:6" x14ac:dyDescent="0.2">
      <c r="B213" s="5"/>
      <c r="F213" s="5"/>
    </row>
    <row r="214" spans="2:6" x14ac:dyDescent="0.2">
      <c r="B214" s="5"/>
      <c r="F214" s="5"/>
    </row>
    <row r="215" spans="2:6" x14ac:dyDescent="0.2">
      <c r="B215" s="5"/>
      <c r="F215" s="5"/>
    </row>
    <row r="216" spans="2:6" x14ac:dyDescent="0.2">
      <c r="B216" s="5"/>
      <c r="F216" s="5"/>
    </row>
    <row r="217" spans="2:6" x14ac:dyDescent="0.2">
      <c r="B217" s="5"/>
      <c r="F217" s="5"/>
    </row>
    <row r="218" spans="2:6" x14ac:dyDescent="0.2">
      <c r="B218" s="5"/>
      <c r="F218" s="5"/>
    </row>
    <row r="219" spans="2:6" x14ac:dyDescent="0.2">
      <c r="B219" s="5"/>
      <c r="F219" s="5"/>
    </row>
    <row r="220" spans="2:6" x14ac:dyDescent="0.2">
      <c r="B220" s="5"/>
      <c r="F220" s="5"/>
    </row>
    <row r="221" spans="2:6" x14ac:dyDescent="0.2">
      <c r="B221" s="5"/>
      <c r="F221" s="5"/>
    </row>
    <row r="222" spans="2:6" x14ac:dyDescent="0.2">
      <c r="B222" s="5"/>
      <c r="F222" s="5"/>
    </row>
    <row r="223" spans="2:6" x14ac:dyDescent="0.2">
      <c r="B223" s="5"/>
      <c r="F223" s="5"/>
    </row>
    <row r="224" spans="2:6" x14ac:dyDescent="0.2">
      <c r="B224" s="5"/>
      <c r="F224" s="5"/>
    </row>
    <row r="225" spans="2:6" x14ac:dyDescent="0.2">
      <c r="B225" s="5"/>
      <c r="F225" s="5"/>
    </row>
    <row r="226" spans="2:6" x14ac:dyDescent="0.2">
      <c r="B226" s="5"/>
      <c r="F226" s="5"/>
    </row>
    <row r="227" spans="2:6" x14ac:dyDescent="0.2">
      <c r="B227" s="5"/>
      <c r="F227" s="5"/>
    </row>
    <row r="228" spans="2:6" x14ac:dyDescent="0.2">
      <c r="B228" s="5"/>
      <c r="F228" s="5"/>
    </row>
    <row r="229" spans="2:6" x14ac:dyDescent="0.2">
      <c r="B229" s="5"/>
      <c r="F229" s="5"/>
    </row>
    <row r="230" spans="2:6" x14ac:dyDescent="0.2">
      <c r="B230" s="5"/>
      <c r="F230" s="5"/>
    </row>
    <row r="231" spans="2:6" x14ac:dyDescent="0.2">
      <c r="B231" s="5"/>
      <c r="F231" s="5"/>
    </row>
    <row r="232" spans="2:6" x14ac:dyDescent="0.2">
      <c r="B232" s="5"/>
      <c r="F232" s="5"/>
    </row>
    <row r="233" spans="2:6" x14ac:dyDescent="0.2">
      <c r="B233" s="5"/>
      <c r="F233" s="5"/>
    </row>
    <row r="234" spans="2:6" x14ac:dyDescent="0.2">
      <c r="B234" s="5"/>
      <c r="F234" s="5"/>
    </row>
    <row r="235" spans="2:6" x14ac:dyDescent="0.2">
      <c r="B235" s="5"/>
      <c r="F235" s="5"/>
    </row>
    <row r="236" spans="2:6" x14ac:dyDescent="0.2">
      <c r="B236" s="5"/>
      <c r="F236" s="5"/>
    </row>
    <row r="237" spans="2:6" x14ac:dyDescent="0.2">
      <c r="B237" s="5"/>
      <c r="F237" s="5"/>
    </row>
    <row r="238" spans="2:6" x14ac:dyDescent="0.2">
      <c r="B238" s="5"/>
      <c r="F238" s="5"/>
    </row>
    <row r="239" spans="2:6" x14ac:dyDescent="0.2">
      <c r="B239" s="5"/>
      <c r="F239" s="5"/>
    </row>
    <row r="240" spans="2:6" x14ac:dyDescent="0.2">
      <c r="B240" s="5"/>
      <c r="F240" s="5"/>
    </row>
    <row r="241" spans="2:6" x14ac:dyDescent="0.2">
      <c r="B241" s="5"/>
      <c r="F241" s="5"/>
    </row>
    <row r="242" spans="2:6" x14ac:dyDescent="0.2">
      <c r="B242" s="5"/>
      <c r="F242" s="5"/>
    </row>
    <row r="243" spans="2:6" x14ac:dyDescent="0.2">
      <c r="B243" s="5"/>
      <c r="F243" s="5"/>
    </row>
    <row r="244" spans="2:6" x14ac:dyDescent="0.2">
      <c r="B244" s="5"/>
      <c r="F244" s="5"/>
    </row>
    <row r="245" spans="2:6" x14ac:dyDescent="0.2">
      <c r="B245" s="5"/>
      <c r="F245" s="5"/>
    </row>
    <row r="246" spans="2:6" x14ac:dyDescent="0.2">
      <c r="B246" s="5"/>
      <c r="F246" s="5"/>
    </row>
    <row r="247" spans="2:6" x14ac:dyDescent="0.2">
      <c r="B247" s="5"/>
      <c r="F247" s="5"/>
    </row>
    <row r="248" spans="2:6" x14ac:dyDescent="0.2">
      <c r="B248" s="5"/>
      <c r="F248" s="5"/>
    </row>
    <row r="249" spans="2:6" x14ac:dyDescent="0.2">
      <c r="B249" s="5"/>
      <c r="F249" s="5"/>
    </row>
    <row r="250" spans="2:6" x14ac:dyDescent="0.2">
      <c r="B250" s="5"/>
      <c r="F250" s="5"/>
    </row>
    <row r="251" spans="2:6" x14ac:dyDescent="0.2">
      <c r="B251" s="5"/>
      <c r="F251" s="5"/>
    </row>
    <row r="252" spans="2:6" x14ac:dyDescent="0.2">
      <c r="B252" s="5"/>
      <c r="F252" s="5"/>
    </row>
    <row r="253" spans="2:6" x14ac:dyDescent="0.2">
      <c r="B253" s="5"/>
      <c r="F253" s="5"/>
    </row>
    <row r="254" spans="2:6" x14ac:dyDescent="0.2">
      <c r="B254" s="5"/>
      <c r="F254" s="5"/>
    </row>
    <row r="255" spans="2:6" x14ac:dyDescent="0.2">
      <c r="B255" s="5"/>
      <c r="F255" s="5"/>
    </row>
    <row r="256" spans="2:6" x14ac:dyDescent="0.2">
      <c r="B256" s="5"/>
      <c r="F256" s="5"/>
    </row>
    <row r="257" spans="2:6" x14ac:dyDescent="0.2">
      <c r="B257" s="5"/>
      <c r="F257" s="5"/>
    </row>
    <row r="258" spans="2:6" x14ac:dyDescent="0.2">
      <c r="B258" s="5"/>
      <c r="F258" s="5"/>
    </row>
    <row r="259" spans="2:6" x14ac:dyDescent="0.2">
      <c r="B259" s="5"/>
      <c r="F259" s="5"/>
    </row>
    <row r="260" spans="2:6" x14ac:dyDescent="0.2">
      <c r="B260" s="5"/>
      <c r="F260" s="5"/>
    </row>
    <row r="261" spans="2:6" x14ac:dyDescent="0.2">
      <c r="B261" s="5"/>
      <c r="F261" s="5"/>
    </row>
    <row r="262" spans="2:6" x14ac:dyDescent="0.2">
      <c r="B262" s="5"/>
      <c r="F262" s="5"/>
    </row>
    <row r="263" spans="2:6" x14ac:dyDescent="0.2">
      <c r="B263" s="5"/>
      <c r="F263" s="5"/>
    </row>
    <row r="264" spans="2:6" x14ac:dyDescent="0.2">
      <c r="B264" s="5"/>
      <c r="F264" s="5"/>
    </row>
    <row r="265" spans="2:6" x14ac:dyDescent="0.2">
      <c r="B265" s="5"/>
      <c r="F265" s="5"/>
    </row>
    <row r="266" spans="2:6" x14ac:dyDescent="0.2">
      <c r="B266" s="5"/>
      <c r="F266" s="5"/>
    </row>
    <row r="267" spans="2:6" x14ac:dyDescent="0.2">
      <c r="B267" s="5"/>
      <c r="F267" s="5"/>
    </row>
    <row r="268" spans="2:6" x14ac:dyDescent="0.2">
      <c r="B268" s="5"/>
      <c r="F268" s="5"/>
    </row>
    <row r="269" spans="2:6" x14ac:dyDescent="0.2">
      <c r="B269" s="5"/>
      <c r="F269" s="5"/>
    </row>
    <row r="270" spans="2:6" x14ac:dyDescent="0.2">
      <c r="B270" s="5"/>
      <c r="F270" s="5"/>
    </row>
    <row r="271" spans="2:6" x14ac:dyDescent="0.2">
      <c r="B271" s="5"/>
      <c r="F271" s="5"/>
    </row>
    <row r="272" spans="2:6" x14ac:dyDescent="0.2">
      <c r="B272" s="5"/>
      <c r="F272" s="5"/>
    </row>
    <row r="273" spans="2:6" x14ac:dyDescent="0.2">
      <c r="B273" s="5"/>
      <c r="F273" s="5"/>
    </row>
    <row r="274" spans="2:6" x14ac:dyDescent="0.2">
      <c r="B274" s="5"/>
      <c r="F274" s="5"/>
    </row>
    <row r="275" spans="2:6" x14ac:dyDescent="0.2">
      <c r="B275" s="5"/>
      <c r="F275" s="5"/>
    </row>
    <row r="276" spans="2:6" x14ac:dyDescent="0.2">
      <c r="B276" s="5"/>
      <c r="F276" s="5"/>
    </row>
    <row r="277" spans="2:6" x14ac:dyDescent="0.2">
      <c r="B277" s="5"/>
      <c r="F277" s="5"/>
    </row>
    <row r="278" spans="2:6" x14ac:dyDescent="0.2">
      <c r="B278" s="5"/>
      <c r="F278" s="5"/>
    </row>
    <row r="279" spans="2:6" x14ac:dyDescent="0.2">
      <c r="B279" s="5"/>
      <c r="F279" s="5"/>
    </row>
    <row r="280" spans="2:6" x14ac:dyDescent="0.2">
      <c r="B280" s="5"/>
      <c r="F280" s="5"/>
    </row>
    <row r="281" spans="2:6" x14ac:dyDescent="0.2">
      <c r="B281" s="5"/>
      <c r="F281" s="5"/>
    </row>
    <row r="282" spans="2:6" x14ac:dyDescent="0.2">
      <c r="B282" s="5"/>
      <c r="F282" s="5"/>
    </row>
    <row r="283" spans="2:6" x14ac:dyDescent="0.2">
      <c r="B283" s="5"/>
      <c r="F283" s="5"/>
    </row>
    <row r="284" spans="2:6" x14ac:dyDescent="0.2">
      <c r="B284" s="5"/>
      <c r="F284" s="5"/>
    </row>
    <row r="285" spans="2:6" x14ac:dyDescent="0.2">
      <c r="B285" s="5"/>
      <c r="F285" s="5"/>
    </row>
    <row r="286" spans="2:6" x14ac:dyDescent="0.2">
      <c r="B286" s="5"/>
      <c r="F286" s="5"/>
    </row>
    <row r="287" spans="2:6" x14ac:dyDescent="0.2">
      <c r="B287" s="5"/>
      <c r="F287" s="5"/>
    </row>
    <row r="288" spans="2:6" x14ac:dyDescent="0.2">
      <c r="B288" s="5"/>
      <c r="F288" s="5"/>
    </row>
    <row r="289" spans="2:6" x14ac:dyDescent="0.2">
      <c r="B289" s="5"/>
      <c r="F289" s="5"/>
    </row>
    <row r="290" spans="2:6" x14ac:dyDescent="0.2">
      <c r="B290" s="5"/>
      <c r="F290" s="5"/>
    </row>
    <row r="291" spans="2:6" x14ac:dyDescent="0.2">
      <c r="B291" s="5"/>
      <c r="F291" s="5"/>
    </row>
    <row r="292" spans="2:6" x14ac:dyDescent="0.2">
      <c r="B292" s="5"/>
      <c r="F292" s="5"/>
    </row>
    <row r="293" spans="2:6" x14ac:dyDescent="0.2">
      <c r="B293" s="5"/>
      <c r="F293" s="5"/>
    </row>
    <row r="294" spans="2:6" x14ac:dyDescent="0.2">
      <c r="B294" s="5"/>
      <c r="F294" s="5"/>
    </row>
    <row r="295" spans="2:6" x14ac:dyDescent="0.2">
      <c r="B295" s="5"/>
      <c r="F295" s="5"/>
    </row>
    <row r="296" spans="2:6" x14ac:dyDescent="0.2">
      <c r="B296" s="5"/>
      <c r="F296" s="5"/>
    </row>
    <row r="297" spans="2:6" x14ac:dyDescent="0.2">
      <c r="B297" s="5"/>
      <c r="F297" s="5"/>
    </row>
    <row r="298" spans="2:6" x14ac:dyDescent="0.2">
      <c r="B298" s="5"/>
      <c r="F298" s="5"/>
    </row>
    <row r="299" spans="2:6" x14ac:dyDescent="0.2">
      <c r="B299" s="5"/>
      <c r="F299" s="5"/>
    </row>
    <row r="300" spans="2:6" x14ac:dyDescent="0.2">
      <c r="B300" s="5"/>
      <c r="F300" s="5"/>
    </row>
    <row r="301" spans="2:6" x14ac:dyDescent="0.2">
      <c r="B301" s="5"/>
      <c r="F301" s="5"/>
    </row>
    <row r="302" spans="2:6" x14ac:dyDescent="0.2">
      <c r="B302" s="5"/>
      <c r="F302" s="5"/>
    </row>
    <row r="303" spans="2:6" x14ac:dyDescent="0.2">
      <c r="B303" s="5"/>
      <c r="F303" s="5"/>
    </row>
    <row r="304" spans="2:6" x14ac:dyDescent="0.2">
      <c r="B304" s="5"/>
      <c r="F304" s="5"/>
    </row>
    <row r="305" spans="2:6" x14ac:dyDescent="0.2">
      <c r="B305" s="5"/>
      <c r="F305" s="5"/>
    </row>
    <row r="306" spans="2:6" x14ac:dyDescent="0.2">
      <c r="B306" s="5"/>
      <c r="F306" s="5"/>
    </row>
    <row r="307" spans="2:6" x14ac:dyDescent="0.2">
      <c r="B307" s="5"/>
      <c r="F307" s="5"/>
    </row>
    <row r="308" spans="2:6" x14ac:dyDescent="0.2">
      <c r="B308" s="5"/>
      <c r="F308" s="5"/>
    </row>
    <row r="309" spans="2:6" x14ac:dyDescent="0.2">
      <c r="B309" s="5"/>
      <c r="F309" s="5"/>
    </row>
    <row r="310" spans="2:6" x14ac:dyDescent="0.2">
      <c r="B310" s="5"/>
      <c r="F310" s="5"/>
    </row>
    <row r="311" spans="2:6" x14ac:dyDescent="0.2">
      <c r="B311" s="5"/>
      <c r="F311" s="5"/>
    </row>
    <row r="312" spans="2:6" x14ac:dyDescent="0.2">
      <c r="B312" s="5"/>
      <c r="F312" s="5"/>
    </row>
    <row r="313" spans="2:6" x14ac:dyDescent="0.2">
      <c r="B313" s="5"/>
      <c r="F313" s="5"/>
    </row>
    <row r="314" spans="2:6" x14ac:dyDescent="0.2">
      <c r="B314" s="5"/>
      <c r="F314" s="5"/>
    </row>
    <row r="315" spans="2:6" x14ac:dyDescent="0.2">
      <c r="B315" s="5"/>
      <c r="F315" s="5"/>
    </row>
    <row r="316" spans="2:6" x14ac:dyDescent="0.2">
      <c r="B316" s="5"/>
      <c r="F316" s="5"/>
    </row>
    <row r="317" spans="2:6" x14ac:dyDescent="0.2">
      <c r="B317" s="5"/>
      <c r="F317" s="5"/>
    </row>
    <row r="318" spans="2:6" x14ac:dyDescent="0.2">
      <c r="B318" s="5"/>
      <c r="F318" s="5"/>
    </row>
    <row r="319" spans="2:6" x14ac:dyDescent="0.2">
      <c r="B319" s="5"/>
      <c r="F319" s="5"/>
    </row>
    <row r="320" spans="2:6" x14ac:dyDescent="0.2">
      <c r="B320" s="5"/>
      <c r="F320" s="5"/>
    </row>
    <row r="321" spans="2:6" x14ac:dyDescent="0.2">
      <c r="B321" s="5"/>
      <c r="F321" s="5"/>
    </row>
    <row r="322" spans="2:6" x14ac:dyDescent="0.2">
      <c r="B322" s="5"/>
      <c r="F322" s="5"/>
    </row>
    <row r="323" spans="2:6" x14ac:dyDescent="0.2">
      <c r="B323" s="5"/>
      <c r="F323" s="5"/>
    </row>
    <row r="324" spans="2:6" x14ac:dyDescent="0.2">
      <c r="B324" s="5"/>
      <c r="F324" s="5"/>
    </row>
    <row r="325" spans="2:6" x14ac:dyDescent="0.2">
      <c r="B325" s="5"/>
      <c r="F325" s="5"/>
    </row>
    <row r="326" spans="2:6" x14ac:dyDescent="0.2">
      <c r="B326" s="5"/>
      <c r="F326" s="5"/>
    </row>
    <row r="327" spans="2:6" x14ac:dyDescent="0.2">
      <c r="B327" s="5"/>
      <c r="F327" s="5"/>
    </row>
    <row r="328" spans="2:6" x14ac:dyDescent="0.2">
      <c r="B328" s="5"/>
      <c r="F328" s="5"/>
    </row>
    <row r="329" spans="2:6" x14ac:dyDescent="0.2">
      <c r="B329" s="5"/>
      <c r="F329" s="5"/>
    </row>
    <row r="330" spans="2:6" x14ac:dyDescent="0.2">
      <c r="B330" s="5"/>
      <c r="F330" s="5"/>
    </row>
    <row r="331" spans="2:6" x14ac:dyDescent="0.2">
      <c r="B331" s="5"/>
      <c r="F331" s="5"/>
    </row>
    <row r="332" spans="2:6" x14ac:dyDescent="0.2">
      <c r="B332" s="5"/>
      <c r="F332" s="5"/>
    </row>
    <row r="333" spans="2:6" x14ac:dyDescent="0.2">
      <c r="B333" s="5"/>
      <c r="F333" s="5"/>
    </row>
    <row r="334" spans="2:6" x14ac:dyDescent="0.2">
      <c r="B334" s="5"/>
      <c r="F334" s="5"/>
    </row>
    <row r="335" spans="2:6" x14ac:dyDescent="0.2">
      <c r="B335" s="5"/>
      <c r="F335" s="5"/>
    </row>
    <row r="336" spans="2:6" x14ac:dyDescent="0.2">
      <c r="B336" s="5"/>
      <c r="F336" s="5"/>
    </row>
    <row r="337" spans="2:6" x14ac:dyDescent="0.2">
      <c r="B337" s="5"/>
      <c r="F337" s="5"/>
    </row>
    <row r="338" spans="2:6" x14ac:dyDescent="0.2">
      <c r="B338" s="5"/>
      <c r="F338" s="5"/>
    </row>
    <row r="339" spans="2:6" x14ac:dyDescent="0.2">
      <c r="B339" s="5"/>
      <c r="F339" s="5"/>
    </row>
    <row r="340" spans="2:6" x14ac:dyDescent="0.2">
      <c r="B340" s="5"/>
      <c r="F340" s="5"/>
    </row>
    <row r="341" spans="2:6" x14ac:dyDescent="0.2">
      <c r="B341" s="5"/>
      <c r="F341" s="5"/>
    </row>
    <row r="342" spans="2:6" x14ac:dyDescent="0.2">
      <c r="B342" s="5"/>
      <c r="F342" s="5"/>
    </row>
    <row r="343" spans="2:6" x14ac:dyDescent="0.2">
      <c r="B343" s="5"/>
      <c r="F343" s="5"/>
    </row>
    <row r="344" spans="2:6" x14ac:dyDescent="0.2">
      <c r="B344" s="5"/>
      <c r="F344" s="5"/>
    </row>
    <row r="345" spans="2:6" x14ac:dyDescent="0.2">
      <c r="B345" s="5"/>
      <c r="F345" s="5"/>
    </row>
    <row r="346" spans="2:6" x14ac:dyDescent="0.2">
      <c r="B346" s="5"/>
      <c r="F346" s="5"/>
    </row>
    <row r="347" spans="2:6" x14ac:dyDescent="0.2">
      <c r="B347" s="5"/>
      <c r="F347" s="5"/>
    </row>
    <row r="348" spans="2:6" x14ac:dyDescent="0.2">
      <c r="B348" s="5"/>
      <c r="F348" s="5"/>
    </row>
    <row r="349" spans="2:6" x14ac:dyDescent="0.2">
      <c r="B349" s="5"/>
      <c r="F349" s="5"/>
    </row>
    <row r="350" spans="2:6" x14ac:dyDescent="0.2">
      <c r="B350" s="5"/>
      <c r="F350" s="5"/>
    </row>
    <row r="351" spans="2:6" x14ac:dyDescent="0.2">
      <c r="B351" s="5"/>
      <c r="F351" s="5"/>
    </row>
    <row r="352" spans="2:6" x14ac:dyDescent="0.2">
      <c r="B352" s="5"/>
      <c r="F352" s="5"/>
    </row>
    <row r="353" spans="2:6" x14ac:dyDescent="0.2">
      <c r="B353" s="5"/>
      <c r="F353" s="5"/>
    </row>
    <row r="354" spans="2:6" x14ac:dyDescent="0.2">
      <c r="B354" s="5"/>
      <c r="F354" s="5"/>
    </row>
    <row r="355" spans="2:6" x14ac:dyDescent="0.2">
      <c r="B355" s="5"/>
      <c r="F355" s="5"/>
    </row>
    <row r="356" spans="2:6" x14ac:dyDescent="0.2">
      <c r="B356" s="5"/>
      <c r="F356" s="5"/>
    </row>
    <row r="357" spans="2:6" x14ac:dyDescent="0.2">
      <c r="B357" s="5"/>
      <c r="F357" s="5"/>
    </row>
    <row r="358" spans="2:6" x14ac:dyDescent="0.2">
      <c r="B358" s="5"/>
      <c r="F358" s="5"/>
    </row>
    <row r="359" spans="2:6" x14ac:dyDescent="0.2">
      <c r="B359" s="5"/>
      <c r="F359" s="5"/>
    </row>
    <row r="360" spans="2:6" x14ac:dyDescent="0.2">
      <c r="B360" s="5"/>
      <c r="F360" s="5"/>
    </row>
    <row r="361" spans="2:6" x14ac:dyDescent="0.2">
      <c r="B361" s="5"/>
      <c r="F361" s="5"/>
    </row>
    <row r="362" spans="2:6" x14ac:dyDescent="0.2">
      <c r="B362" s="5"/>
      <c r="F362" s="5"/>
    </row>
    <row r="363" spans="2:6" x14ac:dyDescent="0.2">
      <c r="B363" s="5"/>
      <c r="F363" s="5"/>
    </row>
    <row r="364" spans="2:6" x14ac:dyDescent="0.2">
      <c r="B364" s="5"/>
      <c r="F364" s="5"/>
    </row>
    <row r="365" spans="2:6" x14ac:dyDescent="0.2">
      <c r="B365" s="5"/>
      <c r="F365" s="5"/>
    </row>
    <row r="366" spans="2:6" x14ac:dyDescent="0.2">
      <c r="B366" s="5"/>
      <c r="F366" s="5"/>
    </row>
    <row r="367" spans="2:6" x14ac:dyDescent="0.2">
      <c r="B367" s="5"/>
      <c r="F367" s="5"/>
    </row>
    <row r="368" spans="2:6" x14ac:dyDescent="0.2">
      <c r="B368" s="5"/>
      <c r="F368" s="5"/>
    </row>
    <row r="369" spans="2:6" x14ac:dyDescent="0.2">
      <c r="B369" s="5"/>
      <c r="F369" s="5"/>
    </row>
    <row r="370" spans="2:6" x14ac:dyDescent="0.2">
      <c r="B370" s="5"/>
      <c r="F370" s="5"/>
    </row>
    <row r="371" spans="2:6" x14ac:dyDescent="0.2">
      <c r="B371" s="5"/>
      <c r="F371" s="5"/>
    </row>
    <row r="372" spans="2:6" x14ac:dyDescent="0.2">
      <c r="B372" s="5"/>
      <c r="F372" s="5"/>
    </row>
    <row r="373" spans="2:6" x14ac:dyDescent="0.2">
      <c r="B373" s="5"/>
      <c r="F373" s="5"/>
    </row>
    <row r="374" spans="2:6" x14ac:dyDescent="0.2">
      <c r="B374" s="5"/>
      <c r="F374" s="5"/>
    </row>
    <row r="375" spans="2:6" x14ac:dyDescent="0.2">
      <c r="B375" s="5"/>
      <c r="F375" s="5"/>
    </row>
    <row r="376" spans="2:6" x14ac:dyDescent="0.2">
      <c r="B376" s="5"/>
      <c r="F376" s="5"/>
    </row>
    <row r="377" spans="2:6" x14ac:dyDescent="0.2">
      <c r="B377" s="5"/>
      <c r="F377" s="5"/>
    </row>
    <row r="378" spans="2:6" x14ac:dyDescent="0.2">
      <c r="B378" s="5"/>
      <c r="F378" s="5"/>
    </row>
    <row r="379" spans="2:6" x14ac:dyDescent="0.2">
      <c r="B379" s="5"/>
      <c r="F379" s="5"/>
    </row>
    <row r="380" spans="2:6" x14ac:dyDescent="0.2">
      <c r="B380" s="5"/>
      <c r="F380" s="5"/>
    </row>
    <row r="381" spans="2:6" x14ac:dyDescent="0.2">
      <c r="B381" s="5"/>
      <c r="F381" s="5"/>
    </row>
    <row r="382" spans="2:6" x14ac:dyDescent="0.2">
      <c r="B382" s="5"/>
      <c r="F382" s="5"/>
    </row>
    <row r="383" spans="2:6" x14ac:dyDescent="0.2">
      <c r="B383" s="5"/>
      <c r="F383" s="5"/>
    </row>
    <row r="384" spans="2:6" x14ac:dyDescent="0.2">
      <c r="B384" s="5"/>
      <c r="F384" s="5"/>
    </row>
    <row r="385" spans="2:6" x14ac:dyDescent="0.2">
      <c r="B385" s="5"/>
      <c r="F385" s="5"/>
    </row>
    <row r="386" spans="2:6" x14ac:dyDescent="0.2">
      <c r="B386" s="5"/>
      <c r="F386" s="5"/>
    </row>
    <row r="387" spans="2:6" x14ac:dyDescent="0.2">
      <c r="B387" s="5"/>
      <c r="F387" s="5"/>
    </row>
    <row r="388" spans="2:6" x14ac:dyDescent="0.2">
      <c r="B388" s="5"/>
      <c r="F388" s="5"/>
    </row>
    <row r="389" spans="2:6" x14ac:dyDescent="0.2">
      <c r="B389" s="5"/>
      <c r="F389" s="5"/>
    </row>
    <row r="390" spans="2:6" x14ac:dyDescent="0.2">
      <c r="B390" s="5"/>
      <c r="F390" s="5"/>
    </row>
    <row r="391" spans="2:6" x14ac:dyDescent="0.2">
      <c r="B391" s="5"/>
      <c r="F391" s="5"/>
    </row>
    <row r="392" spans="2:6" x14ac:dyDescent="0.2">
      <c r="B392" s="5"/>
      <c r="F392" s="5"/>
    </row>
    <row r="393" spans="2:6" x14ac:dyDescent="0.2">
      <c r="B393" s="5"/>
      <c r="F393" s="5"/>
    </row>
    <row r="394" spans="2:6" x14ac:dyDescent="0.2">
      <c r="B394" s="5"/>
      <c r="F394" s="5"/>
    </row>
    <row r="395" spans="2:6" x14ac:dyDescent="0.2">
      <c r="B395" s="5"/>
      <c r="F395" s="5"/>
    </row>
    <row r="396" spans="2:6" x14ac:dyDescent="0.2">
      <c r="B396" s="5"/>
      <c r="F396" s="5"/>
    </row>
    <row r="397" spans="2:6" x14ac:dyDescent="0.2">
      <c r="B397" s="5"/>
      <c r="F397" s="5"/>
    </row>
    <row r="398" spans="2:6" x14ac:dyDescent="0.2">
      <c r="B398" s="5"/>
      <c r="F398" s="5"/>
    </row>
    <row r="399" spans="2:6" x14ac:dyDescent="0.2">
      <c r="B399" s="5"/>
      <c r="F399" s="5"/>
    </row>
    <row r="400" spans="2:6" x14ac:dyDescent="0.2">
      <c r="B400" s="5"/>
      <c r="F400" s="5"/>
    </row>
    <row r="401" spans="2:6" x14ac:dyDescent="0.2">
      <c r="B401" s="5"/>
      <c r="F401" s="5"/>
    </row>
    <row r="402" spans="2:6" x14ac:dyDescent="0.2">
      <c r="B402" s="5"/>
      <c r="F402" s="5"/>
    </row>
    <row r="403" spans="2:6" x14ac:dyDescent="0.2">
      <c r="B403" s="5"/>
      <c r="F403" s="5"/>
    </row>
    <row r="404" spans="2:6" x14ac:dyDescent="0.2">
      <c r="B404" s="5"/>
      <c r="F404" s="5"/>
    </row>
    <row r="405" spans="2:6" x14ac:dyDescent="0.2">
      <c r="B405" s="5"/>
      <c r="F405" s="5"/>
    </row>
    <row r="406" spans="2:6" x14ac:dyDescent="0.2">
      <c r="B406" s="5"/>
      <c r="F406" s="5"/>
    </row>
    <row r="407" spans="2:6" x14ac:dyDescent="0.2">
      <c r="B407" s="5"/>
      <c r="F407" s="5"/>
    </row>
    <row r="408" spans="2:6" x14ac:dyDescent="0.2">
      <c r="B408" s="5"/>
      <c r="F408" s="5"/>
    </row>
    <row r="409" spans="2:6" x14ac:dyDescent="0.2">
      <c r="B409" s="5"/>
      <c r="F409" s="5"/>
    </row>
    <row r="410" spans="2:6" x14ac:dyDescent="0.2">
      <c r="B410" s="5"/>
      <c r="F410" s="5"/>
    </row>
    <row r="411" spans="2:6" x14ac:dyDescent="0.2">
      <c r="B411" s="5"/>
      <c r="F411" s="5"/>
    </row>
    <row r="412" spans="2:6" x14ac:dyDescent="0.2">
      <c r="B412" s="5"/>
      <c r="F412" s="5"/>
    </row>
    <row r="413" spans="2:6" x14ac:dyDescent="0.2">
      <c r="B413" s="5"/>
      <c r="F413" s="5"/>
    </row>
    <row r="414" spans="2:6" x14ac:dyDescent="0.2">
      <c r="B414" s="5"/>
      <c r="F414" s="5"/>
    </row>
    <row r="415" spans="2:6" x14ac:dyDescent="0.2">
      <c r="B415" s="5"/>
      <c r="F415" s="5"/>
    </row>
    <row r="416" spans="2:6" x14ac:dyDescent="0.2">
      <c r="B416" s="5"/>
      <c r="F416" s="5"/>
    </row>
    <row r="417" spans="2:6" x14ac:dyDescent="0.2">
      <c r="B417" s="5"/>
      <c r="F417" s="5"/>
    </row>
    <row r="418" spans="2:6" x14ac:dyDescent="0.2">
      <c r="B418" s="5"/>
      <c r="F418" s="5"/>
    </row>
    <row r="419" spans="2:6" x14ac:dyDescent="0.2">
      <c r="B419" s="5"/>
      <c r="F419" s="5"/>
    </row>
    <row r="420" spans="2:6" x14ac:dyDescent="0.2">
      <c r="B420" s="5"/>
      <c r="F420" s="5"/>
    </row>
    <row r="421" spans="2:6" x14ac:dyDescent="0.2">
      <c r="B421" s="5"/>
      <c r="F421" s="5"/>
    </row>
    <row r="422" spans="2:6" x14ac:dyDescent="0.2">
      <c r="B422" s="5"/>
      <c r="F422" s="5"/>
    </row>
    <row r="423" spans="2:6" x14ac:dyDescent="0.2">
      <c r="B423" s="5"/>
      <c r="F423" s="5"/>
    </row>
    <row r="424" spans="2:6" x14ac:dyDescent="0.2">
      <c r="B424" s="5"/>
      <c r="F424" s="5"/>
    </row>
    <row r="425" spans="2:6" x14ac:dyDescent="0.2">
      <c r="B425" s="5"/>
      <c r="F425" s="5"/>
    </row>
    <row r="426" spans="2:6" x14ac:dyDescent="0.2">
      <c r="B426" s="5"/>
      <c r="F426" s="5"/>
    </row>
    <row r="427" spans="2:6" x14ac:dyDescent="0.2">
      <c r="B427" s="5"/>
      <c r="F427" s="5"/>
    </row>
    <row r="428" spans="2:6" x14ac:dyDescent="0.2">
      <c r="B428" s="5"/>
      <c r="F428" s="5"/>
    </row>
    <row r="429" spans="2:6" x14ac:dyDescent="0.2">
      <c r="B429" s="5"/>
      <c r="F429" s="5"/>
    </row>
    <row r="430" spans="2:6" x14ac:dyDescent="0.2">
      <c r="B430" s="5"/>
      <c r="F430" s="5"/>
    </row>
    <row r="431" spans="2:6" x14ac:dyDescent="0.2">
      <c r="B431" s="5"/>
      <c r="F431" s="5"/>
    </row>
    <row r="432" spans="2:6" x14ac:dyDescent="0.2">
      <c r="B432" s="5"/>
      <c r="F432" s="5"/>
    </row>
    <row r="433" spans="2:6" x14ac:dyDescent="0.2">
      <c r="B433" s="5"/>
      <c r="F433" s="5"/>
    </row>
    <row r="434" spans="2:6" x14ac:dyDescent="0.2">
      <c r="B434" s="5"/>
      <c r="F434" s="5"/>
    </row>
    <row r="435" spans="2:6" x14ac:dyDescent="0.2">
      <c r="B435" s="5"/>
      <c r="F435" s="5"/>
    </row>
    <row r="436" spans="2:6" x14ac:dyDescent="0.2">
      <c r="B436" s="5"/>
      <c r="F436" s="5"/>
    </row>
    <row r="437" spans="2:6" x14ac:dyDescent="0.2">
      <c r="B437" s="5"/>
      <c r="F437" s="5"/>
    </row>
    <row r="438" spans="2:6" x14ac:dyDescent="0.2">
      <c r="B438" s="5"/>
      <c r="F438" s="5"/>
    </row>
    <row r="439" spans="2:6" x14ac:dyDescent="0.2">
      <c r="B439" s="5"/>
      <c r="F439" s="5"/>
    </row>
    <row r="440" spans="2:6" x14ac:dyDescent="0.2">
      <c r="B440" s="5"/>
      <c r="F440" s="5"/>
    </row>
    <row r="441" spans="2:6" x14ac:dyDescent="0.2">
      <c r="B441" s="5"/>
      <c r="F441" s="5"/>
    </row>
    <row r="442" spans="2:6" x14ac:dyDescent="0.2">
      <c r="B442" s="5"/>
      <c r="F442" s="5"/>
    </row>
    <row r="443" spans="2:6" x14ac:dyDescent="0.2">
      <c r="B443" s="5"/>
      <c r="F443" s="5"/>
    </row>
    <row r="444" spans="2:6" x14ac:dyDescent="0.2">
      <c r="B444" s="5"/>
      <c r="F444" s="5"/>
    </row>
    <row r="445" spans="2:6" x14ac:dyDescent="0.2">
      <c r="B445" s="5"/>
      <c r="F445" s="5"/>
    </row>
    <row r="446" spans="2:6" x14ac:dyDescent="0.2">
      <c r="B446" s="5"/>
      <c r="F446" s="5"/>
    </row>
    <row r="447" spans="2:6" x14ac:dyDescent="0.2">
      <c r="B447" s="5"/>
      <c r="F447" s="5"/>
    </row>
    <row r="448" spans="2:6" x14ac:dyDescent="0.2">
      <c r="B448" s="5"/>
      <c r="F448" s="5"/>
    </row>
    <row r="449" spans="2:6" x14ac:dyDescent="0.2">
      <c r="B449" s="5"/>
      <c r="F449" s="5"/>
    </row>
    <row r="450" spans="2:6" x14ac:dyDescent="0.2">
      <c r="B450" s="5"/>
      <c r="F450" s="5"/>
    </row>
    <row r="451" spans="2:6" x14ac:dyDescent="0.2">
      <c r="B451" s="5"/>
      <c r="F451" s="5"/>
    </row>
    <row r="452" spans="2:6" x14ac:dyDescent="0.2">
      <c r="B452" s="5"/>
      <c r="F452" s="5"/>
    </row>
    <row r="453" spans="2:6" x14ac:dyDescent="0.2">
      <c r="B453" s="5"/>
      <c r="F453" s="5"/>
    </row>
    <row r="454" spans="2:6" x14ac:dyDescent="0.2">
      <c r="B454" s="5"/>
      <c r="F454" s="5"/>
    </row>
    <row r="455" spans="2:6" x14ac:dyDescent="0.2">
      <c r="B455" s="5"/>
      <c r="F455" s="5"/>
    </row>
    <row r="456" spans="2:6" x14ac:dyDescent="0.2">
      <c r="B456" s="5"/>
      <c r="F456" s="5"/>
    </row>
    <row r="457" spans="2:6" x14ac:dyDescent="0.2">
      <c r="B457" s="5"/>
      <c r="F457" s="5"/>
    </row>
    <row r="458" spans="2:6" x14ac:dyDescent="0.2">
      <c r="B458" s="5"/>
      <c r="F458" s="5"/>
    </row>
    <row r="459" spans="2:6" x14ac:dyDescent="0.2">
      <c r="B459" s="5"/>
      <c r="F459" s="5"/>
    </row>
    <row r="460" spans="2:6" x14ac:dyDescent="0.2">
      <c r="B460" s="5"/>
      <c r="F460" s="5"/>
    </row>
    <row r="461" spans="2:6" x14ac:dyDescent="0.2">
      <c r="B461" s="5"/>
      <c r="F461" s="5"/>
    </row>
    <row r="462" spans="2:6" x14ac:dyDescent="0.2">
      <c r="B462" s="5"/>
      <c r="F462" s="5"/>
    </row>
    <row r="463" spans="2:6" x14ac:dyDescent="0.2">
      <c r="B463" s="5"/>
      <c r="F463" s="5"/>
    </row>
    <row r="464" spans="2:6" x14ac:dyDescent="0.2">
      <c r="B464" s="5"/>
      <c r="F464" s="5"/>
    </row>
    <row r="465" spans="2:6" x14ac:dyDescent="0.2">
      <c r="B465" s="5"/>
      <c r="F465" s="5"/>
    </row>
    <row r="466" spans="2:6" x14ac:dyDescent="0.2">
      <c r="B466" s="5"/>
      <c r="F466" s="5"/>
    </row>
    <row r="467" spans="2:6" x14ac:dyDescent="0.2">
      <c r="B467" s="5"/>
      <c r="F467" s="5"/>
    </row>
    <row r="468" spans="2:6" x14ac:dyDescent="0.2">
      <c r="B468" s="5"/>
      <c r="F468" s="5"/>
    </row>
    <row r="469" spans="2:6" x14ac:dyDescent="0.2">
      <c r="B469" s="5"/>
      <c r="F469" s="5"/>
    </row>
    <row r="470" spans="2:6" x14ac:dyDescent="0.2">
      <c r="B470" s="5"/>
      <c r="F470" s="5"/>
    </row>
    <row r="471" spans="2:6" x14ac:dyDescent="0.2">
      <c r="B471" s="5"/>
      <c r="F471" s="5"/>
    </row>
    <row r="472" spans="2:6" x14ac:dyDescent="0.2">
      <c r="B472" s="5"/>
      <c r="F472" s="5"/>
    </row>
    <row r="473" spans="2:6" x14ac:dyDescent="0.2">
      <c r="B473" s="5"/>
      <c r="F473" s="5"/>
    </row>
    <row r="474" spans="2:6" x14ac:dyDescent="0.2">
      <c r="B474" s="5"/>
      <c r="F474" s="5"/>
    </row>
    <row r="475" spans="2:6" x14ac:dyDescent="0.2">
      <c r="B475" s="5"/>
      <c r="F475" s="5"/>
    </row>
    <row r="476" spans="2:6" x14ac:dyDescent="0.2">
      <c r="B476" s="5"/>
      <c r="F476" s="5"/>
    </row>
    <row r="477" spans="2:6" x14ac:dyDescent="0.2">
      <c r="B477" s="5"/>
      <c r="F477" s="5"/>
    </row>
    <row r="478" spans="2:6" x14ac:dyDescent="0.2">
      <c r="B478" s="5"/>
      <c r="F478" s="5"/>
    </row>
    <row r="479" spans="2:6" x14ac:dyDescent="0.2">
      <c r="B479" s="5"/>
      <c r="F479" s="5"/>
    </row>
    <row r="480" spans="2:6" x14ac:dyDescent="0.2">
      <c r="B480" s="5"/>
      <c r="F480" s="5"/>
    </row>
    <row r="481" spans="2:6" x14ac:dyDescent="0.2">
      <c r="B481" s="5"/>
      <c r="F481" s="5"/>
    </row>
    <row r="482" spans="2:6" x14ac:dyDescent="0.2">
      <c r="B482" s="5"/>
      <c r="F482" s="5"/>
    </row>
    <row r="483" spans="2:6" x14ac:dyDescent="0.2">
      <c r="B483" s="5"/>
      <c r="F483" s="5"/>
    </row>
    <row r="484" spans="2:6" x14ac:dyDescent="0.2">
      <c r="B484" s="5"/>
      <c r="F484" s="5"/>
    </row>
    <row r="485" spans="2:6" x14ac:dyDescent="0.2">
      <c r="B485" s="5"/>
      <c r="F485" s="5"/>
    </row>
    <row r="486" spans="2:6" x14ac:dyDescent="0.2">
      <c r="B486" s="5"/>
      <c r="F486" s="5"/>
    </row>
    <row r="487" spans="2:6" x14ac:dyDescent="0.2">
      <c r="B487" s="5"/>
      <c r="F487" s="5"/>
    </row>
    <row r="488" spans="2:6" x14ac:dyDescent="0.2">
      <c r="B488" s="5"/>
      <c r="F488" s="5"/>
    </row>
    <row r="489" spans="2:6" x14ac:dyDescent="0.2">
      <c r="B489" s="5"/>
      <c r="F489" s="5"/>
    </row>
    <row r="490" spans="2:6" x14ac:dyDescent="0.2">
      <c r="B490" s="5"/>
      <c r="F490" s="5"/>
    </row>
    <row r="491" spans="2:6" x14ac:dyDescent="0.2">
      <c r="B491" s="5"/>
      <c r="F491" s="5"/>
    </row>
    <row r="492" spans="2:6" x14ac:dyDescent="0.2">
      <c r="B492" s="5"/>
      <c r="F492" s="5"/>
    </row>
    <row r="493" spans="2:6" x14ac:dyDescent="0.2">
      <c r="B493" s="5"/>
      <c r="F493" s="5"/>
    </row>
    <row r="494" spans="2:6" x14ac:dyDescent="0.2">
      <c r="B494" s="5"/>
      <c r="F494" s="5"/>
    </row>
    <row r="495" spans="2:6" x14ac:dyDescent="0.2">
      <c r="B495" s="5"/>
      <c r="F495" s="5"/>
    </row>
    <row r="496" spans="2:6" x14ac:dyDescent="0.2">
      <c r="B496" s="5"/>
      <c r="F496" s="5"/>
    </row>
    <row r="497" spans="2:6" x14ac:dyDescent="0.2">
      <c r="B497" s="5"/>
      <c r="F497" s="5"/>
    </row>
    <row r="498" spans="2:6" x14ac:dyDescent="0.2">
      <c r="B498" s="5"/>
      <c r="F498" s="5"/>
    </row>
    <row r="499" spans="2:6" x14ac:dyDescent="0.2">
      <c r="B499" s="5"/>
      <c r="F499" s="5"/>
    </row>
    <row r="500" spans="2:6" x14ac:dyDescent="0.2">
      <c r="B500" s="5"/>
      <c r="F500" s="5"/>
    </row>
    <row r="501" spans="2:6" x14ac:dyDescent="0.2">
      <c r="B501" s="5"/>
      <c r="F501" s="5"/>
    </row>
    <row r="502" spans="2:6" x14ac:dyDescent="0.2">
      <c r="B502" s="5"/>
      <c r="F502" s="5"/>
    </row>
    <row r="503" spans="2:6" x14ac:dyDescent="0.2">
      <c r="B503" s="5"/>
      <c r="F503" s="5"/>
    </row>
    <row r="504" spans="2:6" x14ac:dyDescent="0.2">
      <c r="B504" s="5"/>
      <c r="F504" s="5"/>
    </row>
    <row r="505" spans="2:6" x14ac:dyDescent="0.2">
      <c r="B505" s="5"/>
      <c r="F505" s="5"/>
    </row>
    <row r="506" spans="2:6" x14ac:dyDescent="0.2">
      <c r="B506" s="5"/>
      <c r="F506" s="5"/>
    </row>
    <row r="507" spans="2:6" x14ac:dyDescent="0.2">
      <c r="B507" s="5"/>
      <c r="F507" s="5"/>
    </row>
    <row r="508" spans="2:6" x14ac:dyDescent="0.2">
      <c r="B508" s="5"/>
      <c r="F508" s="5"/>
    </row>
    <row r="509" spans="2:6" x14ac:dyDescent="0.2">
      <c r="B509" s="5"/>
      <c r="F509" s="5"/>
    </row>
    <row r="510" spans="2:6" x14ac:dyDescent="0.2">
      <c r="B510" s="5"/>
      <c r="F510" s="5"/>
    </row>
    <row r="511" spans="2:6" x14ac:dyDescent="0.2">
      <c r="B511" s="5"/>
      <c r="F511" s="5"/>
    </row>
    <row r="512" spans="2:6" x14ac:dyDescent="0.2">
      <c r="B512" s="5"/>
      <c r="F512" s="5"/>
    </row>
    <row r="513" spans="2:6" x14ac:dyDescent="0.2">
      <c r="B513" s="5"/>
      <c r="F513" s="5"/>
    </row>
    <row r="514" spans="2:6" x14ac:dyDescent="0.2">
      <c r="B514" s="5"/>
      <c r="F514" s="5"/>
    </row>
    <row r="515" spans="2:6" x14ac:dyDescent="0.2">
      <c r="B515" s="5"/>
      <c r="F515" s="5"/>
    </row>
    <row r="516" spans="2:6" x14ac:dyDescent="0.2">
      <c r="B516" s="5"/>
      <c r="F516" s="5"/>
    </row>
    <row r="517" spans="2:6" x14ac:dyDescent="0.2">
      <c r="B517" s="5"/>
      <c r="F517" s="5"/>
    </row>
    <row r="518" spans="2:6" x14ac:dyDescent="0.2">
      <c r="B518" s="5"/>
      <c r="F518" s="5"/>
    </row>
    <row r="519" spans="2:6" x14ac:dyDescent="0.2">
      <c r="B519" s="5"/>
      <c r="F519" s="5"/>
    </row>
    <row r="520" spans="2:6" x14ac:dyDescent="0.2">
      <c r="B520" s="5"/>
      <c r="F520" s="5"/>
    </row>
    <row r="521" spans="2:6" x14ac:dyDescent="0.2">
      <c r="B521" s="5"/>
      <c r="F521" s="5"/>
    </row>
    <row r="522" spans="2:6" x14ac:dyDescent="0.2">
      <c r="B522" s="5"/>
      <c r="F522" s="5"/>
    </row>
    <row r="523" spans="2:6" x14ac:dyDescent="0.2">
      <c r="B523" s="5"/>
      <c r="F523" s="5"/>
    </row>
    <row r="524" spans="2:6" x14ac:dyDescent="0.2">
      <c r="B524" s="5"/>
      <c r="F524" s="5"/>
    </row>
    <row r="525" spans="2:6" x14ac:dyDescent="0.2">
      <c r="B525" s="5"/>
      <c r="F525" s="5"/>
    </row>
    <row r="526" spans="2:6" x14ac:dyDescent="0.2">
      <c r="B526" s="5"/>
      <c r="F526" s="5"/>
    </row>
    <row r="527" spans="2:6" x14ac:dyDescent="0.2">
      <c r="B527" s="5"/>
      <c r="F527" s="5"/>
    </row>
    <row r="528" spans="2:6" x14ac:dyDescent="0.2">
      <c r="B528" s="5"/>
      <c r="F528" s="5"/>
    </row>
    <row r="529" spans="2:6" x14ac:dyDescent="0.2">
      <c r="B529" s="5"/>
      <c r="F529" s="5"/>
    </row>
    <row r="530" spans="2:6" x14ac:dyDescent="0.2">
      <c r="B530" s="5"/>
      <c r="F530" s="5"/>
    </row>
    <row r="531" spans="2:6" x14ac:dyDescent="0.2">
      <c r="B531" s="5"/>
      <c r="F531" s="5"/>
    </row>
    <row r="532" spans="2:6" x14ac:dyDescent="0.2">
      <c r="B532" s="5"/>
      <c r="F532" s="5"/>
    </row>
    <row r="533" spans="2:6" x14ac:dyDescent="0.2">
      <c r="B533" s="5"/>
      <c r="F533" s="5"/>
    </row>
    <row r="534" spans="2:6" x14ac:dyDescent="0.2">
      <c r="B534" s="5"/>
      <c r="F534" s="5"/>
    </row>
    <row r="535" spans="2:6" x14ac:dyDescent="0.2">
      <c r="B535" s="5"/>
      <c r="F535" s="5"/>
    </row>
    <row r="536" spans="2:6" x14ac:dyDescent="0.2">
      <c r="B536" s="5"/>
      <c r="F536" s="5"/>
    </row>
    <row r="537" spans="2:6" x14ac:dyDescent="0.2">
      <c r="B537" s="5"/>
      <c r="F537" s="5"/>
    </row>
    <row r="538" spans="2:6" x14ac:dyDescent="0.2">
      <c r="B538" s="5"/>
      <c r="F538" s="5"/>
    </row>
    <row r="539" spans="2:6" x14ac:dyDescent="0.2">
      <c r="B539" s="5"/>
      <c r="F539" s="5"/>
    </row>
    <row r="540" spans="2:6" x14ac:dyDescent="0.2">
      <c r="B540" s="5"/>
      <c r="F540" s="5"/>
    </row>
    <row r="541" spans="2:6" x14ac:dyDescent="0.2">
      <c r="B541" s="5"/>
      <c r="F541" s="5"/>
    </row>
    <row r="542" spans="2:6" x14ac:dyDescent="0.2">
      <c r="B542" s="5"/>
      <c r="F542" s="5"/>
    </row>
    <row r="543" spans="2:6" x14ac:dyDescent="0.2">
      <c r="B543" s="5"/>
      <c r="F543" s="5"/>
    </row>
    <row r="544" spans="2:6" x14ac:dyDescent="0.2">
      <c r="B544" s="5"/>
      <c r="F544" s="5"/>
    </row>
    <row r="545" spans="2:6" x14ac:dyDescent="0.2">
      <c r="B545" s="5"/>
      <c r="F545" s="5"/>
    </row>
    <row r="546" spans="2:6" x14ac:dyDescent="0.2">
      <c r="B546" s="5"/>
      <c r="F546" s="5"/>
    </row>
    <row r="547" spans="2:6" x14ac:dyDescent="0.2">
      <c r="B547" s="5"/>
      <c r="F547" s="5"/>
    </row>
    <row r="548" spans="2:6" x14ac:dyDescent="0.2">
      <c r="B548" s="5"/>
      <c r="F548" s="5"/>
    </row>
    <row r="549" spans="2:6" x14ac:dyDescent="0.2">
      <c r="B549" s="5"/>
      <c r="F549" s="5"/>
    </row>
    <row r="550" spans="2:6" x14ac:dyDescent="0.2">
      <c r="B550" s="5"/>
      <c r="F550" s="5"/>
    </row>
    <row r="551" spans="2:6" x14ac:dyDescent="0.2">
      <c r="B551" s="5"/>
      <c r="F551" s="5"/>
    </row>
    <row r="552" spans="2:6" x14ac:dyDescent="0.2">
      <c r="B552" s="5"/>
      <c r="F552" s="5"/>
    </row>
    <row r="553" spans="2:6" x14ac:dyDescent="0.2">
      <c r="B553" s="5"/>
      <c r="F553" s="5"/>
    </row>
    <row r="554" spans="2:6" x14ac:dyDescent="0.2">
      <c r="B554" s="5"/>
      <c r="F554" s="5"/>
    </row>
    <row r="555" spans="2:6" x14ac:dyDescent="0.2">
      <c r="B555" s="5"/>
      <c r="F555" s="5"/>
    </row>
    <row r="556" spans="2:6" x14ac:dyDescent="0.2">
      <c r="B556" s="5"/>
      <c r="F556" s="5"/>
    </row>
    <row r="557" spans="2:6" x14ac:dyDescent="0.2">
      <c r="B557" s="5"/>
      <c r="F557" s="5"/>
    </row>
    <row r="558" spans="2:6" x14ac:dyDescent="0.2">
      <c r="B558" s="5"/>
      <c r="F558" s="5"/>
    </row>
    <row r="559" spans="2:6" x14ac:dyDescent="0.2">
      <c r="B559" s="5"/>
      <c r="F559" s="5"/>
    </row>
    <row r="560" spans="2:6" x14ac:dyDescent="0.2">
      <c r="B560" s="5"/>
      <c r="F560" s="5"/>
    </row>
    <row r="561" spans="2:6" x14ac:dyDescent="0.2">
      <c r="B561" s="5"/>
      <c r="F561" s="5"/>
    </row>
    <row r="562" spans="2:6" x14ac:dyDescent="0.2">
      <c r="B562" s="5"/>
      <c r="F562" s="5"/>
    </row>
    <row r="563" spans="2:6" x14ac:dyDescent="0.2">
      <c r="B563" s="5"/>
      <c r="F563" s="5"/>
    </row>
    <row r="564" spans="2:6" x14ac:dyDescent="0.2">
      <c r="B564" s="5"/>
      <c r="F564" s="5"/>
    </row>
    <row r="565" spans="2:6" x14ac:dyDescent="0.2">
      <c r="B565" s="5"/>
      <c r="F565" s="5"/>
    </row>
    <row r="566" spans="2:6" x14ac:dyDescent="0.2">
      <c r="B566" s="5"/>
      <c r="F566" s="5"/>
    </row>
    <row r="567" spans="2:6" x14ac:dyDescent="0.2">
      <c r="B567" s="5"/>
      <c r="F567" s="5"/>
    </row>
    <row r="568" spans="2:6" x14ac:dyDescent="0.2">
      <c r="B568" s="5"/>
      <c r="F568" s="5"/>
    </row>
    <row r="569" spans="2:6" x14ac:dyDescent="0.2">
      <c r="B569" s="5"/>
      <c r="F569" s="5"/>
    </row>
    <row r="570" spans="2:6" x14ac:dyDescent="0.2">
      <c r="B570" s="5"/>
      <c r="F570" s="5"/>
    </row>
    <row r="571" spans="2:6" x14ac:dyDescent="0.2">
      <c r="B571" s="5"/>
      <c r="F571" s="5"/>
    </row>
    <row r="572" spans="2:6" x14ac:dyDescent="0.2">
      <c r="B572" s="5"/>
      <c r="F572" s="5"/>
    </row>
    <row r="573" spans="2:6" x14ac:dyDescent="0.2">
      <c r="B573" s="5"/>
      <c r="F573" s="5"/>
    </row>
    <row r="574" spans="2:6" x14ac:dyDescent="0.2">
      <c r="B574" s="5"/>
      <c r="F574" s="5"/>
    </row>
    <row r="575" spans="2:6" x14ac:dyDescent="0.2">
      <c r="B575" s="5"/>
      <c r="F575" s="5"/>
    </row>
    <row r="576" spans="2:6" x14ac:dyDescent="0.2">
      <c r="B576" s="5"/>
      <c r="F576" s="5"/>
    </row>
    <row r="577" spans="2:6" x14ac:dyDescent="0.2">
      <c r="B577" s="5"/>
      <c r="F577" s="5"/>
    </row>
    <row r="578" spans="2:6" x14ac:dyDescent="0.2">
      <c r="B578" s="5"/>
      <c r="F578" s="5"/>
    </row>
    <row r="579" spans="2:6" x14ac:dyDescent="0.2">
      <c r="B579" s="5"/>
      <c r="F579" s="5"/>
    </row>
    <row r="580" spans="2:6" x14ac:dyDescent="0.2">
      <c r="B580" s="5"/>
      <c r="F580" s="5"/>
    </row>
    <row r="581" spans="2:6" x14ac:dyDescent="0.2">
      <c r="B581" s="5"/>
      <c r="F581" s="5"/>
    </row>
    <row r="582" spans="2:6" x14ac:dyDescent="0.2">
      <c r="B582" s="5"/>
      <c r="F582" s="5"/>
    </row>
    <row r="583" spans="2:6" x14ac:dyDescent="0.2">
      <c r="B583" s="5"/>
      <c r="F583" s="5"/>
    </row>
    <row r="584" spans="2:6" x14ac:dyDescent="0.2">
      <c r="B584" s="5"/>
      <c r="F584" s="5"/>
    </row>
    <row r="585" spans="2:6" x14ac:dyDescent="0.2">
      <c r="B585" s="5"/>
      <c r="F585" s="5"/>
    </row>
    <row r="586" spans="2:6" x14ac:dyDescent="0.2">
      <c r="B586" s="5"/>
      <c r="F586" s="5"/>
    </row>
    <row r="587" spans="2:6" x14ac:dyDescent="0.2">
      <c r="B587" s="5"/>
      <c r="F587" s="5"/>
    </row>
    <row r="588" spans="2:6" x14ac:dyDescent="0.2">
      <c r="B588" s="5"/>
      <c r="F588" s="5"/>
    </row>
    <row r="589" spans="2:6" x14ac:dyDescent="0.2">
      <c r="B589" s="5"/>
      <c r="F589" s="5"/>
    </row>
    <row r="590" spans="2:6" x14ac:dyDescent="0.2">
      <c r="B590" s="5"/>
      <c r="F590" s="5"/>
    </row>
    <row r="591" spans="2:6" x14ac:dyDescent="0.2">
      <c r="B591" s="5"/>
      <c r="F591" s="5"/>
    </row>
    <row r="592" spans="2:6" x14ac:dyDescent="0.2">
      <c r="B592" s="5"/>
      <c r="F592" s="5"/>
    </row>
    <row r="593" spans="2:6" x14ac:dyDescent="0.2">
      <c r="B593" s="5"/>
      <c r="F593" s="5"/>
    </row>
    <row r="594" spans="2:6" x14ac:dyDescent="0.2">
      <c r="B594" s="5"/>
      <c r="F594" s="5"/>
    </row>
    <row r="595" spans="2:6" x14ac:dyDescent="0.2">
      <c r="B595" s="5"/>
      <c r="F595" s="5"/>
    </row>
    <row r="596" spans="2:6" x14ac:dyDescent="0.2">
      <c r="B596" s="5"/>
      <c r="F596" s="5"/>
    </row>
    <row r="597" spans="2:6" x14ac:dyDescent="0.2">
      <c r="B597" s="5"/>
      <c r="F597" s="5"/>
    </row>
    <row r="598" spans="2:6" x14ac:dyDescent="0.2">
      <c r="B598" s="5"/>
      <c r="F598" s="5"/>
    </row>
    <row r="599" spans="2:6" x14ac:dyDescent="0.2">
      <c r="B599" s="5"/>
      <c r="F599" s="5"/>
    </row>
    <row r="600" spans="2:6" x14ac:dyDescent="0.2">
      <c r="B600" s="5"/>
      <c r="F600" s="5"/>
    </row>
    <row r="601" spans="2:6" x14ac:dyDescent="0.2">
      <c r="B601" s="5"/>
      <c r="F601" s="5"/>
    </row>
    <row r="602" spans="2:6" x14ac:dyDescent="0.2">
      <c r="B602" s="5"/>
      <c r="F602" s="5"/>
    </row>
    <row r="603" spans="2:6" x14ac:dyDescent="0.2">
      <c r="B603" s="5"/>
      <c r="F603" s="5"/>
    </row>
    <row r="604" spans="2:6" x14ac:dyDescent="0.2">
      <c r="B604" s="5"/>
      <c r="F604" s="5"/>
    </row>
    <row r="605" spans="2:6" x14ac:dyDescent="0.2">
      <c r="B605" s="5"/>
      <c r="F605" s="5"/>
    </row>
    <row r="606" spans="2:6" x14ac:dyDescent="0.2">
      <c r="B606" s="5"/>
      <c r="F606" s="5"/>
    </row>
    <row r="607" spans="2:6" x14ac:dyDescent="0.2">
      <c r="B607" s="5"/>
      <c r="F607" s="5"/>
    </row>
    <row r="608" spans="2:6" x14ac:dyDescent="0.2">
      <c r="B608" s="5"/>
      <c r="F608" s="5"/>
    </row>
    <row r="609" spans="2:6" x14ac:dyDescent="0.2">
      <c r="B609" s="5"/>
      <c r="F609" s="5"/>
    </row>
    <row r="610" spans="2:6" x14ac:dyDescent="0.2">
      <c r="B610" s="5"/>
      <c r="F610" s="5"/>
    </row>
    <row r="611" spans="2:6" x14ac:dyDescent="0.2">
      <c r="B611" s="5"/>
      <c r="F611" s="5"/>
    </row>
    <row r="612" spans="2:6" x14ac:dyDescent="0.2">
      <c r="B612" s="5"/>
      <c r="F612" s="5"/>
    </row>
    <row r="613" spans="2:6" x14ac:dyDescent="0.2">
      <c r="B613" s="5"/>
      <c r="F613" s="5"/>
    </row>
    <row r="614" spans="2:6" x14ac:dyDescent="0.2">
      <c r="B614" s="5"/>
      <c r="F614" s="5"/>
    </row>
    <row r="615" spans="2:6" x14ac:dyDescent="0.2">
      <c r="B615" s="5"/>
      <c r="F615" s="5"/>
    </row>
    <row r="616" spans="2:6" x14ac:dyDescent="0.2">
      <c r="B616" s="5"/>
      <c r="F616" s="5"/>
    </row>
    <row r="617" spans="2:6" x14ac:dyDescent="0.2">
      <c r="B617" s="5"/>
      <c r="F617" s="5"/>
    </row>
    <row r="618" spans="2:6" x14ac:dyDescent="0.2">
      <c r="B618" s="5"/>
      <c r="F618" s="5"/>
    </row>
    <row r="619" spans="2:6" x14ac:dyDescent="0.2">
      <c r="B619" s="5"/>
      <c r="F619" s="5"/>
    </row>
    <row r="620" spans="2:6" x14ac:dyDescent="0.2">
      <c r="B620" s="5"/>
      <c r="F620" s="5"/>
    </row>
    <row r="621" spans="2:6" x14ac:dyDescent="0.2">
      <c r="B621" s="5"/>
      <c r="F621" s="5"/>
    </row>
    <row r="622" spans="2:6" x14ac:dyDescent="0.2">
      <c r="B622" s="5"/>
      <c r="F622" s="5"/>
    </row>
    <row r="623" spans="2:6" x14ac:dyDescent="0.2">
      <c r="B623" s="5"/>
      <c r="F623" s="5"/>
    </row>
    <row r="624" spans="2:6" x14ac:dyDescent="0.2">
      <c r="B624" s="5"/>
      <c r="F624" s="5"/>
    </row>
    <row r="625" spans="2:6" x14ac:dyDescent="0.2">
      <c r="B625" s="5"/>
      <c r="F625" s="5"/>
    </row>
    <row r="626" spans="2:6" x14ac:dyDescent="0.2">
      <c r="B626" s="5"/>
      <c r="F626" s="5"/>
    </row>
    <row r="627" spans="2:6" x14ac:dyDescent="0.2">
      <c r="B627" s="5"/>
      <c r="F627" s="5"/>
    </row>
    <row r="628" spans="2:6" x14ac:dyDescent="0.2">
      <c r="B628" s="5"/>
      <c r="F628" s="5"/>
    </row>
    <row r="629" spans="2:6" x14ac:dyDescent="0.2">
      <c r="B629" s="5"/>
      <c r="F629" s="5"/>
    </row>
    <row r="630" spans="2:6" x14ac:dyDescent="0.2">
      <c r="B630" s="5"/>
      <c r="F630" s="5"/>
    </row>
    <row r="631" spans="2:6" x14ac:dyDescent="0.2">
      <c r="B631" s="5"/>
      <c r="F631" s="5"/>
    </row>
    <row r="632" spans="2:6" x14ac:dyDescent="0.2">
      <c r="B632" s="5"/>
      <c r="F632" s="5"/>
    </row>
    <row r="633" spans="2:6" x14ac:dyDescent="0.2">
      <c r="B633" s="5"/>
      <c r="F633" s="5"/>
    </row>
    <row r="634" spans="2:6" x14ac:dyDescent="0.2">
      <c r="B634" s="5"/>
      <c r="F634" s="5"/>
    </row>
    <row r="635" spans="2:6" x14ac:dyDescent="0.2">
      <c r="B635" s="5"/>
      <c r="F635" s="5"/>
    </row>
    <row r="636" spans="2:6" x14ac:dyDescent="0.2">
      <c r="B636" s="5"/>
      <c r="F636" s="5"/>
    </row>
    <row r="637" spans="2:6" x14ac:dyDescent="0.2">
      <c r="B637" s="5"/>
      <c r="F637" s="5"/>
    </row>
    <row r="638" spans="2:6" x14ac:dyDescent="0.2">
      <c r="B638" s="5"/>
      <c r="F638" s="5"/>
    </row>
    <row r="639" spans="2:6" x14ac:dyDescent="0.2">
      <c r="B639" s="5"/>
      <c r="F639" s="5"/>
    </row>
    <row r="640" spans="2:6" x14ac:dyDescent="0.2">
      <c r="B640" s="5"/>
      <c r="F640" s="5"/>
    </row>
    <row r="641" spans="2:6" x14ac:dyDescent="0.2">
      <c r="B641" s="5"/>
      <c r="F641" s="5"/>
    </row>
    <row r="642" spans="2:6" x14ac:dyDescent="0.2">
      <c r="B642" s="5"/>
      <c r="F642" s="5"/>
    </row>
    <row r="643" spans="2:6" x14ac:dyDescent="0.2">
      <c r="B643" s="5"/>
      <c r="F643" s="5"/>
    </row>
    <row r="644" spans="2:6" x14ac:dyDescent="0.2">
      <c r="B644" s="5"/>
      <c r="F644" s="5"/>
    </row>
    <row r="645" spans="2:6" x14ac:dyDescent="0.2">
      <c r="B645" s="5"/>
      <c r="F645" s="5"/>
    </row>
    <row r="646" spans="2:6" x14ac:dyDescent="0.2">
      <c r="B646" s="5"/>
      <c r="F646" s="5"/>
    </row>
    <row r="647" spans="2:6" x14ac:dyDescent="0.2">
      <c r="B647" s="5"/>
      <c r="F647" s="5"/>
    </row>
    <row r="648" spans="2:6" x14ac:dyDescent="0.2">
      <c r="B648" s="5"/>
      <c r="F648" s="5"/>
    </row>
    <row r="649" spans="2:6" x14ac:dyDescent="0.2">
      <c r="B649" s="5"/>
      <c r="F649" s="5"/>
    </row>
    <row r="650" spans="2:6" x14ac:dyDescent="0.2">
      <c r="B650" s="5"/>
      <c r="F650" s="5"/>
    </row>
    <row r="651" spans="2:6" x14ac:dyDescent="0.2">
      <c r="B651" s="5"/>
      <c r="F651" s="5"/>
    </row>
    <row r="652" spans="2:6" x14ac:dyDescent="0.2">
      <c r="B652" s="5"/>
      <c r="F652" s="5"/>
    </row>
    <row r="653" spans="2:6" x14ac:dyDescent="0.2">
      <c r="B653" s="5"/>
      <c r="F653" s="5"/>
    </row>
    <row r="654" spans="2:6" x14ac:dyDescent="0.2">
      <c r="B654" s="5"/>
      <c r="F654" s="5"/>
    </row>
    <row r="655" spans="2:6" x14ac:dyDescent="0.2">
      <c r="B655" s="5"/>
      <c r="F655" s="5"/>
    </row>
    <row r="656" spans="2:6" x14ac:dyDescent="0.2">
      <c r="B656" s="5"/>
      <c r="F656" s="5"/>
    </row>
    <row r="657" spans="2:6" x14ac:dyDescent="0.2">
      <c r="B657" s="5"/>
      <c r="F657" s="5"/>
    </row>
    <row r="658" spans="2:6" x14ac:dyDescent="0.2">
      <c r="B658" s="5"/>
      <c r="F658" s="5"/>
    </row>
    <row r="659" spans="2:6" x14ac:dyDescent="0.2">
      <c r="B659" s="5"/>
      <c r="F659" s="5"/>
    </row>
    <row r="660" spans="2:6" x14ac:dyDescent="0.2">
      <c r="B660" s="5"/>
      <c r="F660" s="5"/>
    </row>
    <row r="661" spans="2:6" x14ac:dyDescent="0.2">
      <c r="B661" s="5"/>
      <c r="F661" s="5"/>
    </row>
    <row r="662" spans="2:6" x14ac:dyDescent="0.2">
      <c r="B662" s="5"/>
      <c r="F662" s="5"/>
    </row>
    <row r="663" spans="2:6" x14ac:dyDescent="0.2">
      <c r="B663" s="5"/>
      <c r="F663" s="5"/>
    </row>
    <row r="664" spans="2:6" x14ac:dyDescent="0.2">
      <c r="B664" s="5"/>
      <c r="F664" s="5"/>
    </row>
    <row r="665" spans="2:6" x14ac:dyDescent="0.2">
      <c r="B665" s="5"/>
      <c r="F665" s="5"/>
    </row>
    <row r="666" spans="2:6" x14ac:dyDescent="0.2">
      <c r="B666" s="5"/>
      <c r="F666" s="5"/>
    </row>
    <row r="667" spans="2:6" x14ac:dyDescent="0.2">
      <c r="B667" s="5"/>
      <c r="F667" s="5"/>
    </row>
    <row r="668" spans="2:6" x14ac:dyDescent="0.2">
      <c r="B668" s="5"/>
      <c r="F668" s="5"/>
    </row>
    <row r="669" spans="2:6" x14ac:dyDescent="0.2">
      <c r="B669" s="5"/>
      <c r="F669" s="5"/>
    </row>
    <row r="670" spans="2:6" x14ac:dyDescent="0.2">
      <c r="B670" s="5"/>
      <c r="F670" s="5"/>
    </row>
    <row r="671" spans="2:6" x14ac:dyDescent="0.2">
      <c r="B671" s="5"/>
      <c r="F671" s="5"/>
    </row>
    <row r="672" spans="2:6" x14ac:dyDescent="0.2">
      <c r="B672" s="5"/>
      <c r="F672" s="5"/>
    </row>
    <row r="673" spans="2:6" x14ac:dyDescent="0.2">
      <c r="B673" s="5"/>
      <c r="F673" s="5"/>
    </row>
    <row r="674" spans="2:6" x14ac:dyDescent="0.2">
      <c r="B674" s="5"/>
      <c r="F674" s="5"/>
    </row>
    <row r="675" spans="2:6" x14ac:dyDescent="0.2">
      <c r="B675" s="5"/>
      <c r="F675" s="5"/>
    </row>
    <row r="676" spans="2:6" x14ac:dyDescent="0.2">
      <c r="B676" s="5"/>
      <c r="F676" s="5"/>
    </row>
    <row r="677" spans="2:6" x14ac:dyDescent="0.2">
      <c r="B677" s="5"/>
      <c r="F677" s="5"/>
    </row>
    <row r="678" spans="2:6" x14ac:dyDescent="0.2">
      <c r="B678" s="5"/>
      <c r="F678" s="5"/>
    </row>
    <row r="679" spans="2:6" x14ac:dyDescent="0.2">
      <c r="B679" s="5"/>
      <c r="F679" s="5"/>
    </row>
    <row r="680" spans="2:6" x14ac:dyDescent="0.2">
      <c r="B680" s="5"/>
      <c r="F680" s="5"/>
    </row>
    <row r="681" spans="2:6" x14ac:dyDescent="0.2">
      <c r="B681" s="5"/>
      <c r="F681" s="5"/>
    </row>
    <row r="682" spans="2:6" x14ac:dyDescent="0.2">
      <c r="B682" s="5"/>
      <c r="F682" s="5"/>
    </row>
    <row r="683" spans="2:6" x14ac:dyDescent="0.2">
      <c r="B683" s="5"/>
      <c r="F683" s="5"/>
    </row>
    <row r="684" spans="2:6" x14ac:dyDescent="0.2">
      <c r="B684" s="5"/>
      <c r="F684" s="5"/>
    </row>
    <row r="685" spans="2:6" x14ac:dyDescent="0.2">
      <c r="B685" s="5"/>
      <c r="F685" s="5"/>
    </row>
    <row r="686" spans="2:6" x14ac:dyDescent="0.2">
      <c r="B686" s="5"/>
      <c r="F686" s="5"/>
    </row>
    <row r="687" spans="2:6" x14ac:dyDescent="0.2">
      <c r="B687" s="5"/>
      <c r="F687" s="5"/>
    </row>
    <row r="688" spans="2:6" x14ac:dyDescent="0.2">
      <c r="B688" s="5"/>
      <c r="F688" s="5"/>
    </row>
    <row r="689" spans="2:6" x14ac:dyDescent="0.2">
      <c r="B689" s="5"/>
      <c r="F689" s="5"/>
    </row>
    <row r="690" spans="2:6" x14ac:dyDescent="0.2">
      <c r="B690" s="5"/>
      <c r="F690" s="5"/>
    </row>
    <row r="691" spans="2:6" x14ac:dyDescent="0.2">
      <c r="B691" s="5"/>
      <c r="F691" s="5"/>
    </row>
    <row r="692" spans="2:6" x14ac:dyDescent="0.2">
      <c r="B692" s="5"/>
      <c r="F692" s="5"/>
    </row>
    <row r="693" spans="2:6" x14ac:dyDescent="0.2">
      <c r="B693" s="5"/>
      <c r="F693" s="5"/>
    </row>
    <row r="694" spans="2:6" x14ac:dyDescent="0.2">
      <c r="B694" s="5"/>
      <c r="F694" s="5"/>
    </row>
    <row r="695" spans="2:6" x14ac:dyDescent="0.2">
      <c r="B695" s="5"/>
      <c r="F695" s="5"/>
    </row>
    <row r="696" spans="2:6" x14ac:dyDescent="0.2">
      <c r="B696" s="5"/>
      <c r="F696" s="5"/>
    </row>
    <row r="697" spans="2:6" x14ac:dyDescent="0.2">
      <c r="B697" s="5"/>
      <c r="F697" s="5"/>
    </row>
    <row r="698" spans="2:6" x14ac:dyDescent="0.2">
      <c r="B698" s="5"/>
      <c r="F698" s="5"/>
    </row>
    <row r="699" spans="2:6" x14ac:dyDescent="0.2">
      <c r="B699" s="5"/>
      <c r="F699" s="5"/>
    </row>
    <row r="700" spans="2:6" x14ac:dyDescent="0.2">
      <c r="B700" s="5"/>
      <c r="F700" s="5"/>
    </row>
    <row r="701" spans="2:6" x14ac:dyDescent="0.2">
      <c r="B701" s="5"/>
      <c r="F701" s="5"/>
    </row>
    <row r="702" spans="2:6" x14ac:dyDescent="0.2">
      <c r="B702" s="5"/>
      <c r="F702" s="5"/>
    </row>
    <row r="703" spans="2:6" x14ac:dyDescent="0.2">
      <c r="B703" s="5"/>
      <c r="F703" s="5"/>
    </row>
    <row r="704" spans="2:6" x14ac:dyDescent="0.2">
      <c r="B704" s="5"/>
      <c r="F704" s="5"/>
    </row>
    <row r="705" spans="2:6" x14ac:dyDescent="0.2">
      <c r="B705" s="5"/>
      <c r="F705" s="5"/>
    </row>
    <row r="706" spans="2:6" x14ac:dyDescent="0.2">
      <c r="B706" s="5"/>
      <c r="F706" s="5"/>
    </row>
    <row r="707" spans="2:6" x14ac:dyDescent="0.2">
      <c r="B707" s="5"/>
      <c r="F707" s="5"/>
    </row>
    <row r="708" spans="2:6" x14ac:dyDescent="0.2">
      <c r="B708" s="5"/>
      <c r="F708" s="5"/>
    </row>
    <row r="709" spans="2:6" x14ac:dyDescent="0.2">
      <c r="B709" s="5"/>
      <c r="F709" s="5"/>
    </row>
    <row r="710" spans="2:6" x14ac:dyDescent="0.2">
      <c r="B710" s="5"/>
      <c r="F710" s="5"/>
    </row>
    <row r="711" spans="2:6" x14ac:dyDescent="0.2">
      <c r="B711" s="5"/>
      <c r="F711" s="5"/>
    </row>
    <row r="712" spans="2:6" x14ac:dyDescent="0.2">
      <c r="B712" s="5"/>
      <c r="F712" s="5"/>
    </row>
    <row r="713" spans="2:6" x14ac:dyDescent="0.2">
      <c r="B713" s="5"/>
      <c r="F713" s="5"/>
    </row>
    <row r="714" spans="2:6" x14ac:dyDescent="0.2">
      <c r="B714" s="5"/>
      <c r="F714" s="5"/>
    </row>
    <row r="715" spans="2:6" x14ac:dyDescent="0.2">
      <c r="B715" s="5"/>
      <c r="F715" s="5"/>
    </row>
    <row r="716" spans="2:6" x14ac:dyDescent="0.2">
      <c r="B716" s="5"/>
      <c r="F716" s="5"/>
    </row>
    <row r="717" spans="2:6" x14ac:dyDescent="0.2">
      <c r="B717" s="5"/>
      <c r="F717" s="5"/>
    </row>
    <row r="718" spans="2:6" x14ac:dyDescent="0.2">
      <c r="B718" s="5"/>
      <c r="F718" s="5"/>
    </row>
    <row r="719" spans="2:6" x14ac:dyDescent="0.2">
      <c r="B719" s="5"/>
      <c r="F719" s="5"/>
    </row>
    <row r="720" spans="2:6" x14ac:dyDescent="0.2">
      <c r="B720" s="5"/>
      <c r="F720" s="5"/>
    </row>
    <row r="721" spans="2:6" x14ac:dyDescent="0.2">
      <c r="B721" s="5"/>
      <c r="F721" s="5"/>
    </row>
    <row r="722" spans="2:6" x14ac:dyDescent="0.2">
      <c r="B722" s="5"/>
      <c r="F722" s="5"/>
    </row>
    <row r="723" spans="2:6" x14ac:dyDescent="0.2">
      <c r="B723" s="5"/>
      <c r="F723" s="5"/>
    </row>
    <row r="724" spans="2:6" x14ac:dyDescent="0.2">
      <c r="B724" s="5"/>
      <c r="F724" s="5"/>
    </row>
    <row r="725" spans="2:6" x14ac:dyDescent="0.2">
      <c r="B725" s="5"/>
      <c r="F725" s="5"/>
    </row>
    <row r="726" spans="2:6" x14ac:dyDescent="0.2">
      <c r="B726" s="5"/>
      <c r="F726" s="5"/>
    </row>
    <row r="727" spans="2:6" x14ac:dyDescent="0.2">
      <c r="B727" s="5"/>
      <c r="F727" s="5"/>
    </row>
    <row r="728" spans="2:6" x14ac:dyDescent="0.2">
      <c r="B728" s="5"/>
      <c r="F728" s="5"/>
    </row>
    <row r="729" spans="2:6" x14ac:dyDescent="0.2">
      <c r="B729" s="5"/>
      <c r="F729" s="5"/>
    </row>
    <row r="730" spans="2:6" x14ac:dyDescent="0.2">
      <c r="B730" s="5"/>
      <c r="F730" s="5"/>
    </row>
    <row r="731" spans="2:6" x14ac:dyDescent="0.2">
      <c r="B731" s="5"/>
      <c r="F731" s="5"/>
    </row>
    <row r="732" spans="2:6" x14ac:dyDescent="0.2">
      <c r="B732" s="5"/>
      <c r="F732" s="5"/>
    </row>
    <row r="733" spans="2:6" x14ac:dyDescent="0.2">
      <c r="B733" s="5"/>
      <c r="F733" s="5"/>
    </row>
    <row r="734" spans="2:6" x14ac:dyDescent="0.2">
      <c r="B734" s="5"/>
      <c r="F734" s="5"/>
    </row>
    <row r="735" spans="2:6" x14ac:dyDescent="0.2">
      <c r="B735" s="5"/>
      <c r="F735" s="5"/>
    </row>
    <row r="736" spans="2:6" x14ac:dyDescent="0.2">
      <c r="B736" s="5"/>
      <c r="F736" s="5"/>
    </row>
    <row r="737" spans="2:6" x14ac:dyDescent="0.2">
      <c r="B737" s="5"/>
      <c r="F737" s="5"/>
    </row>
    <row r="738" spans="2:6" x14ac:dyDescent="0.2">
      <c r="B738" s="5"/>
      <c r="F738" s="5"/>
    </row>
    <row r="739" spans="2:6" x14ac:dyDescent="0.2">
      <c r="B739" s="5"/>
      <c r="F739" s="5"/>
    </row>
    <row r="740" spans="2:6" x14ac:dyDescent="0.2">
      <c r="B740" s="5"/>
      <c r="F740" s="5"/>
    </row>
    <row r="741" spans="2:6" x14ac:dyDescent="0.2">
      <c r="B741" s="5"/>
      <c r="F741" s="5"/>
    </row>
    <row r="742" spans="2:6" x14ac:dyDescent="0.2">
      <c r="B742" s="5"/>
      <c r="F742" s="5"/>
    </row>
    <row r="743" spans="2:6" x14ac:dyDescent="0.2">
      <c r="B743" s="5"/>
      <c r="F743" s="5"/>
    </row>
    <row r="744" spans="2:6" x14ac:dyDescent="0.2">
      <c r="B744" s="5"/>
      <c r="F744" s="5"/>
    </row>
    <row r="745" spans="2:6" x14ac:dyDescent="0.2">
      <c r="B745" s="5"/>
      <c r="F745" s="5"/>
    </row>
    <row r="746" spans="2:6" x14ac:dyDescent="0.2">
      <c r="B746" s="5"/>
      <c r="F746" s="5"/>
    </row>
    <row r="747" spans="2:6" x14ac:dyDescent="0.2">
      <c r="B747" s="5"/>
      <c r="F747" s="5"/>
    </row>
    <row r="748" spans="2:6" x14ac:dyDescent="0.2">
      <c r="B748" s="5"/>
      <c r="F748" s="5"/>
    </row>
    <row r="749" spans="2:6" x14ac:dyDescent="0.2">
      <c r="B749" s="5"/>
      <c r="F749" s="5"/>
    </row>
    <row r="750" spans="2:6" x14ac:dyDescent="0.2">
      <c r="B750" s="5"/>
      <c r="F750" s="5"/>
    </row>
    <row r="751" spans="2:6" x14ac:dyDescent="0.2">
      <c r="B751" s="5"/>
      <c r="F751" s="5"/>
    </row>
    <row r="752" spans="2:6" x14ac:dyDescent="0.2">
      <c r="B752" s="5"/>
      <c r="F752" s="5"/>
    </row>
    <row r="753" spans="2:6" x14ac:dyDescent="0.2">
      <c r="B753" s="5"/>
      <c r="F753" s="5"/>
    </row>
    <row r="754" spans="2:6" x14ac:dyDescent="0.2">
      <c r="B754" s="5"/>
      <c r="F754" s="5"/>
    </row>
    <row r="755" spans="2:6" x14ac:dyDescent="0.2">
      <c r="B755" s="5"/>
      <c r="F755" s="5"/>
    </row>
    <row r="756" spans="2:6" x14ac:dyDescent="0.2">
      <c r="B756" s="5"/>
      <c r="F756" s="5"/>
    </row>
    <row r="757" spans="2:6" x14ac:dyDescent="0.2">
      <c r="B757" s="5"/>
      <c r="F757" s="5"/>
    </row>
    <row r="758" spans="2:6" x14ac:dyDescent="0.2">
      <c r="B758" s="5"/>
      <c r="F758" s="5"/>
    </row>
    <row r="759" spans="2:6" x14ac:dyDescent="0.2">
      <c r="B759" s="5"/>
      <c r="F759" s="5"/>
    </row>
    <row r="760" spans="2:6" x14ac:dyDescent="0.2">
      <c r="B760" s="5"/>
      <c r="F760" s="5"/>
    </row>
    <row r="761" spans="2:6" x14ac:dyDescent="0.2">
      <c r="B761" s="5"/>
      <c r="F761" s="5"/>
    </row>
    <row r="762" spans="2:6" x14ac:dyDescent="0.2">
      <c r="B762" s="5"/>
      <c r="F762" s="5"/>
    </row>
    <row r="763" spans="2:6" x14ac:dyDescent="0.2">
      <c r="B763" s="5"/>
      <c r="F763" s="5"/>
    </row>
    <row r="764" spans="2:6" x14ac:dyDescent="0.2">
      <c r="B764" s="5"/>
      <c r="F764" s="5"/>
    </row>
    <row r="765" spans="2:6" x14ac:dyDescent="0.2">
      <c r="B765" s="5"/>
      <c r="F765" s="5"/>
    </row>
    <row r="766" spans="2:6" x14ac:dyDescent="0.2">
      <c r="B766" s="5"/>
      <c r="F766" s="5"/>
    </row>
    <row r="767" spans="2:6" x14ac:dyDescent="0.2">
      <c r="B767" s="5"/>
      <c r="F767" s="5"/>
    </row>
    <row r="768" spans="2:6" x14ac:dyDescent="0.2">
      <c r="B768" s="5"/>
      <c r="F768" s="5"/>
    </row>
    <row r="769" spans="2:6" x14ac:dyDescent="0.2">
      <c r="B769" s="5"/>
      <c r="F769" s="5"/>
    </row>
    <row r="770" spans="2:6" x14ac:dyDescent="0.2">
      <c r="B770" s="5"/>
      <c r="F770" s="5"/>
    </row>
    <row r="771" spans="2:6" x14ac:dyDescent="0.2">
      <c r="B771" s="5"/>
      <c r="F771" s="5"/>
    </row>
    <row r="772" spans="2:6" x14ac:dyDescent="0.2">
      <c r="B772" s="5"/>
      <c r="F772" s="5"/>
    </row>
    <row r="773" spans="2:6" x14ac:dyDescent="0.2">
      <c r="B773" s="5"/>
      <c r="F773" s="5"/>
    </row>
    <row r="774" spans="2:6" x14ac:dyDescent="0.2">
      <c r="B774" s="5"/>
      <c r="F774" s="5"/>
    </row>
    <row r="775" spans="2:6" x14ac:dyDescent="0.2">
      <c r="B775" s="5"/>
      <c r="F775" s="5"/>
    </row>
    <row r="776" spans="2:6" x14ac:dyDescent="0.2">
      <c r="B776" s="5"/>
      <c r="F776" s="5"/>
    </row>
    <row r="777" spans="2:6" x14ac:dyDescent="0.2">
      <c r="B777" s="5"/>
      <c r="F777" s="5"/>
    </row>
    <row r="778" spans="2:6" x14ac:dyDescent="0.2">
      <c r="B778" s="5"/>
      <c r="F778" s="5"/>
    </row>
    <row r="779" spans="2:6" x14ac:dyDescent="0.2">
      <c r="B779" s="5"/>
      <c r="F779" s="5"/>
    </row>
    <row r="780" spans="2:6" x14ac:dyDescent="0.2">
      <c r="B780" s="5"/>
      <c r="F780" s="5"/>
    </row>
    <row r="781" spans="2:6" x14ac:dyDescent="0.2">
      <c r="B781" s="5"/>
      <c r="F781" s="5"/>
    </row>
    <row r="782" spans="2:6" x14ac:dyDescent="0.2">
      <c r="B782" s="5"/>
      <c r="F782" s="5"/>
    </row>
    <row r="783" spans="2:6" x14ac:dyDescent="0.2">
      <c r="B783" s="5"/>
      <c r="F783" s="5"/>
    </row>
    <row r="784" spans="2:6" x14ac:dyDescent="0.2">
      <c r="B784" s="5"/>
      <c r="F784" s="5"/>
    </row>
    <row r="785" spans="2:6" x14ac:dyDescent="0.2">
      <c r="B785" s="5"/>
      <c r="F785" s="5"/>
    </row>
    <row r="786" spans="2:6" x14ac:dyDescent="0.2">
      <c r="B786" s="5"/>
      <c r="F786" s="5"/>
    </row>
    <row r="787" spans="2:6" x14ac:dyDescent="0.2">
      <c r="B787" s="5"/>
      <c r="F787" s="5"/>
    </row>
    <row r="788" spans="2:6" x14ac:dyDescent="0.2">
      <c r="B788" s="5"/>
      <c r="F788" s="5"/>
    </row>
    <row r="789" spans="2:6" x14ac:dyDescent="0.2">
      <c r="B789" s="5"/>
      <c r="F789" s="5"/>
    </row>
    <row r="790" spans="2:6" x14ac:dyDescent="0.2">
      <c r="B790" s="5"/>
      <c r="F790" s="5"/>
    </row>
    <row r="791" spans="2:6" x14ac:dyDescent="0.2">
      <c r="B791" s="5"/>
      <c r="F791" s="5"/>
    </row>
    <row r="792" spans="2:6" x14ac:dyDescent="0.2">
      <c r="B792" s="5"/>
      <c r="F792" s="5"/>
    </row>
    <row r="793" spans="2:6" x14ac:dyDescent="0.2">
      <c r="B793" s="5"/>
      <c r="F793" s="5"/>
    </row>
    <row r="794" spans="2:6" x14ac:dyDescent="0.2">
      <c r="B794" s="5"/>
      <c r="F794" s="5"/>
    </row>
    <row r="795" spans="2:6" x14ac:dyDescent="0.2">
      <c r="B795" s="5"/>
      <c r="F795" s="5"/>
    </row>
    <row r="796" spans="2:6" x14ac:dyDescent="0.2">
      <c r="B796" s="5"/>
      <c r="F796" s="5"/>
    </row>
    <row r="797" spans="2:6" x14ac:dyDescent="0.2">
      <c r="B797" s="5"/>
      <c r="F797" s="5"/>
    </row>
    <row r="798" spans="2:6" x14ac:dyDescent="0.2">
      <c r="B798" s="5"/>
      <c r="F798" s="5"/>
    </row>
    <row r="799" spans="2:6" x14ac:dyDescent="0.2">
      <c r="B799" s="5"/>
      <c r="F799" s="5"/>
    </row>
    <row r="800" spans="2:6" x14ac:dyDescent="0.2">
      <c r="B800" s="5"/>
      <c r="F800" s="5"/>
    </row>
  </sheetData>
  <phoneticPr fontId="8" type="noConversion"/>
  <hyperlinks>
    <hyperlink ref="A3" r:id="rId1" xr:uid="{00000000-0004-0000-0100-000000000000}"/>
    <hyperlink ref="P13" r:id="rId2" display="http://var.astro.cz/oejv/issues/oejv0003.pdf" xr:uid="{00000000-0004-0000-0100-000001000000}"/>
    <hyperlink ref="P33" r:id="rId3" display="http://www.bav-astro.de/sfs/BAVM_link.php?BAVMnr=193" xr:uid="{00000000-0004-0000-0100-000002000000}"/>
    <hyperlink ref="P14" r:id="rId4" display="http://www.bav-astro.de/sfs/BAVM_link.php?BAVMnr=231" xr:uid="{00000000-0004-0000-0100-000003000000}"/>
    <hyperlink ref="P15" r:id="rId5" display="http://www.konkoly.hu/cgi-bin/IBVS?6042" xr:uid="{00000000-0004-0000-0100-000004000000}"/>
  </hyperlinks>
  <pageMargins left="0.75" right="0.75" top="1" bottom="1" header="0.5" footer="0.5"/>
  <pageSetup orientation="portrait" horizontalDpi="300" verticalDpi="300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2024-01-09T01:38:57Z</dcterms:modified>
</cp:coreProperties>
</file>