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4F188409-44B4-46D5-A9E3-DEA0524EA3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3" r:id="rId1"/>
    <sheet name="BAV" sheetId="4" r:id="rId2"/>
    <sheet name="A (old)" sheetId="2" r:id="rId3"/>
  </sheets>
  <calcPr calcId="181029"/>
</workbook>
</file>

<file path=xl/calcChain.xml><?xml version="1.0" encoding="utf-8"?>
<calcChain xmlns="http://schemas.openxmlformats.org/spreadsheetml/2006/main">
  <c r="E43" i="3" l="1"/>
  <c r="F43" i="3" s="1"/>
  <c r="G43" i="3" s="1"/>
  <c r="K43" i="3" s="1"/>
  <c r="Q43" i="3"/>
  <c r="F14" i="3"/>
  <c r="E40" i="3"/>
  <c r="F40" i="3" s="1"/>
  <c r="G40" i="3" s="1"/>
  <c r="K40" i="3" s="1"/>
  <c r="Q40" i="3"/>
  <c r="E42" i="3"/>
  <c r="F42" i="3"/>
  <c r="G42" i="3" s="1"/>
  <c r="K42" i="3" s="1"/>
  <c r="Q42" i="3"/>
  <c r="E39" i="3"/>
  <c r="F39" i="3" s="1"/>
  <c r="G39" i="3" s="1"/>
  <c r="K39" i="3" s="1"/>
  <c r="Q39" i="3"/>
  <c r="E41" i="3"/>
  <c r="F41" i="3" s="1"/>
  <c r="G41" i="3" s="1"/>
  <c r="K41" i="3" s="1"/>
  <c r="Q41" i="3"/>
  <c r="E35" i="3"/>
  <c r="F35" i="3"/>
  <c r="G35" i="3"/>
  <c r="K35" i="3" s="1"/>
  <c r="E38" i="3"/>
  <c r="F38" i="3"/>
  <c r="G38" i="3" s="1"/>
  <c r="K38" i="3" s="1"/>
  <c r="Q35" i="3"/>
  <c r="Q38" i="3"/>
  <c r="E36" i="3"/>
  <c r="F36" i="3"/>
  <c r="G36" i="3" s="1"/>
  <c r="K36" i="3" s="1"/>
  <c r="E37" i="3"/>
  <c r="F37" i="3" s="1"/>
  <c r="G37" i="3" s="1"/>
  <c r="K37" i="3" s="1"/>
  <c r="E32" i="3"/>
  <c r="E16" i="4" s="1"/>
  <c r="F32" i="3"/>
  <c r="G32" i="3" s="1"/>
  <c r="K32" i="3" s="1"/>
  <c r="E33" i="3"/>
  <c r="F33" i="3" s="1"/>
  <c r="G33" i="3" s="1"/>
  <c r="K33" i="3" s="1"/>
  <c r="E34" i="3"/>
  <c r="E22" i="4" s="1"/>
  <c r="Q36" i="3"/>
  <c r="Q37" i="3"/>
  <c r="E30" i="3"/>
  <c r="F30" i="3" s="1"/>
  <c r="G30" i="3" s="1"/>
  <c r="K30" i="3" s="1"/>
  <c r="E31" i="3"/>
  <c r="F31" i="3" s="1"/>
  <c r="G31" i="3" s="1"/>
  <c r="K31" i="3" s="1"/>
  <c r="E21" i="3"/>
  <c r="F21" i="3" s="1"/>
  <c r="E22" i="3"/>
  <c r="F22" i="3" s="1"/>
  <c r="G22" i="3" s="1"/>
  <c r="K22" i="3" s="1"/>
  <c r="E23" i="3"/>
  <c r="E19" i="4" s="1"/>
  <c r="E24" i="3"/>
  <c r="F24" i="3" s="1"/>
  <c r="G24" i="3" s="1"/>
  <c r="K24" i="3" s="1"/>
  <c r="E25" i="3"/>
  <c r="E21" i="4" s="1"/>
  <c r="E26" i="3"/>
  <c r="F26" i="3" s="1"/>
  <c r="G26" i="3" s="1"/>
  <c r="E27" i="3"/>
  <c r="F27" i="3"/>
  <c r="G27" i="3" s="1"/>
  <c r="K27" i="3" s="1"/>
  <c r="E28" i="3"/>
  <c r="F28" i="3" s="1"/>
  <c r="G28" i="3" s="1"/>
  <c r="K28" i="3" s="1"/>
  <c r="E29" i="3"/>
  <c r="F29" i="3" s="1"/>
  <c r="G29" i="3" s="1"/>
  <c r="K29" i="3" s="1"/>
  <c r="D9" i="3"/>
  <c r="C9" i="3"/>
  <c r="Q34" i="3"/>
  <c r="Q25" i="3"/>
  <c r="Q24" i="3"/>
  <c r="Q23" i="3"/>
  <c r="Q22" i="3"/>
  <c r="G19" i="4"/>
  <c r="C19" i="4"/>
  <c r="G20" i="4"/>
  <c r="C20" i="4"/>
  <c r="E20" i="4"/>
  <c r="G21" i="4"/>
  <c r="C21" i="4"/>
  <c r="G11" i="4"/>
  <c r="C11" i="4"/>
  <c r="E11" i="4"/>
  <c r="G12" i="4"/>
  <c r="C12" i="4"/>
  <c r="E12" i="4"/>
  <c r="G13" i="4"/>
  <c r="C13" i="4"/>
  <c r="E13" i="4"/>
  <c r="G14" i="4"/>
  <c r="C14" i="4"/>
  <c r="E14" i="4"/>
  <c r="G15" i="4"/>
  <c r="C15" i="4"/>
  <c r="E15" i="4"/>
  <c r="G16" i="4"/>
  <c r="C16" i="4"/>
  <c r="G17" i="4"/>
  <c r="C17" i="4"/>
  <c r="G22" i="4"/>
  <c r="C22" i="4"/>
  <c r="G18" i="4"/>
  <c r="C18" i="4"/>
  <c r="E18" i="4"/>
  <c r="H22" i="4"/>
  <c r="B22" i="4"/>
  <c r="D22" i="4"/>
  <c r="A22" i="4"/>
  <c r="H17" i="4"/>
  <c r="D17" i="4"/>
  <c r="B17" i="4"/>
  <c r="A17" i="4"/>
  <c r="H16" i="4"/>
  <c r="B16" i="4"/>
  <c r="D16" i="4"/>
  <c r="A16" i="4"/>
  <c r="H15" i="4"/>
  <c r="D15" i="4"/>
  <c r="B15" i="4"/>
  <c r="A15" i="4"/>
  <c r="H14" i="4"/>
  <c r="B14" i="4"/>
  <c r="D14" i="4"/>
  <c r="A14" i="4"/>
  <c r="H13" i="4"/>
  <c r="D13" i="4"/>
  <c r="B13" i="4"/>
  <c r="A13" i="4"/>
  <c r="H12" i="4"/>
  <c r="B12" i="4"/>
  <c r="D12" i="4"/>
  <c r="A12" i="4"/>
  <c r="H11" i="4"/>
  <c r="D11" i="4"/>
  <c r="B11" i="4"/>
  <c r="A11" i="4"/>
  <c r="H21" i="4"/>
  <c r="B21" i="4"/>
  <c r="D21" i="4"/>
  <c r="A21" i="4"/>
  <c r="H20" i="4"/>
  <c r="D20" i="4"/>
  <c r="B20" i="4"/>
  <c r="A20" i="4"/>
  <c r="H19" i="4"/>
  <c r="B19" i="4"/>
  <c r="D19" i="4"/>
  <c r="A19" i="4"/>
  <c r="H18" i="4"/>
  <c r="D18" i="4"/>
  <c r="B18" i="4"/>
  <c r="A18" i="4"/>
  <c r="Q26" i="3"/>
  <c r="C17" i="3"/>
  <c r="Q21" i="3"/>
  <c r="Q27" i="3"/>
  <c r="Q28" i="3"/>
  <c r="Q29" i="3"/>
  <c r="Q30" i="3"/>
  <c r="Q31" i="3"/>
  <c r="Q32" i="3"/>
  <c r="Q33" i="3"/>
  <c r="E28" i="2"/>
  <c r="F28" i="2"/>
  <c r="G28" i="2"/>
  <c r="J28" i="2"/>
  <c r="G11" i="2"/>
  <c r="F11" i="2"/>
  <c r="E22" i="2"/>
  <c r="F22" i="2"/>
  <c r="G22" i="2"/>
  <c r="I22" i="2"/>
  <c r="E23" i="2"/>
  <c r="F23" i="2"/>
  <c r="G23" i="2"/>
  <c r="I23" i="2"/>
  <c r="E24" i="2"/>
  <c r="F24" i="2"/>
  <c r="G24" i="2"/>
  <c r="I24" i="2"/>
  <c r="E25" i="2"/>
  <c r="F25" i="2"/>
  <c r="G25" i="2"/>
  <c r="I25" i="2"/>
  <c r="E26" i="2"/>
  <c r="F26" i="2"/>
  <c r="G26" i="2"/>
  <c r="I26" i="2"/>
  <c r="E27" i="2"/>
  <c r="F27" i="2"/>
  <c r="G27" i="2"/>
  <c r="I27" i="2"/>
  <c r="Q28" i="2"/>
  <c r="E21" i="2"/>
  <c r="F21" i="2"/>
  <c r="E15" i="2"/>
  <c r="C17" i="2"/>
  <c r="Q27" i="2"/>
  <c r="Q21" i="2"/>
  <c r="Q22" i="2"/>
  <c r="Q23" i="2"/>
  <c r="Q24" i="2"/>
  <c r="Q25" i="2"/>
  <c r="Q26" i="2"/>
  <c r="C12" i="2"/>
  <c r="E17" i="4" l="1"/>
  <c r="F34" i="3"/>
  <c r="G34" i="3" s="1"/>
  <c r="F15" i="3"/>
  <c r="F25" i="3"/>
  <c r="G25" i="3" s="1"/>
  <c r="K25" i="3" s="1"/>
  <c r="F23" i="3"/>
  <c r="G23" i="3" s="1"/>
  <c r="K23" i="3" s="1"/>
  <c r="C16" i="2"/>
  <c r="D18" i="2" s="1"/>
  <c r="C12" i="3"/>
  <c r="C11" i="3"/>
  <c r="C11" i="2"/>
  <c r="O43" i="3" l="1"/>
  <c r="O34" i="3"/>
  <c r="O30" i="3"/>
  <c r="O29" i="3"/>
  <c r="O42" i="3"/>
  <c r="O37" i="3"/>
  <c r="O39" i="3"/>
  <c r="O23" i="3"/>
  <c r="O27" i="3"/>
  <c r="O32" i="3"/>
  <c r="O31" i="3"/>
  <c r="O35" i="3"/>
  <c r="O24" i="3"/>
  <c r="O36" i="3"/>
  <c r="O25" i="3"/>
  <c r="O22" i="3"/>
  <c r="O28" i="3"/>
  <c r="O40" i="3"/>
  <c r="O38" i="3"/>
  <c r="C15" i="3"/>
  <c r="F16" i="3" s="1"/>
  <c r="F18" i="3" s="1"/>
  <c r="O41" i="3"/>
  <c r="O26" i="3"/>
  <c r="O33" i="3"/>
  <c r="C16" i="3"/>
  <c r="D18" i="3" s="1"/>
  <c r="K34" i="3"/>
  <c r="C15" i="2"/>
  <c r="C18" i="2" s="1"/>
  <c r="O24" i="2"/>
  <c r="O28" i="2"/>
  <c r="O22" i="2"/>
  <c r="O23" i="2"/>
  <c r="O25" i="2"/>
  <c r="O27" i="2"/>
  <c r="O26" i="2"/>
  <c r="C18" i="3" l="1"/>
  <c r="F17" i="3"/>
  <c r="E16" i="2"/>
  <c r="E17" i="2" s="1"/>
</calcChain>
</file>

<file path=xl/sharedStrings.xml><?xml version="1.0" encoding="utf-8"?>
<sst xmlns="http://schemas.openxmlformats.org/spreadsheetml/2006/main" count="264" uniqueCount="128">
  <si>
    <t>JAVSO..47..105</t>
  </si>
  <si>
    <t>VSX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</si>
  <si>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</si>
  <si>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</si>
  <si>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</si>
  <si>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</si>
  <si>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</si>
  <si>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</si>
  <si>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</si>
  <si>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</si>
  <si>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</si>
  <si>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</si>
  <si>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</si>
  <si>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</si>
  <si>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</si>
  <si>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</si>
  <si>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</si>
  <si>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</si>
  <si>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</si>
  <si>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</si>
  <si>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</si>
  <si>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</si>
  <si>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</si>
  <si>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</si>
  <si>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</si>
  <si>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</si>
  <si>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</si>
  <si>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</si>
  <si>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</si>
  <si>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</si>
  <si>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</si>
  <si>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</si>
  <si>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</si>
  <si>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</si>
  <si>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</si>
  <si>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</si>
  <si>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</si>
  <si>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</si>
  <si>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</si>
  <si>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QR And / GSC 01185-01428</t>
  </si>
  <si>
    <t xml:space="preserve">EA+NL     </t>
  </si>
  <si>
    <t>IBVS 5777</t>
  </si>
  <si>
    <t>I</t>
  </si>
  <si>
    <t>II</t>
  </si>
  <si>
    <t>IBVS 5871</t>
  </si>
  <si>
    <t>Start of linear fit &gt;&gt;&gt;&gt;&gt;&gt;&gt;&gt;&gt;&gt;&gt;&gt;&gt;&gt;&gt;&gt;&gt;&gt;&gt;&gt;&gt;</t>
  </si>
  <si>
    <t>RHN 2009</t>
  </si>
  <si>
    <t>Nelson</t>
  </si>
  <si>
    <t>Asymmetric light curve as well.</t>
  </si>
  <si>
    <t>OEJV 0074</t>
  </si>
  <si>
    <t>Is the cycle count right??</t>
  </si>
  <si>
    <t>IBVS 5929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</si>
  <si>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</si>
  <si>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</si>
  <si>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</si>
  <si>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</si>
  <si>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</si>
  <si>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</si>
  <si>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</si>
  <si>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</si>
  <si>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</si>
  <si>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</si>
  <si>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</si>
  <si>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2451780.4897 </t>
  </si>
  <si>
    <t> 23.08.2000 23:45 </t>
  </si>
  <si>
    <t> 0.1768 </t>
  </si>
  <si>
    <t>C </t>
  </si>
  <si>
    <t>ns</t>
  </si>
  <si>
    <t> J.Šafár </t>
  </si>
  <si>
    <t>OEJV 0074 </t>
  </si>
  <si>
    <t>2451783.3286 </t>
  </si>
  <si>
    <t> 26.08.2000 19:53 </t>
  </si>
  <si>
    <t> 0.0436 </t>
  </si>
  <si>
    <t>2451898.4098 </t>
  </si>
  <si>
    <t> 19.12.2000 21:50 </t>
  </si>
  <si>
    <t> -0.1248 </t>
  </si>
  <si>
    <t>2452857.4022 </t>
  </si>
  <si>
    <t> 05.08.2003 21:39 </t>
  </si>
  <si>
    <t> -0.1153 </t>
  </si>
  <si>
    <t> K.Koss &amp; D.Motl </t>
  </si>
  <si>
    <t>2453991.5901 </t>
  </si>
  <si>
    <t> 13.09.2006 02:09 </t>
  </si>
  <si>
    <t> 0.0688 </t>
  </si>
  <si>
    <t>m</t>
  </si>
  <si>
    <t> S.Parimucha et al. </t>
  </si>
  <si>
    <t>IBVS 5777 </t>
  </si>
  <si>
    <t>2454003.4696 </t>
  </si>
  <si>
    <t> 24.09.2006 23:16 </t>
  </si>
  <si>
    <t> 0.0601 </t>
  </si>
  <si>
    <t>2454009.4160 </t>
  </si>
  <si>
    <t> 30.09.2006 21:59 </t>
  </si>
  <si>
    <t> 0.0624 </t>
  </si>
  <si>
    <t>2454025.2708 </t>
  </si>
  <si>
    <t> 16.10.2006 18:29 </t>
  </si>
  <si>
    <t> 0.0662 </t>
  </si>
  <si>
    <t>2454026.5804 </t>
  </si>
  <si>
    <t> 18.10.2006 01:55 </t>
  </si>
  <si>
    <t> 0.0549 </t>
  </si>
  <si>
    <t>2454792.711 </t>
  </si>
  <si>
    <t> 22.11.2008 05:03 </t>
  </si>
  <si>
    <t> 0.056 </t>
  </si>
  <si>
    <t> R.Diethelm </t>
  </si>
  <si>
    <t>IBVS 5871 </t>
  </si>
  <si>
    <t>2455109.745 </t>
  </si>
  <si>
    <t> 05.10.2009 05:52 </t>
  </si>
  <si>
    <t> 0.071 </t>
  </si>
  <si>
    <t> R.Nelson </t>
  </si>
  <si>
    <t>IBVS 5929 </t>
  </si>
  <si>
    <t>2455857.4089 </t>
  </si>
  <si>
    <t> 22.10.2011 21:48 </t>
  </si>
  <si>
    <t> 0.0980 </t>
  </si>
  <si>
    <t>-I</t>
  </si>
  <si>
    <t> F.Agerer </t>
  </si>
  <si>
    <t>BAVM 225 </t>
  </si>
  <si>
    <t>Add cycle</t>
  </si>
  <si>
    <t>Old Cycle</t>
  </si>
  <si>
    <t>2016-06-06 Checked by ToMcat</t>
  </si>
  <si>
    <t>JAVSO..46..184</t>
  </si>
  <si>
    <t>JAVSO..48…87</t>
  </si>
  <si>
    <t>JAVSO, 48, 87</t>
  </si>
  <si>
    <t>JAVSO, 50, 133</t>
  </si>
  <si>
    <t>VSB, 108</t>
  </si>
  <si>
    <t>JAAVSO52#1</t>
  </si>
  <si>
    <t xml:space="preserve">Mag </t>
  </si>
  <si>
    <t>Next ToM-P</t>
  </si>
  <si>
    <t>Next ToM-S</t>
  </si>
  <si>
    <t>11.40-13.20</t>
  </si>
  <si>
    <t>CBSS+E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</si>
</sst>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44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17"/>
      <name val="Arial"/>
      <family val="2"/>
    </font>
    <font>
      <sz val="10"/>
      <color indexed="17"/>
      <name val="Arial"/>
      <family val="2"/>
    </font>
    <font>
      <sz val="10"/>
      <color indexed="2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sz val="12"/>
      <color indexed="1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1"/>
      <color rgb="FF00B050"/>
      <name val="Calibri"/>
      <family val="2"/>
      <scheme val="minor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9">
    <xf numFmtId="0" fontId="0" fillId="0" borderId="0">
      <alignment vertical="top"/>
    </xf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5" borderId="0" applyNumberFormat="0" applyBorder="0" applyAlignment="0" applyProtection="0"/>
    <xf numFmtId="0" fontId="25" fillId="8" borderId="0" applyNumberFormat="0" applyBorder="0" applyAlignment="0" applyProtection="0"/>
    <xf numFmtId="0" fontId="25" fillId="11" borderId="0" applyNumberFormat="0" applyBorder="0" applyAlignment="0" applyProtection="0"/>
    <xf numFmtId="0" fontId="26" fillId="12" borderId="0" applyNumberFormat="0" applyBorder="0" applyAlignment="0" applyProtection="0"/>
    <xf numFmtId="0" fontId="26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9" borderId="0" applyNumberFormat="0" applyBorder="0" applyAlignment="0" applyProtection="0"/>
    <xf numFmtId="0" fontId="27" fillId="3" borderId="0" applyNumberFormat="0" applyBorder="0" applyAlignment="0" applyProtection="0"/>
    <xf numFmtId="0" fontId="28" fillId="20" borderId="1" applyNumberFormat="0" applyAlignment="0" applyProtection="0"/>
    <xf numFmtId="0" fontId="29" fillId="21" borderId="2" applyNumberFormat="0" applyAlignment="0" applyProtection="0"/>
    <xf numFmtId="3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0" fontId="3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2" fontId="38" fillId="0" borderId="0" applyFont="0" applyFill="0" applyBorder="0" applyAlignment="0" applyProtection="0"/>
    <xf numFmtId="0" fontId="31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33" fillId="7" borderId="1" applyNumberFormat="0" applyAlignment="0" applyProtection="0"/>
    <xf numFmtId="0" fontId="34" fillId="0" borderId="4" applyNumberFormat="0" applyFill="0" applyAlignment="0" applyProtection="0"/>
    <xf numFmtId="0" fontId="35" fillId="22" borderId="0" applyNumberFormat="0" applyBorder="0" applyAlignment="0" applyProtection="0"/>
    <xf numFmtId="0" fontId="18" fillId="0" borderId="0"/>
    <xf numFmtId="0" fontId="18" fillId="0" borderId="0"/>
    <xf numFmtId="0" fontId="18" fillId="23" borderId="5" applyNumberFormat="0" applyFont="0" applyAlignment="0" applyProtection="0"/>
    <xf numFmtId="0" fontId="36" fillId="20" borderId="6" applyNumberFormat="0" applyAlignment="0" applyProtection="0"/>
    <xf numFmtId="0" fontId="37" fillId="0" borderId="0" applyNumberFormat="0" applyFill="0" applyBorder="0" applyAlignment="0" applyProtection="0"/>
    <xf numFmtId="0" fontId="38" fillId="0" borderId="7" applyNumberFormat="0" applyFont="0" applyFill="0" applyAlignment="0" applyProtection="0"/>
    <xf numFmtId="0" fontId="19" fillId="0" borderId="0" applyNumberFormat="0" applyFill="0" applyBorder="0" applyAlignment="0" applyProtection="0"/>
  </cellStyleXfs>
  <cellXfs count="8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3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5" fillId="0" borderId="0" xfId="0" applyFont="1">
      <alignment vertical="top"/>
    </xf>
    <xf numFmtId="0" fontId="12" fillId="0" borderId="0" xfId="0" applyFont="1" applyAlignment="1">
      <alignment horizontal="left"/>
    </xf>
    <xf numFmtId="0" fontId="16" fillId="0" borderId="0" xfId="0" applyFont="1" applyAlignment="1">
      <alignment horizontal="left" vertical="center"/>
    </xf>
    <xf numFmtId="0" fontId="17" fillId="0" borderId="0" xfId="0" applyFont="1" applyAlignment="1"/>
    <xf numFmtId="0" fontId="19" fillId="0" borderId="0" xfId="0" applyFont="1" applyAlignment="1">
      <alignment horizontal="center"/>
    </xf>
    <xf numFmtId="0" fontId="18" fillId="0" borderId="0" xfId="0" applyFont="1" applyAlignment="1"/>
    <xf numFmtId="0" fontId="9" fillId="0" borderId="0" xfId="0" applyFont="1" applyAlignment="1"/>
    <xf numFmtId="0" fontId="20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21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21" fillId="24" borderId="17" xfId="38" applyFill="1" applyBorder="1" applyAlignment="1" applyProtection="1">
      <alignment horizontal="right" vertical="top" wrapText="1"/>
    </xf>
    <xf numFmtId="0" fontId="22" fillId="0" borderId="0" xfId="0" applyFont="1" applyAlignment="1"/>
    <xf numFmtId="0" fontId="0" fillId="0" borderId="0" xfId="0" quotePrefix="1" applyAlignment="1"/>
    <xf numFmtId="0" fontId="23" fillId="0" borderId="0" xfId="0" applyFont="1" applyAlignment="1"/>
    <xf numFmtId="0" fontId="23" fillId="0" borderId="0" xfId="0" applyFont="1" applyAlignment="1">
      <alignment horizontal="left"/>
    </xf>
    <xf numFmtId="0" fontId="23" fillId="0" borderId="0" xfId="0" applyFont="1" applyAlignment="1">
      <alignment horizontal="center"/>
    </xf>
    <xf numFmtId="0" fontId="23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0" fontId="24" fillId="0" borderId="0" xfId="0" applyFont="1" applyAlignment="1">
      <alignment horizontal="left"/>
    </xf>
    <xf numFmtId="0" fontId="24" fillId="0" borderId="0" xfId="0" applyFont="1" applyAlignment="1">
      <alignment horizontal="left" vertical="center"/>
    </xf>
    <xf numFmtId="0" fontId="23" fillId="0" borderId="0" xfId="43" applyFont="1" applyAlignment="1">
      <alignment horizontal="left"/>
    </xf>
    <xf numFmtId="0" fontId="23" fillId="0" borderId="0" xfId="43" applyFont="1" applyAlignment="1">
      <alignment horizontal="center"/>
    </xf>
    <xf numFmtId="0" fontId="14" fillId="0" borderId="0" xfId="0" applyFont="1">
      <alignment vertical="top"/>
    </xf>
    <xf numFmtId="0" fontId="14" fillId="0" borderId="0" xfId="0" applyFont="1" applyAlignment="1">
      <alignment horizontal="left"/>
    </xf>
    <xf numFmtId="0" fontId="14" fillId="0" borderId="0" xfId="42" applyFont="1"/>
    <xf numFmtId="0" fontId="14" fillId="0" borderId="0" xfId="42" applyFont="1" applyAlignment="1">
      <alignment horizontal="center"/>
    </xf>
    <xf numFmtId="0" fontId="14" fillId="0" borderId="0" xfId="42" applyFont="1" applyAlignment="1">
      <alignment horizontal="left"/>
    </xf>
    <xf numFmtId="0" fontId="39" fillId="0" borderId="0" xfId="0" applyFont="1" applyAlignment="1">
      <alignment horizontal="left" vertical="center" wrapText="1"/>
    </xf>
    <xf numFmtId="0" fontId="39" fillId="0" borderId="0" xfId="0" applyFont="1" applyAlignment="1">
      <alignment horizontal="center" vertical="center" wrapText="1"/>
    </xf>
    <xf numFmtId="0" fontId="39" fillId="0" borderId="0" xfId="0" applyFont="1" applyAlignment="1" applyProtection="1">
      <alignment horizontal="left"/>
      <protection locked="0"/>
    </xf>
    <xf numFmtId="0" fontId="39" fillId="0" borderId="0" xfId="0" applyFont="1" applyAlignment="1" applyProtection="1">
      <alignment horizontal="center"/>
      <protection locked="0"/>
    </xf>
    <xf numFmtId="165" fontId="39" fillId="0" borderId="0" xfId="0" applyNumberFormat="1" applyFont="1" applyAlignment="1">
      <alignment horizontal="left" vertical="center" wrapText="1"/>
    </xf>
    <xf numFmtId="165" fontId="39" fillId="0" borderId="0" xfId="0" applyNumberFormat="1" applyFont="1" applyAlignment="1" applyProtection="1">
      <alignment horizontal="left" vertical="center" wrapText="1"/>
      <protection locked="0"/>
    </xf>
    <xf numFmtId="0" fontId="39" fillId="0" borderId="0" xfId="0" applyFont="1" applyAlignment="1" applyProtection="1">
      <alignment horizontal="left" vertical="center" wrapText="1"/>
      <protection locked="0"/>
    </xf>
    <xf numFmtId="0" fontId="39" fillId="0" borderId="0" xfId="0" applyFont="1" applyAlignment="1" applyProtection="1">
      <alignment horizontal="center" vertical="center"/>
      <protection locked="0"/>
    </xf>
    <xf numFmtId="0" fontId="40" fillId="0" borderId="0" xfId="0" applyFont="1" applyAlignment="1">
      <alignment horizontal="left"/>
    </xf>
    <xf numFmtId="0" fontId="0" fillId="0" borderId="18" xfId="0" applyBorder="1">
      <alignment vertical="top"/>
    </xf>
    <xf numFmtId="0" fontId="41" fillId="0" borderId="21" xfId="0" applyFont="1" applyBorder="1" applyAlignment="1">
      <alignment horizontal="right" vertical="center"/>
    </xf>
    <xf numFmtId="0" fontId="41" fillId="0" borderId="23" xfId="0" applyFont="1" applyBorder="1" applyAlignment="1">
      <alignment horizontal="right" vertical="center"/>
    </xf>
    <xf numFmtId="0" fontId="18" fillId="25" borderId="19" xfId="0" applyFont="1" applyFill="1" applyBorder="1" applyAlignment="1">
      <alignment horizontal="right" vertical="center"/>
    </xf>
    <xf numFmtId="0" fontId="42" fillId="0" borderId="22" xfId="0" applyFont="1" applyBorder="1" applyAlignment="1">
      <alignment horizontal="right" vertical="center"/>
    </xf>
    <xf numFmtId="22" fontId="42" fillId="0" borderId="22" xfId="0" applyNumberFormat="1" applyFont="1" applyBorder="1" applyAlignment="1">
      <alignment horizontal="right" vertical="center"/>
    </xf>
    <xf numFmtId="22" fontId="42" fillId="0" borderId="24" xfId="0" applyNumberFormat="1" applyFont="1" applyBorder="1" applyAlignment="1">
      <alignment horizontal="right" vertical="center"/>
    </xf>
    <xf numFmtId="0" fontId="43" fillId="0" borderId="22" xfId="0" applyFont="1" applyBorder="1" applyAlignment="1">
      <alignment horizontal="right" vertical="center"/>
    </xf>
    <xf numFmtId="0" fontId="18" fillId="25" borderId="20" xfId="0" applyFont="1" applyFill="1" applyBorder="1" applyAlignment="1">
      <alignment horizontal="center" vertical="center"/>
    </xf>
    <xf numFmtId="0" fontId="18" fillId="0" borderId="0" xfId="0" applyFont="1" applyAlignment="1">
      <alignment horizontal="left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rmal_A_1" xfId="43" xr:uid="{00000000-0005-0000-0000-00002B000000}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QR And - O-C Diagr.</a:t>
            </a:r>
          </a:p>
        </c:rich>
      </c:tx>
      <c:layout>
        <c:manualLayout>
          <c:xMode val="edge"/>
          <c:yMode val="edge"/>
          <c:x val="0.38167970988359279"/>
          <c:y val="3.31325301204819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587796388803366"/>
          <c:y val="0.14457831325301204"/>
          <c:w val="0.81374106463283091"/>
          <c:h val="0.63554216867469882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Active!$H$21:$H$995</c:f>
              <c:numCache>
                <c:formatCode>General</c:formatCode>
                <c:ptCount val="975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51B-4302-A229-2CDFB3B2916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Active!$I$21:$I$995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51B-4302-A229-2CDFB3B2916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Active!$J$21:$J$995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51B-4302-A229-2CDFB3B2916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Active!$K$21:$K$995</c:f>
              <c:numCache>
                <c:formatCode>General</c:formatCode>
                <c:ptCount val="975"/>
                <c:pt idx="1">
                  <c:v>9.5921000000089407E-2</c:v>
                </c:pt>
                <c:pt idx="2">
                  <c:v>-3.7208499998087063E-2</c:v>
                </c:pt>
                <c:pt idx="3">
                  <c:v>0.12551750000420725</c:v>
                </c:pt>
                <c:pt idx="4">
                  <c:v>0.14306550000037532</c:v>
                </c:pt>
                <c:pt idx="6">
                  <c:v>6.3730000038049184E-3</c:v>
                </c:pt>
                <c:pt idx="7">
                  <c:v>-2.2450000033131801E-3</c:v>
                </c:pt>
                <c:pt idx="8">
                  <c:v>9.6000003395602107E-5</c:v>
                </c:pt>
                <c:pt idx="9">
                  <c:v>4.0720000033616088E-3</c:v>
                </c:pt>
                <c:pt idx="10">
                  <c:v>-7.229999995615799E-3</c:v>
                </c:pt>
                <c:pt idx="11">
                  <c:v>2.1000000560889021E-4</c:v>
                </c:pt>
                <c:pt idx="12">
                  <c:v>1.7730000006849878E-2</c:v>
                </c:pt>
                <c:pt idx="13">
                  <c:v>5.1098000003548805E-2</c:v>
                </c:pt>
                <c:pt idx="14">
                  <c:v>0.12773800000286428</c:v>
                </c:pt>
                <c:pt idx="15">
                  <c:v>0.1312850000031176</c:v>
                </c:pt>
                <c:pt idx="16">
                  <c:v>0.1378750000076252</c:v>
                </c:pt>
                <c:pt idx="17">
                  <c:v>0.1407450000042445</c:v>
                </c:pt>
                <c:pt idx="18">
                  <c:v>0.1407450000042445</c:v>
                </c:pt>
                <c:pt idx="19">
                  <c:v>-2.4986000069475267E-2</c:v>
                </c:pt>
                <c:pt idx="20">
                  <c:v>-0.16408249999949476</c:v>
                </c:pt>
                <c:pt idx="21">
                  <c:v>5.3389500091725495E-2</c:v>
                </c:pt>
                <c:pt idx="22">
                  <c:v>-0.13868550000188407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51B-4302-A229-2CDFB3B2916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Active!$L$21:$L$995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51B-4302-A229-2CDFB3B2916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Active!$M$21:$M$995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51B-4302-A229-2CDFB3B2916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Active!$N$21:$N$995</c:f>
              <c:numCache>
                <c:formatCode>General</c:formatCode>
                <c:ptCount val="975"/>
                <c:pt idx="5">
                  <c:v>0.16985401720739901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51B-4302-A229-2CDFB3B2916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Active!$O$21:$O$995</c:f>
              <c:numCache>
                <c:formatCode>General</c:formatCode>
                <c:ptCount val="975"/>
                <c:pt idx="1">
                  <c:v>9.7814298274351383E-2</c:v>
                </c:pt>
                <c:pt idx="2">
                  <c:v>9.7786739111855481E-2</c:v>
                </c:pt>
                <c:pt idx="3">
                  <c:v>9.6721118162014036E-2</c:v>
                </c:pt>
                <c:pt idx="4">
                  <c:v>8.7828695063337139E-2</c:v>
                </c:pt>
                <c:pt idx="5">
                  <c:v>7.7310281377402174E-2</c:v>
                </c:pt>
                <c:pt idx="6">
                  <c:v>7.7310281377402174E-2</c:v>
                </c:pt>
                <c:pt idx="7">
                  <c:v>7.7200044727418565E-2</c:v>
                </c:pt>
                <c:pt idx="8">
                  <c:v>7.7144926402426775E-2</c:v>
                </c:pt>
                <c:pt idx="9">
                  <c:v>7.699794420244864E-2</c:v>
                </c:pt>
                <c:pt idx="10">
                  <c:v>7.6985695685783798E-2</c:v>
                </c:pt>
                <c:pt idx="11">
                  <c:v>6.9881556020174151E-2</c:v>
                </c:pt>
                <c:pt idx="12">
                  <c:v>6.6941912020611546E-2</c:v>
                </c:pt>
                <c:pt idx="13">
                  <c:v>6.0009251588309713E-2</c:v>
                </c:pt>
                <c:pt idx="14">
                  <c:v>3.6982040258402592E-2</c:v>
                </c:pt>
                <c:pt idx="15">
                  <c:v>3.6351241650163117E-2</c:v>
                </c:pt>
                <c:pt idx="16">
                  <c:v>3.6289999066838892E-2</c:v>
                </c:pt>
                <c:pt idx="17">
                  <c:v>3.3044142150655174E-2</c:v>
                </c:pt>
                <c:pt idx="18">
                  <c:v>3.3044142150655174E-2</c:v>
                </c:pt>
                <c:pt idx="19">
                  <c:v>2.948594805951793E-2</c:v>
                </c:pt>
                <c:pt idx="20">
                  <c:v>2.5679721505917595E-2</c:v>
                </c:pt>
                <c:pt idx="21">
                  <c:v>2.5508242272609775E-2</c:v>
                </c:pt>
                <c:pt idx="22">
                  <c:v>1.9843303315119326E-2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51B-4302-A229-2CDFB3B291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7844848"/>
        <c:axId val="1"/>
      </c:scatterChart>
      <c:valAx>
        <c:axId val="5378448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13772515076839"/>
              <c:y val="0.840361445783132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381679389312976E-2"/>
              <c:y val="0.3704819277108433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378448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427496944561319"/>
          <c:y val="0.92168674698795183"/>
          <c:w val="0.63816841978722127"/>
          <c:h val="6.024096385542165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QR And - O-C Diagr.</a:t>
            </a:r>
          </a:p>
        </c:rich>
      </c:tx>
      <c:layout>
        <c:manualLayout>
          <c:xMode val="edge"/>
          <c:yMode val="edge"/>
          <c:x val="0.38109756097560976"/>
          <c:y val="3.3033033033033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567073170731708"/>
          <c:y val="0.14414456686540114"/>
          <c:w val="0.82164634146341464"/>
          <c:h val="0.6366385036555216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Active!$H$21:$H$995</c:f>
              <c:numCache>
                <c:formatCode>General</c:formatCode>
                <c:ptCount val="975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555-4E7B-B8C1-F1763346C6BF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Active!$I$21:$I$995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555-4E7B-B8C1-F1763346C6BF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Active!$J$21:$J$995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555-4E7B-B8C1-F1763346C6BF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Active!$K$21:$K$995</c:f>
              <c:numCache>
                <c:formatCode>General</c:formatCode>
                <c:ptCount val="975"/>
                <c:pt idx="1">
                  <c:v>9.5921000000089407E-2</c:v>
                </c:pt>
                <c:pt idx="2">
                  <c:v>-3.7208499998087063E-2</c:v>
                </c:pt>
                <c:pt idx="3">
                  <c:v>0.12551750000420725</c:v>
                </c:pt>
                <c:pt idx="4">
                  <c:v>0.14306550000037532</c:v>
                </c:pt>
                <c:pt idx="6">
                  <c:v>6.3730000038049184E-3</c:v>
                </c:pt>
                <c:pt idx="7">
                  <c:v>-2.2450000033131801E-3</c:v>
                </c:pt>
                <c:pt idx="8">
                  <c:v>9.6000003395602107E-5</c:v>
                </c:pt>
                <c:pt idx="9">
                  <c:v>4.0720000033616088E-3</c:v>
                </c:pt>
                <c:pt idx="10">
                  <c:v>-7.229999995615799E-3</c:v>
                </c:pt>
                <c:pt idx="11">
                  <c:v>2.1000000560889021E-4</c:v>
                </c:pt>
                <c:pt idx="12">
                  <c:v>1.7730000006849878E-2</c:v>
                </c:pt>
                <c:pt idx="13">
                  <c:v>5.1098000003548805E-2</c:v>
                </c:pt>
                <c:pt idx="14">
                  <c:v>0.12773800000286428</c:v>
                </c:pt>
                <c:pt idx="15">
                  <c:v>0.1312850000031176</c:v>
                </c:pt>
                <c:pt idx="16">
                  <c:v>0.1378750000076252</c:v>
                </c:pt>
                <c:pt idx="17">
                  <c:v>0.1407450000042445</c:v>
                </c:pt>
                <c:pt idx="18">
                  <c:v>0.1407450000042445</c:v>
                </c:pt>
                <c:pt idx="19">
                  <c:v>-2.4986000069475267E-2</c:v>
                </c:pt>
                <c:pt idx="20">
                  <c:v>-0.16408249999949476</c:v>
                </c:pt>
                <c:pt idx="21">
                  <c:v>5.3389500091725495E-2</c:v>
                </c:pt>
                <c:pt idx="22">
                  <c:v>-0.13868550000188407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555-4E7B-B8C1-F1763346C6BF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Active!$L$21:$L$995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555-4E7B-B8C1-F1763346C6BF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Active!$M$21:$M$995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555-4E7B-B8C1-F1763346C6BF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1E-3</c:v>
                  </c:pt>
                  <c:pt idx="6">
                    <c:v>2.0000000000000001E-4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1E-4</c:v>
                  </c:pt>
                  <c:pt idx="10">
                    <c:v>1E-4</c:v>
                  </c:pt>
                  <c:pt idx="11">
                    <c:v>3.0000000000000001E-3</c:v>
                  </c:pt>
                  <c:pt idx="12">
                    <c:v>1E-3</c:v>
                  </c:pt>
                  <c:pt idx="13">
                    <c:v>0</c:v>
                  </c:pt>
                  <c:pt idx="14">
                    <c:v>2.9999999999999997E-4</c:v>
                  </c:pt>
                  <c:pt idx="15">
                    <c:v>2.0000000000000001E-4</c:v>
                  </c:pt>
                  <c:pt idx="16">
                    <c:v>2.9999999999999997E-4</c:v>
                  </c:pt>
                  <c:pt idx="17">
                    <c:v>2.9999999999999997E-4</c:v>
                  </c:pt>
                  <c:pt idx="18">
                    <c:v>2.9999999999999997E-4</c:v>
                  </c:pt>
                  <c:pt idx="20">
                    <c:v>4.0000000000000002E-4</c:v>
                  </c:pt>
                  <c:pt idx="22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Active!$N$21:$N$995</c:f>
              <c:numCache>
                <c:formatCode>General</c:formatCode>
                <c:ptCount val="975"/>
                <c:pt idx="5">
                  <c:v>0.16985401720739901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555-4E7B-B8C1-F1763346C6BF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-28758.5</c:v>
                </c:pt>
                <c:pt idx="1">
                  <c:v>-4561</c:v>
                </c:pt>
                <c:pt idx="2">
                  <c:v>-4556.5</c:v>
                </c:pt>
                <c:pt idx="3">
                  <c:v>-4382.5</c:v>
                </c:pt>
                <c:pt idx="4">
                  <c:v>-2930.5</c:v>
                </c:pt>
                <c:pt idx="5">
                  <c:v>-1213</c:v>
                </c:pt>
                <c:pt idx="6">
                  <c:v>-1213</c:v>
                </c:pt>
                <c:pt idx="7">
                  <c:v>-1195</c:v>
                </c:pt>
                <c:pt idx="8">
                  <c:v>-1186</c:v>
                </c:pt>
                <c:pt idx="9">
                  <c:v>-1162</c:v>
                </c:pt>
                <c:pt idx="10">
                  <c:v>-1160</c:v>
                </c:pt>
                <c:pt idx="11">
                  <c:v>0</c:v>
                </c:pt>
                <c:pt idx="12">
                  <c:v>480</c:v>
                </c:pt>
                <c:pt idx="13">
                  <c:v>1612</c:v>
                </c:pt>
                <c:pt idx="14">
                  <c:v>5372</c:v>
                </c:pt>
                <c:pt idx="15">
                  <c:v>5475</c:v>
                </c:pt>
                <c:pt idx="16">
                  <c:v>5485</c:v>
                </c:pt>
                <c:pt idx="17">
                  <c:v>6015</c:v>
                </c:pt>
                <c:pt idx="18">
                  <c:v>6015</c:v>
                </c:pt>
                <c:pt idx="19">
                  <c:v>6596</c:v>
                </c:pt>
                <c:pt idx="20">
                  <c:v>7217.5</c:v>
                </c:pt>
                <c:pt idx="21">
                  <c:v>7245.5</c:v>
                </c:pt>
                <c:pt idx="22">
                  <c:v>8170.5</c:v>
                </c:pt>
              </c:numCache>
            </c:numRef>
          </c:xVal>
          <c:yVal>
            <c:numRef>
              <c:f>Active!$O$21:$O$995</c:f>
              <c:numCache>
                <c:formatCode>General</c:formatCode>
                <c:ptCount val="975"/>
                <c:pt idx="1">
                  <c:v>9.7814298274351383E-2</c:v>
                </c:pt>
                <c:pt idx="2">
                  <c:v>9.7786739111855481E-2</c:v>
                </c:pt>
                <c:pt idx="3">
                  <c:v>9.6721118162014036E-2</c:v>
                </c:pt>
                <c:pt idx="4">
                  <c:v>8.7828695063337139E-2</c:v>
                </c:pt>
                <c:pt idx="5">
                  <c:v>7.7310281377402174E-2</c:v>
                </c:pt>
                <c:pt idx="6">
                  <c:v>7.7310281377402174E-2</c:v>
                </c:pt>
                <c:pt idx="7">
                  <c:v>7.7200044727418565E-2</c:v>
                </c:pt>
                <c:pt idx="8">
                  <c:v>7.7144926402426775E-2</c:v>
                </c:pt>
                <c:pt idx="9">
                  <c:v>7.699794420244864E-2</c:v>
                </c:pt>
                <c:pt idx="10">
                  <c:v>7.6985695685783798E-2</c:v>
                </c:pt>
                <c:pt idx="11">
                  <c:v>6.9881556020174151E-2</c:v>
                </c:pt>
                <c:pt idx="12">
                  <c:v>6.6941912020611546E-2</c:v>
                </c:pt>
                <c:pt idx="13">
                  <c:v>6.0009251588309713E-2</c:v>
                </c:pt>
                <c:pt idx="14">
                  <c:v>3.6982040258402592E-2</c:v>
                </c:pt>
                <c:pt idx="15">
                  <c:v>3.6351241650163117E-2</c:v>
                </c:pt>
                <c:pt idx="16">
                  <c:v>3.6289999066838892E-2</c:v>
                </c:pt>
                <c:pt idx="17">
                  <c:v>3.3044142150655174E-2</c:v>
                </c:pt>
                <c:pt idx="18">
                  <c:v>3.3044142150655174E-2</c:v>
                </c:pt>
                <c:pt idx="19">
                  <c:v>2.948594805951793E-2</c:v>
                </c:pt>
                <c:pt idx="20">
                  <c:v>2.5679721505917595E-2</c:v>
                </c:pt>
                <c:pt idx="21">
                  <c:v>2.5508242272609775E-2</c:v>
                </c:pt>
                <c:pt idx="22">
                  <c:v>1.9843303315119326E-2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555-4E7B-B8C1-F1763346C6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7845504"/>
        <c:axId val="1"/>
      </c:scatterChart>
      <c:valAx>
        <c:axId val="537845504"/>
        <c:scaling>
          <c:orientation val="minMax"/>
          <c:min val="-2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591463414634143"/>
              <c:y val="0.840843363048087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304878048780491E-2"/>
              <c:y val="0.3723733182000898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3784550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847560975609756"/>
          <c:y val="0.92192475940507435"/>
          <c:w val="0.63719512195121952"/>
          <c:h val="6.006037533596586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QR And - O-C Diagr.</a:t>
            </a:r>
          </a:p>
        </c:rich>
      </c:tx>
      <c:layout>
        <c:manualLayout>
          <c:xMode val="edge"/>
          <c:yMode val="edge"/>
          <c:x val="0.38073458707569807"/>
          <c:y val="3.36391437308868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08583011669492"/>
          <c:y val="0.14678942920199375"/>
          <c:w val="0.82110214351309174"/>
          <c:h val="0.62997130032522319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(old)'!$H$20:$H$20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(old)'!$H$21:$H$996</c:f>
              <c:numCache>
                <c:formatCode>General</c:formatCode>
                <c:ptCount val="976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0F6-4440-A80F-4BB35745AFDB}"/>
            </c:ext>
          </c:extLst>
        </c:ser>
        <c:ser>
          <c:idx val="1"/>
          <c:order val="1"/>
          <c:tx>
            <c:strRef>
              <c:f>'A (old)'!$I$20:$I$20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(old)'!$I$21:$I$996</c:f>
              <c:numCache>
                <c:formatCode>General</c:formatCode>
                <c:ptCount val="976"/>
                <c:pt idx="1">
                  <c:v>2.5489321778877638E-3</c:v>
                </c:pt>
                <c:pt idx="2">
                  <c:v>-3.8880067222635262E-3</c:v>
                </c:pt>
                <c:pt idx="3">
                  <c:v>-4.564761693472974E-4</c:v>
                </c:pt>
                <c:pt idx="4">
                  <c:v>6.4276053017238155E-3</c:v>
                </c:pt>
                <c:pt idx="5">
                  <c:v>-4.6320545734488405E-3</c:v>
                </c:pt>
                <c:pt idx="6">
                  <c:v>0.14336521659424761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0F6-4440-A80F-4BB35745AFDB}"/>
            </c:ext>
          </c:extLst>
        </c:ser>
        <c:ser>
          <c:idx val="3"/>
          <c:order val="2"/>
          <c:tx>
            <c:strRef>
              <c:f>'A (old)'!$J$20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(old)'!$J$21:$J$996</c:f>
              <c:numCache>
                <c:formatCode>General</c:formatCode>
                <c:ptCount val="976"/>
                <c:pt idx="7">
                  <c:v>-0.11111806892586173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0F6-4440-A80F-4BB35745AFDB}"/>
            </c:ext>
          </c:extLst>
        </c:ser>
        <c:ser>
          <c:idx val="4"/>
          <c:order val="3"/>
          <c:tx>
            <c:strRef>
              <c:f>'A (old)'!$K$20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(old)'!$K$21:$K$996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0F6-4440-A80F-4BB35745AFDB}"/>
            </c:ext>
          </c:extLst>
        </c:ser>
        <c:ser>
          <c:idx val="2"/>
          <c:order val="4"/>
          <c:tx>
            <c:strRef>
              <c:f>'A (old)'!$L$20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(old)'!$L$21:$L$996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0F6-4440-A80F-4BB35745AFDB}"/>
            </c:ext>
          </c:extLst>
        </c:ser>
        <c:ser>
          <c:idx val="5"/>
          <c:order val="5"/>
          <c:tx>
            <c:strRef>
              <c:f>'A (old)'!$M$20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(old)'!$M$21:$M$996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0F6-4440-A80F-4BB35745AFDB}"/>
            </c:ext>
          </c:extLst>
        </c:ser>
        <c:ser>
          <c:idx val="6"/>
          <c:order val="6"/>
          <c:tx>
            <c:strRef>
              <c:f>'A (old)'!$N$20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(old)'!$N$21:$N$996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0F6-4440-A80F-4BB35745AFDB}"/>
            </c:ext>
          </c:extLst>
        </c:ser>
        <c:ser>
          <c:idx val="7"/>
          <c:order val="7"/>
          <c:tx>
            <c:strRef>
              <c:f>'A (old)'!$O$20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(old)'!$O$21:$O$996</c:f>
              <c:numCache>
                <c:formatCode>General</c:formatCode>
                <c:ptCount val="976"/>
                <c:pt idx="1">
                  <c:v>8.7154967580266238E-3</c:v>
                </c:pt>
                <c:pt idx="2">
                  <c:v>8.5460632992740548E-3</c:v>
                </c:pt>
                <c:pt idx="3">
                  <c:v>8.4613465698977711E-3</c:v>
                </c:pt>
                <c:pt idx="4">
                  <c:v>8.2354352915610125E-3</c:v>
                </c:pt>
                <c:pt idx="5">
                  <c:v>8.2166093516996153E-3</c:v>
                </c:pt>
                <c:pt idx="6">
                  <c:v>-2.7024357679103807E-3</c:v>
                </c:pt>
                <c:pt idx="7">
                  <c:v>-7.2253678196108999E-3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0F6-4440-A80F-4BB35745AF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7852064"/>
        <c:axId val="1"/>
      </c:scatterChart>
      <c:valAx>
        <c:axId val="537852064"/>
        <c:scaling>
          <c:orientation val="minMax"/>
          <c:max val="1800"/>
          <c:min val="-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599468644401104"/>
              <c:y val="0.837923057782914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458715596330278E-2"/>
              <c:y val="0.370031544222109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3785206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48044338494384"/>
          <c:y val="0.9204921861831491"/>
          <c:w val="0.71559745398797625"/>
          <c:h val="6.11624005714882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QR And - O-C Diagr.</a:t>
            </a:r>
          </a:p>
        </c:rich>
      </c:tx>
      <c:layout>
        <c:manualLayout>
          <c:xMode val="edge"/>
          <c:yMode val="edge"/>
          <c:x val="0.38167970988359279"/>
          <c:y val="3.353658536585366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587796388803366"/>
          <c:y val="0.14634168126798494"/>
          <c:w val="0.81374106463283091"/>
          <c:h val="0.63109850046818505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(old)'!$H$20:$H$20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(old)'!$H$21:$H$996</c:f>
              <c:numCache>
                <c:formatCode>General</c:formatCode>
                <c:ptCount val="976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4AF-42AE-9D73-CA0D519DF5C6}"/>
            </c:ext>
          </c:extLst>
        </c:ser>
        <c:ser>
          <c:idx val="1"/>
          <c:order val="1"/>
          <c:tx>
            <c:strRef>
              <c:f>'A (old)'!$I$20:$I$20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(old)'!$I$21:$I$996</c:f>
              <c:numCache>
                <c:formatCode>General</c:formatCode>
                <c:ptCount val="976"/>
                <c:pt idx="1">
                  <c:v>2.5489321778877638E-3</c:v>
                </c:pt>
                <c:pt idx="2">
                  <c:v>-3.8880067222635262E-3</c:v>
                </c:pt>
                <c:pt idx="3">
                  <c:v>-4.564761693472974E-4</c:v>
                </c:pt>
                <c:pt idx="4">
                  <c:v>6.4276053017238155E-3</c:v>
                </c:pt>
                <c:pt idx="5">
                  <c:v>-4.6320545734488405E-3</c:v>
                </c:pt>
                <c:pt idx="6">
                  <c:v>0.14336521659424761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4AF-42AE-9D73-CA0D519DF5C6}"/>
            </c:ext>
          </c:extLst>
        </c:ser>
        <c:ser>
          <c:idx val="3"/>
          <c:order val="2"/>
          <c:tx>
            <c:strRef>
              <c:f>'A (old)'!$J$20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(old)'!$J$21:$J$996</c:f>
              <c:numCache>
                <c:formatCode>General</c:formatCode>
                <c:ptCount val="976"/>
                <c:pt idx="7">
                  <c:v>-0.11111806892586173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4AF-42AE-9D73-CA0D519DF5C6}"/>
            </c:ext>
          </c:extLst>
        </c:ser>
        <c:ser>
          <c:idx val="4"/>
          <c:order val="3"/>
          <c:tx>
            <c:strRef>
              <c:f>'A (old)'!$K$20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(old)'!$K$21:$K$996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4AF-42AE-9D73-CA0D519DF5C6}"/>
            </c:ext>
          </c:extLst>
        </c:ser>
        <c:ser>
          <c:idx val="2"/>
          <c:order val="4"/>
          <c:tx>
            <c:strRef>
              <c:f>'A (old)'!$L$20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(old)'!$L$21:$L$996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4AF-42AE-9D73-CA0D519DF5C6}"/>
            </c:ext>
          </c:extLst>
        </c:ser>
        <c:ser>
          <c:idx val="5"/>
          <c:order val="5"/>
          <c:tx>
            <c:strRef>
              <c:f>'A (old)'!$M$20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(old)'!$M$21:$M$996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4AF-42AE-9D73-CA0D519DF5C6}"/>
            </c:ext>
          </c:extLst>
        </c:ser>
        <c:ser>
          <c:idx val="6"/>
          <c:order val="6"/>
          <c:tx>
            <c:strRef>
              <c:f>'A (old)'!$N$20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plus>
            <c:minus>
              <c:numRef>
                <c:f>'A (old)'!$D$21:$D$996</c:f>
                <c:numCache>
                  <c:formatCode>General</c:formatCode>
                  <c:ptCount val="976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2.0000000000000001E-4</c:v>
                  </c:pt>
                  <c:pt idx="4">
                    <c:v>1E-4</c:v>
                  </c:pt>
                  <c:pt idx="5">
                    <c:v>1E-4</c:v>
                  </c:pt>
                  <c:pt idx="6">
                    <c:v>3.0000000000000001E-3</c:v>
                  </c:pt>
                  <c:pt idx="7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(old)'!$N$21:$N$996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4AF-42AE-9D73-CA0D519DF5C6}"/>
            </c:ext>
          </c:extLst>
        </c:ser>
        <c:ser>
          <c:idx val="7"/>
          <c:order val="7"/>
          <c:tx>
            <c:strRef>
              <c:f>'A (old)'!$O$20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(old)'!$F$21:$F$996</c:f>
              <c:numCache>
                <c:formatCode>General</c:formatCode>
                <c:ptCount val="976"/>
                <c:pt idx="0">
                  <c:v>-27603.5</c:v>
                </c:pt>
                <c:pt idx="1">
                  <c:v>-53</c:v>
                </c:pt>
                <c:pt idx="2">
                  <c:v>-35</c:v>
                </c:pt>
                <c:pt idx="3">
                  <c:v>-26</c:v>
                </c:pt>
                <c:pt idx="4">
                  <c:v>-2</c:v>
                </c:pt>
                <c:pt idx="5">
                  <c:v>0</c:v>
                </c:pt>
                <c:pt idx="6">
                  <c:v>1160</c:v>
                </c:pt>
                <c:pt idx="7">
                  <c:v>1640.5</c:v>
                </c:pt>
              </c:numCache>
            </c:numRef>
          </c:xVal>
          <c:yVal>
            <c:numRef>
              <c:f>'A (old)'!$O$21:$O$996</c:f>
              <c:numCache>
                <c:formatCode>General</c:formatCode>
                <c:ptCount val="976"/>
                <c:pt idx="1">
                  <c:v>8.7154967580266238E-3</c:v>
                </c:pt>
                <c:pt idx="2">
                  <c:v>8.5460632992740548E-3</c:v>
                </c:pt>
                <c:pt idx="3">
                  <c:v>8.4613465698977711E-3</c:v>
                </c:pt>
                <c:pt idx="4">
                  <c:v>8.2354352915610125E-3</c:v>
                </c:pt>
                <c:pt idx="5">
                  <c:v>8.2166093516996153E-3</c:v>
                </c:pt>
                <c:pt idx="6">
                  <c:v>-2.7024357679103807E-3</c:v>
                </c:pt>
                <c:pt idx="7">
                  <c:v>-7.2253678196108999E-3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4AF-42AE-9D73-CA0D519DF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8270968"/>
        <c:axId val="1"/>
      </c:scatterChart>
      <c:valAx>
        <c:axId val="4582709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13772515076839"/>
              <c:y val="0.838415914474105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381679389312976E-2"/>
              <c:y val="0.368903079188272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82709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610703051431548"/>
          <c:y val="0.92073298764483702"/>
          <c:w val="0.71450429764981671"/>
          <c:h val="6.097560975609750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304800</xdr:colOff>
      <xdr:row>0</xdr:row>
      <xdr:rowOff>57150</xdr:rowOff>
    </xdr:from>
    <xdr:to>
      <xdr:col>27</xdr:col>
      <xdr:colOff>285750</xdr:colOff>
      <xdr:row>18</xdr:row>
      <xdr:rowOff>66675</xdr:rowOff>
    </xdr:to>
    <xdr:graphicFrame macro="">
      <xdr:nvGraphicFramePr>
        <xdr:cNvPr id="52228" name="Chart 2">
          <a:extLst>
            <a:ext uri="{FF2B5EF4-FFF2-40B4-BE49-F238E27FC236}">
              <a16:creationId xmlns:a16="http://schemas.microsoft.com/office/drawing/2014/main" id="{916128CD-5B57-5C1E-9EA5-43699EA580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352424</xdr:colOff>
      <xdr:row>0</xdr:row>
      <xdr:rowOff>0</xdr:rowOff>
    </xdr:from>
    <xdr:to>
      <xdr:col>18</xdr:col>
      <xdr:colOff>152399</xdr:colOff>
      <xdr:row>18</xdr:row>
      <xdr:rowOff>38100</xdr:rowOff>
    </xdr:to>
    <xdr:graphicFrame macro="">
      <xdr:nvGraphicFramePr>
        <xdr:cNvPr id="52229" name="Chart 3">
          <a:extLst>
            <a:ext uri="{FF2B5EF4-FFF2-40B4-BE49-F238E27FC236}">
              <a16:creationId xmlns:a16="http://schemas.microsoft.com/office/drawing/2014/main" id="{CD6658BE-B3C8-896D-A3A9-2303142841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0</xdr:row>
      <xdr:rowOff>0</xdr:rowOff>
    </xdr:from>
    <xdr:to>
      <xdr:col>16</xdr:col>
      <xdr:colOff>47625</xdr:colOff>
      <xdr:row>18</xdr:row>
      <xdr:rowOff>38100</xdr:rowOff>
    </xdr:to>
    <xdr:graphicFrame macro="">
      <xdr:nvGraphicFramePr>
        <xdr:cNvPr id="50179" name="Chart 1">
          <a:extLst>
            <a:ext uri="{FF2B5EF4-FFF2-40B4-BE49-F238E27FC236}">
              <a16:creationId xmlns:a16="http://schemas.microsoft.com/office/drawing/2014/main" id="{BF93F131-849A-3A4A-5413-E93568C979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0</xdr:colOff>
      <xdr:row>0</xdr:row>
      <xdr:rowOff>0</xdr:rowOff>
    </xdr:from>
    <xdr:to>
      <xdr:col>26</xdr:col>
      <xdr:colOff>66675</xdr:colOff>
      <xdr:row>18</xdr:row>
      <xdr:rowOff>47625</xdr:rowOff>
    </xdr:to>
    <xdr:graphicFrame macro="">
      <xdr:nvGraphicFramePr>
        <xdr:cNvPr id="50180" name="Chart 2">
          <a:extLst>
            <a:ext uri="{FF2B5EF4-FFF2-40B4-BE49-F238E27FC236}">
              <a16:creationId xmlns:a16="http://schemas.microsoft.com/office/drawing/2014/main" id="{EF851D1D-107B-536B-6EF8-E782BDCB88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5777" TargetMode="External"/><Relationship Id="rId13" Type="http://schemas.openxmlformats.org/officeDocument/2006/relationships/hyperlink" Target="http://www.bav-astro.de/sfs/BAVM_link.php?BAVMnr=225" TargetMode="External"/><Relationship Id="rId3" Type="http://schemas.openxmlformats.org/officeDocument/2006/relationships/hyperlink" Target="http://var.astro.cz/oejv/issues/oejv0074.pdf" TargetMode="External"/><Relationship Id="rId7" Type="http://schemas.openxmlformats.org/officeDocument/2006/relationships/hyperlink" Target="http://www.konkoly.hu/cgi-bin/IBVS?5777" TargetMode="External"/><Relationship Id="rId12" Type="http://schemas.openxmlformats.org/officeDocument/2006/relationships/hyperlink" Target="http://www.konkoly.hu/cgi-bin/IBVS?5929" TargetMode="External"/><Relationship Id="rId2" Type="http://schemas.openxmlformats.org/officeDocument/2006/relationships/hyperlink" Target="http://var.astro.cz/oejv/issues/oejv0074.pdf" TargetMode="External"/><Relationship Id="rId1" Type="http://schemas.openxmlformats.org/officeDocument/2006/relationships/hyperlink" Target="http://www.bav-astro.de/LkDB/index.php?lang=en&amp;sprache_dial=en" TargetMode="External"/><Relationship Id="rId6" Type="http://schemas.openxmlformats.org/officeDocument/2006/relationships/hyperlink" Target="http://www.konkoly.hu/cgi-bin/IBVS?5777" TargetMode="External"/><Relationship Id="rId11" Type="http://schemas.openxmlformats.org/officeDocument/2006/relationships/hyperlink" Target="http://www.konkoly.hu/cgi-bin/IBVS?5871" TargetMode="External"/><Relationship Id="rId5" Type="http://schemas.openxmlformats.org/officeDocument/2006/relationships/hyperlink" Target="http://var.astro.cz/oejv/issues/oejv0074.pdf" TargetMode="External"/><Relationship Id="rId10" Type="http://schemas.openxmlformats.org/officeDocument/2006/relationships/hyperlink" Target="http://www.konkoly.hu/cgi-bin/IBVS?5777" TargetMode="External"/><Relationship Id="rId4" Type="http://schemas.openxmlformats.org/officeDocument/2006/relationships/hyperlink" Target="http://var.astro.cz/oejv/issues/oejv0074.pdf" TargetMode="External"/><Relationship Id="rId9" Type="http://schemas.openxmlformats.org/officeDocument/2006/relationships/hyperlink" Target="http://www.konkoly.hu/cgi-bin/IBVS?5777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2"/>
  </sheetPr>
  <dimension ref="A1:Q6936"/>
  <sheetViews>
    <sheetView tabSelected="1" workbookViewId="0">
      <pane xSplit="14" ySplit="22" topLeftCell="O29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1.7109375" customWidth="1"/>
    <col min="6" max="6" width="1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39</v>
      </c>
    </row>
    <row r="2" spans="1:6" ht="12.95" customHeight="1" x14ac:dyDescent="0.2">
      <c r="A2" t="s">
        <v>26</v>
      </c>
      <c r="B2" s="87" t="s">
        <v>127</v>
      </c>
      <c r="D2" s="36"/>
      <c r="E2" s="37"/>
    </row>
    <row r="3" spans="1:6" ht="12.95" customHeight="1" thickBot="1" x14ac:dyDescent="0.25">
      <c r="C3" s="31"/>
      <c r="D3" s="37"/>
      <c r="E3" s="38" t="s">
        <v>48</v>
      </c>
    </row>
    <row r="4" spans="1:6" ht="12.95" customHeight="1" thickTop="1" thickBot="1" x14ac:dyDescent="0.25">
      <c r="A4" s="5" t="s">
        <v>2</v>
      </c>
      <c r="C4" s="8">
        <v>35799.247000000003</v>
      </c>
      <c r="D4" s="9">
        <v>0.6604565</v>
      </c>
      <c r="E4" s="35" t="s">
        <v>50</v>
      </c>
    </row>
    <row r="5" spans="1:6" ht="12.95" customHeight="1" thickTop="1" x14ac:dyDescent="0.2">
      <c r="A5" s="11" t="s">
        <v>33</v>
      </c>
      <c r="B5" s="12"/>
      <c r="C5" s="13">
        <v>-9.5</v>
      </c>
      <c r="D5" s="12" t="s">
        <v>34</v>
      </c>
    </row>
    <row r="6" spans="1:6" ht="12.95" customHeight="1" x14ac:dyDescent="0.2">
      <c r="A6" s="5" t="s">
        <v>3</v>
      </c>
    </row>
    <row r="7" spans="1:6" ht="12.95" customHeight="1" x14ac:dyDescent="0.2">
      <c r="A7" t="s">
        <v>4</v>
      </c>
      <c r="C7">
        <v>54792.710789999997</v>
      </c>
      <c r="D7" s="37" t="s">
        <v>1</v>
      </c>
    </row>
    <row r="8" spans="1:6" ht="12.95" customHeight="1" x14ac:dyDescent="0.2">
      <c r="A8" t="s">
        <v>5</v>
      </c>
      <c r="C8" s="52">
        <v>0.66045100000000001</v>
      </c>
      <c r="D8" t="s">
        <v>1</v>
      </c>
      <c r="E8" s="53" t="s">
        <v>116</v>
      </c>
    </row>
    <row r="9" spans="1:6" ht="12.95" customHeight="1" x14ac:dyDescent="0.2">
      <c r="A9" s="32" t="s">
        <v>45</v>
      </c>
      <c r="B9" s="33">
        <v>32</v>
      </c>
      <c r="C9" s="30" t="str">
        <f>"F"&amp;B9</f>
        <v>F32</v>
      </c>
      <c r="D9" s="31" t="str">
        <f>"G"&amp;B9</f>
        <v>G32</v>
      </c>
    </row>
    <row r="10" spans="1:6" ht="12.95" customHeight="1" thickBot="1" x14ac:dyDescent="0.25">
      <c r="A10" s="12"/>
      <c r="B10" s="12"/>
      <c r="C10" s="4" t="s">
        <v>22</v>
      </c>
      <c r="D10" s="4" t="s">
        <v>23</v>
      </c>
      <c r="E10" s="12"/>
    </row>
    <row r="11" spans="1:6" ht="12.95" customHeight="1" x14ac:dyDescent="0.2">
      <c r="A11" s="12" t="s">
        <v>18</v>
      </c>
      <c r="B11" s="12"/>
      <c r="C11" s="29">
        <f ca="1">INTERCEPT(INDIRECT($D$9):G974,INDIRECT($C$9):F974)</f>
        <v>6.9881556020174151E-2</v>
      </c>
      <c r="D11" s="3"/>
      <c r="E11" s="12"/>
    </row>
    <row r="12" spans="1:6" ht="12.95" customHeight="1" x14ac:dyDescent="0.2">
      <c r="A12" s="12" t="s">
        <v>19</v>
      </c>
      <c r="B12" s="12"/>
      <c r="C12" s="29">
        <f ca="1">SLOPE(INDIRECT($D$9):G974,INDIRECT($C$9):F974)</f>
        <v>-6.124258332422107E-6</v>
      </c>
      <c r="D12" s="3"/>
      <c r="E12" s="81" t="s">
        <v>123</v>
      </c>
      <c r="F12" s="86" t="s">
        <v>126</v>
      </c>
    </row>
    <row r="13" spans="1:6" ht="12.95" customHeight="1" x14ac:dyDescent="0.2">
      <c r="A13" s="12" t="s">
        <v>21</v>
      </c>
      <c r="B13" s="12"/>
      <c r="C13" s="3" t="s">
        <v>16</v>
      </c>
      <c r="D13" s="3"/>
      <c r="E13" s="79" t="s">
        <v>114</v>
      </c>
      <c r="F13" s="85">
        <v>1</v>
      </c>
    </row>
    <row r="14" spans="1:6" ht="12.95" customHeight="1" x14ac:dyDescent="0.2">
      <c r="A14" s="12"/>
      <c r="B14" s="12"/>
      <c r="C14" s="12"/>
      <c r="D14" s="12"/>
      <c r="E14" s="79" t="s">
        <v>35</v>
      </c>
      <c r="F14" s="82">
        <f ca="1">NOW()+15018.5+$C$5/24</f>
        <v>60569.760755902775</v>
      </c>
    </row>
    <row r="15" spans="1:6" ht="12.95" customHeight="1" x14ac:dyDescent="0.2">
      <c r="A15" s="14" t="s">
        <v>20</v>
      </c>
      <c r="B15" s="12"/>
      <c r="C15" s="15">
        <f ca="1">(C7+C11)+(C8+C12)*INT(MAX(F21:F3515))</f>
        <v>60188.615306365435</v>
      </c>
      <c r="E15" s="79" t="s">
        <v>115</v>
      </c>
      <c r="F15" s="82">
        <f ca="1">ROUND(2*($F$14-$C$7)/$C$8,0)/2+$F$13</f>
        <v>8748</v>
      </c>
    </row>
    <row r="16" spans="1:6" ht="12.95" customHeight="1" x14ac:dyDescent="0.2">
      <c r="A16" s="18" t="s">
        <v>6</v>
      </c>
      <c r="B16" s="12"/>
      <c r="C16" s="19">
        <f ca="1">+C8+C12</f>
        <v>0.66044487574166755</v>
      </c>
      <c r="E16" s="79" t="s">
        <v>36</v>
      </c>
      <c r="F16" s="82">
        <f ca="1">ROUND(2*($F$14-$C$15)/$C$16,0)/2+$F$13</f>
        <v>578</v>
      </c>
    </row>
    <row r="17" spans="1:17" ht="12.95" customHeight="1" thickBot="1" x14ac:dyDescent="0.25">
      <c r="A17" s="16" t="s">
        <v>32</v>
      </c>
      <c r="B17" s="12"/>
      <c r="C17" s="12">
        <f>COUNT(C21:C2173)</f>
        <v>23</v>
      </c>
      <c r="E17" s="79" t="s">
        <v>124</v>
      </c>
      <c r="F17" s="83">
        <f ca="1">+$C$15+$C$16*$F$16-15018.5-$C$5/24</f>
        <v>45552.248277877457</v>
      </c>
    </row>
    <row r="18" spans="1:17" ht="12.95" customHeight="1" thickTop="1" thickBot="1" x14ac:dyDescent="0.25">
      <c r="A18" s="18" t="s">
        <v>7</v>
      </c>
      <c r="B18" s="12"/>
      <c r="C18" s="21">
        <f ca="1">+C15</f>
        <v>60188.615306365435</v>
      </c>
      <c r="D18" s="78">
        <f ca="1">+C16</f>
        <v>0.66044487574166755</v>
      </c>
      <c r="E18" s="80" t="s">
        <v>125</v>
      </c>
      <c r="F18" s="84">
        <f ca="1">+($C$15+$C$16*$F$16)-($C$16/2)-15018.5-$C$5/24</f>
        <v>45551.918055439586</v>
      </c>
    </row>
    <row r="19" spans="1:17" ht="12.95" customHeight="1" thickTop="1" x14ac:dyDescent="0.2">
      <c r="E19" s="16"/>
      <c r="F19" s="20"/>
    </row>
    <row r="20" spans="1:17" ht="12.95" customHeight="1" thickBot="1" x14ac:dyDescent="0.25">
      <c r="A20" s="4" t="s">
        <v>8</v>
      </c>
      <c r="B20" s="4" t="s">
        <v>9</v>
      </c>
      <c r="C20" s="4" t="s">
        <v>10</v>
      </c>
      <c r="D20" s="4" t="s">
        <v>15</v>
      </c>
      <c r="E20" s="4" t="s">
        <v>11</v>
      </c>
      <c r="F20" s="4" t="s">
        <v>12</v>
      </c>
      <c r="G20" s="4" t="s">
        <v>13</v>
      </c>
      <c r="H20" s="7" t="s">
        <v>59</v>
      </c>
      <c r="I20" s="7" t="s">
        <v>62</v>
      </c>
      <c r="J20" s="7" t="s">
        <v>56</v>
      </c>
      <c r="K20" s="7" t="s">
        <v>54</v>
      </c>
      <c r="L20" s="7" t="s">
        <v>28</v>
      </c>
      <c r="M20" s="7" t="s">
        <v>29</v>
      </c>
      <c r="N20" s="7" t="s">
        <v>30</v>
      </c>
      <c r="O20" s="7" t="s">
        <v>25</v>
      </c>
      <c r="P20" s="6" t="s">
        <v>24</v>
      </c>
      <c r="Q20" s="4" t="s">
        <v>17</v>
      </c>
    </row>
    <row r="21" spans="1:17" ht="12.95" customHeight="1" x14ac:dyDescent="0.2">
      <c r="A21" t="s">
        <v>14</v>
      </c>
      <c r="B21" s="3"/>
      <c r="C21" s="10">
        <v>35799.247000000003</v>
      </c>
      <c r="D21" s="10" t="s">
        <v>16</v>
      </c>
      <c r="E21">
        <f t="shared" ref="E21:E42" si="0">+(C21-C$7)/C$8</f>
        <v>-28758.323918049929</v>
      </c>
      <c r="F21">
        <f t="shared" ref="F21:F42" si="1">ROUND(2*E21,0)/2</f>
        <v>-28758.5</v>
      </c>
      <c r="H21">
        <v>0</v>
      </c>
      <c r="Q21" s="2">
        <f t="shared" ref="Q21:Q42" si="2">+C21-15018.5</f>
        <v>20780.747000000003</v>
      </c>
    </row>
    <row r="22" spans="1:17" ht="12.95" customHeight="1" x14ac:dyDescent="0.2">
      <c r="A22" t="s">
        <v>69</v>
      </c>
      <c r="B22" s="3" t="s">
        <v>42</v>
      </c>
      <c r="C22" s="10">
        <v>51780.489699999998</v>
      </c>
      <c r="D22" s="10" t="s">
        <v>62</v>
      </c>
      <c r="E22">
        <f t="shared" si="0"/>
        <v>-4560.8547643958436</v>
      </c>
      <c r="F22">
        <f t="shared" si="1"/>
        <v>-4561</v>
      </c>
      <c r="G22">
        <f t="shared" ref="G22:G42" si="3">+C22-(C$7+F22*C$8)</f>
        <v>9.5921000000089407E-2</v>
      </c>
      <c r="K22">
        <f>+G22</f>
        <v>9.5921000000089407E-2</v>
      </c>
      <c r="O22">
        <f t="shared" ref="O22:O42" ca="1" si="4">+C$11+C$12*$F22</f>
        <v>9.7814298274351383E-2</v>
      </c>
      <c r="Q22" s="2">
        <f t="shared" si="2"/>
        <v>36761.989699999998</v>
      </c>
    </row>
    <row r="23" spans="1:17" ht="12.95" customHeight="1" x14ac:dyDescent="0.2">
      <c r="A23" t="s">
        <v>69</v>
      </c>
      <c r="B23" s="3" t="s">
        <v>43</v>
      </c>
      <c r="C23" s="10">
        <v>51783.328600000001</v>
      </c>
      <c r="D23" s="10" t="s">
        <v>62</v>
      </c>
      <c r="E23">
        <f t="shared" si="0"/>
        <v>-4556.5563380175008</v>
      </c>
      <c r="F23">
        <f t="shared" si="1"/>
        <v>-4556.5</v>
      </c>
      <c r="G23">
        <f t="shared" si="3"/>
        <v>-3.7208499998087063E-2</v>
      </c>
      <c r="K23">
        <f>+G23</f>
        <v>-3.7208499998087063E-2</v>
      </c>
      <c r="O23">
        <f t="shared" ca="1" si="4"/>
        <v>9.7786739111855481E-2</v>
      </c>
      <c r="Q23" s="2">
        <f t="shared" si="2"/>
        <v>36764.828600000001</v>
      </c>
    </row>
    <row r="24" spans="1:17" ht="12.95" customHeight="1" x14ac:dyDescent="0.2">
      <c r="A24" t="s">
        <v>69</v>
      </c>
      <c r="B24" s="3" t="s">
        <v>42</v>
      </c>
      <c r="C24" s="10">
        <v>51898.409800000001</v>
      </c>
      <c r="D24" s="10" t="s">
        <v>62</v>
      </c>
      <c r="E24">
        <f t="shared" si="0"/>
        <v>-4382.3099518359368</v>
      </c>
      <c r="F24">
        <f t="shared" si="1"/>
        <v>-4382.5</v>
      </c>
      <c r="G24">
        <f t="shared" si="3"/>
        <v>0.12551750000420725</v>
      </c>
      <c r="K24">
        <f>+G24</f>
        <v>0.12551750000420725</v>
      </c>
      <c r="O24">
        <f t="shared" ca="1" si="4"/>
        <v>9.6721118162014036E-2</v>
      </c>
      <c r="Q24" s="2">
        <f t="shared" si="2"/>
        <v>36879.909800000001</v>
      </c>
    </row>
    <row r="25" spans="1:17" ht="12.95" customHeight="1" x14ac:dyDescent="0.2">
      <c r="A25" s="54" t="s">
        <v>69</v>
      </c>
      <c r="B25" s="56" t="s">
        <v>42</v>
      </c>
      <c r="C25" s="55">
        <v>52857.402199999997</v>
      </c>
      <c r="D25" s="55" t="s">
        <v>62</v>
      </c>
      <c r="E25">
        <f t="shared" si="0"/>
        <v>-2930.2833821131326</v>
      </c>
      <c r="F25">
        <f t="shared" si="1"/>
        <v>-2930.5</v>
      </c>
      <c r="G25">
        <f t="shared" si="3"/>
        <v>0.14306550000037532</v>
      </c>
      <c r="K25">
        <f>+G25</f>
        <v>0.14306550000037532</v>
      </c>
      <c r="O25">
        <f t="shared" ca="1" si="4"/>
        <v>8.7828695063337139E-2</v>
      </c>
      <c r="Q25" s="2">
        <f t="shared" si="2"/>
        <v>37838.902199999997</v>
      </c>
    </row>
    <row r="26" spans="1:17" ht="12.95" customHeight="1" x14ac:dyDescent="0.2">
      <c r="A26" s="55" t="s">
        <v>49</v>
      </c>
      <c r="B26" s="56" t="s">
        <v>42</v>
      </c>
      <c r="C26" s="57">
        <v>53991.587570000003</v>
      </c>
      <c r="D26" s="57">
        <v>1E-3</v>
      </c>
      <c r="E26">
        <f t="shared" si="0"/>
        <v>-1212.9941812488648</v>
      </c>
      <c r="F26">
        <f t="shared" si="1"/>
        <v>-1213</v>
      </c>
      <c r="G26">
        <f t="shared" si="3"/>
        <v>3.8430000058724545E-3</v>
      </c>
      <c r="N26" s="31">
        <v>0.16985401720739901</v>
      </c>
      <c r="O26">
        <f t="shared" ca="1" si="4"/>
        <v>7.7310281377402174E-2</v>
      </c>
      <c r="Q26" s="2">
        <f t="shared" si="2"/>
        <v>38973.087570000003</v>
      </c>
    </row>
    <row r="27" spans="1:17" ht="12.95" customHeight="1" x14ac:dyDescent="0.2">
      <c r="A27" s="57" t="s">
        <v>41</v>
      </c>
      <c r="B27" s="58" t="s">
        <v>42</v>
      </c>
      <c r="C27" s="59">
        <v>53991.590100000001</v>
      </c>
      <c r="D27" s="59">
        <v>2.0000000000000001E-4</v>
      </c>
      <c r="E27">
        <f t="shared" si="0"/>
        <v>-1212.9903505331904</v>
      </c>
      <c r="F27">
        <f t="shared" si="1"/>
        <v>-1213</v>
      </c>
      <c r="G27">
        <f t="shared" si="3"/>
        <v>6.3730000038049184E-3</v>
      </c>
      <c r="K27">
        <f t="shared" ref="K27:K42" si="5">+G27</f>
        <v>6.3730000038049184E-3</v>
      </c>
      <c r="O27">
        <f t="shared" ca="1" si="4"/>
        <v>7.7310281377402174E-2</v>
      </c>
      <c r="Q27" s="2">
        <f t="shared" si="2"/>
        <v>38973.090100000001</v>
      </c>
    </row>
    <row r="28" spans="1:17" ht="12.95" customHeight="1" x14ac:dyDescent="0.2">
      <c r="A28" s="57" t="s">
        <v>41</v>
      </c>
      <c r="B28" s="58" t="s">
        <v>42</v>
      </c>
      <c r="C28" s="59">
        <v>54003.469599999997</v>
      </c>
      <c r="D28" s="59">
        <v>1E-4</v>
      </c>
      <c r="E28">
        <f t="shared" si="0"/>
        <v>-1195.003399192371</v>
      </c>
      <c r="F28">
        <f t="shared" si="1"/>
        <v>-1195</v>
      </c>
      <c r="G28">
        <f t="shared" si="3"/>
        <v>-2.2450000033131801E-3</v>
      </c>
      <c r="K28">
        <f t="shared" si="5"/>
        <v>-2.2450000033131801E-3</v>
      </c>
      <c r="O28">
        <f t="shared" ca="1" si="4"/>
        <v>7.7200044727418565E-2</v>
      </c>
      <c r="Q28" s="2">
        <f t="shared" si="2"/>
        <v>38984.969599999997</v>
      </c>
    </row>
    <row r="29" spans="1:17" ht="12.95" customHeight="1" x14ac:dyDescent="0.2">
      <c r="A29" s="57" t="s">
        <v>41</v>
      </c>
      <c r="B29" s="58" t="s">
        <v>42</v>
      </c>
      <c r="C29" s="59">
        <v>54009.415999999997</v>
      </c>
      <c r="D29" s="59">
        <v>2.0000000000000001E-4</v>
      </c>
      <c r="E29">
        <f t="shared" si="0"/>
        <v>-1185.9998546447805</v>
      </c>
      <c r="F29">
        <f t="shared" si="1"/>
        <v>-1186</v>
      </c>
      <c r="G29">
        <f t="shared" si="3"/>
        <v>9.6000003395602107E-5</v>
      </c>
      <c r="K29">
        <f t="shared" si="5"/>
        <v>9.6000003395602107E-5</v>
      </c>
      <c r="O29">
        <f t="shared" ca="1" si="4"/>
        <v>7.7144926402426775E-2</v>
      </c>
      <c r="Q29" s="2">
        <f t="shared" si="2"/>
        <v>38990.915999999997</v>
      </c>
    </row>
    <row r="30" spans="1:17" ht="12.95" customHeight="1" x14ac:dyDescent="0.2">
      <c r="A30" s="57" t="s">
        <v>41</v>
      </c>
      <c r="B30" s="58" t="s">
        <v>43</v>
      </c>
      <c r="C30" s="59">
        <v>54025.270799999998</v>
      </c>
      <c r="D30" s="59">
        <v>1E-4</v>
      </c>
      <c r="E30">
        <f t="shared" si="0"/>
        <v>-1161.9938345161092</v>
      </c>
      <c r="F30">
        <f t="shared" si="1"/>
        <v>-1162</v>
      </c>
      <c r="G30">
        <f t="shared" si="3"/>
        <v>4.0720000033616088E-3</v>
      </c>
      <c r="K30">
        <f t="shared" si="5"/>
        <v>4.0720000033616088E-3</v>
      </c>
      <c r="O30">
        <f t="shared" ca="1" si="4"/>
        <v>7.699794420244864E-2</v>
      </c>
      <c r="Q30" s="2">
        <f t="shared" si="2"/>
        <v>39006.770799999998</v>
      </c>
    </row>
    <row r="31" spans="1:17" ht="12.95" customHeight="1" x14ac:dyDescent="0.2">
      <c r="A31" s="57" t="s">
        <v>41</v>
      </c>
      <c r="B31" s="58" t="s">
        <v>42</v>
      </c>
      <c r="C31" s="59">
        <v>54026.580399999999</v>
      </c>
      <c r="D31" s="59">
        <v>1E-4</v>
      </c>
      <c r="E31">
        <f t="shared" si="0"/>
        <v>-1160.0109470649577</v>
      </c>
      <c r="F31">
        <f t="shared" si="1"/>
        <v>-1160</v>
      </c>
      <c r="G31">
        <f t="shared" si="3"/>
        <v>-7.229999995615799E-3</v>
      </c>
      <c r="K31">
        <f t="shared" si="5"/>
        <v>-7.229999995615799E-3</v>
      </c>
      <c r="O31">
        <f t="shared" ca="1" si="4"/>
        <v>7.6985695685783798E-2</v>
      </c>
      <c r="Q31" s="2">
        <f t="shared" si="2"/>
        <v>39008.080399999999</v>
      </c>
    </row>
    <row r="32" spans="1:17" ht="12.95" customHeight="1" x14ac:dyDescent="0.2">
      <c r="A32" s="60" t="s">
        <v>44</v>
      </c>
      <c r="B32" s="56" t="s">
        <v>42</v>
      </c>
      <c r="C32" s="60">
        <v>54792.711000000003</v>
      </c>
      <c r="D32" s="60">
        <v>3.0000000000000001E-3</v>
      </c>
      <c r="E32">
        <f t="shared" si="0"/>
        <v>3.179645509036858E-4</v>
      </c>
      <c r="F32">
        <f t="shared" si="1"/>
        <v>0</v>
      </c>
      <c r="G32">
        <f t="shared" si="3"/>
        <v>2.1000000560889021E-4</v>
      </c>
      <c r="K32">
        <f t="shared" si="5"/>
        <v>2.1000000560889021E-4</v>
      </c>
      <c r="O32">
        <f t="shared" ca="1" si="4"/>
        <v>6.9881556020174151E-2</v>
      </c>
      <c r="Q32" s="2">
        <f t="shared" si="2"/>
        <v>39774.211000000003</v>
      </c>
    </row>
    <row r="33" spans="1:17" ht="12.95" customHeight="1" x14ac:dyDescent="0.2">
      <c r="A33" s="61" t="s">
        <v>51</v>
      </c>
      <c r="B33" s="56"/>
      <c r="C33" s="55">
        <v>55109.745000000003</v>
      </c>
      <c r="D33" s="55">
        <v>1E-3</v>
      </c>
      <c r="E33">
        <f t="shared" si="0"/>
        <v>480.02684529208869</v>
      </c>
      <c r="F33">
        <f t="shared" si="1"/>
        <v>480</v>
      </c>
      <c r="G33">
        <f t="shared" si="3"/>
        <v>1.7730000006849878E-2</v>
      </c>
      <c r="K33">
        <f t="shared" si="5"/>
        <v>1.7730000006849878E-2</v>
      </c>
      <c r="O33">
        <f t="shared" ca="1" si="4"/>
        <v>6.6941912020611546E-2</v>
      </c>
      <c r="Q33" s="2">
        <f t="shared" si="2"/>
        <v>40091.245000000003</v>
      </c>
    </row>
    <row r="34" spans="1:17" ht="12.95" customHeight="1" x14ac:dyDescent="0.2">
      <c r="A34" s="54" t="s">
        <v>113</v>
      </c>
      <c r="B34" s="56" t="s">
        <v>42</v>
      </c>
      <c r="C34" s="55">
        <v>55857.408900000002</v>
      </c>
      <c r="D34" s="55" t="s">
        <v>62</v>
      </c>
      <c r="E34">
        <f t="shared" si="0"/>
        <v>1612.0773683437603</v>
      </c>
      <c r="F34">
        <f t="shared" si="1"/>
        <v>1612</v>
      </c>
      <c r="G34">
        <f t="shared" si="3"/>
        <v>5.1098000003548805E-2</v>
      </c>
      <c r="K34">
        <f t="shared" si="5"/>
        <v>5.1098000003548805E-2</v>
      </c>
      <c r="O34">
        <f t="shared" ca="1" si="4"/>
        <v>6.0009251588309713E-2</v>
      </c>
      <c r="Q34" s="2">
        <f t="shared" si="2"/>
        <v>40838.908900000002</v>
      </c>
    </row>
    <row r="35" spans="1:17" ht="12.95" customHeight="1" x14ac:dyDescent="0.2">
      <c r="A35" s="64" t="s">
        <v>117</v>
      </c>
      <c r="B35" s="28" t="s">
        <v>42</v>
      </c>
      <c r="C35" s="65">
        <v>58340.781300000002</v>
      </c>
      <c r="D35" s="65">
        <v>2.9999999999999997E-4</v>
      </c>
      <c r="E35">
        <f t="shared" si="0"/>
        <v>5372.1934102605719</v>
      </c>
      <c r="F35">
        <f t="shared" si="1"/>
        <v>5372</v>
      </c>
      <c r="G35">
        <f t="shared" si="3"/>
        <v>0.12773800000286428</v>
      </c>
      <c r="K35">
        <f t="shared" si="5"/>
        <v>0.12773800000286428</v>
      </c>
      <c r="O35">
        <f t="shared" ca="1" si="4"/>
        <v>3.6982040258402592E-2</v>
      </c>
      <c r="Q35" s="2">
        <f t="shared" si="2"/>
        <v>43322.281300000002</v>
      </c>
    </row>
    <row r="36" spans="1:17" ht="12.95" customHeight="1" x14ac:dyDescent="0.2">
      <c r="A36" s="62" t="s">
        <v>0</v>
      </c>
      <c r="B36" s="63" t="s">
        <v>42</v>
      </c>
      <c r="C36" s="62">
        <v>58408.811300000001</v>
      </c>
      <c r="D36" s="62">
        <v>2.0000000000000001E-4</v>
      </c>
      <c r="E36">
        <f t="shared" si="0"/>
        <v>5475.1987808331032</v>
      </c>
      <c r="F36">
        <f t="shared" si="1"/>
        <v>5475</v>
      </c>
      <c r="G36">
        <f t="shared" si="3"/>
        <v>0.1312850000031176</v>
      </c>
      <c r="K36">
        <f t="shared" si="5"/>
        <v>0.1312850000031176</v>
      </c>
      <c r="O36">
        <f t="shared" ca="1" si="4"/>
        <v>3.6351241650163117E-2</v>
      </c>
      <c r="Q36" s="2">
        <f t="shared" si="2"/>
        <v>43390.311300000001</v>
      </c>
    </row>
    <row r="37" spans="1:17" ht="12.95" customHeight="1" x14ac:dyDescent="0.2">
      <c r="A37" s="62" t="s">
        <v>0</v>
      </c>
      <c r="B37" s="63" t="s">
        <v>42</v>
      </c>
      <c r="C37" s="62">
        <v>58415.422400000003</v>
      </c>
      <c r="D37" s="62">
        <v>2.9999999999999997E-4</v>
      </c>
      <c r="E37">
        <f t="shared" si="0"/>
        <v>5485.2087588632703</v>
      </c>
      <c r="F37">
        <f t="shared" si="1"/>
        <v>5485</v>
      </c>
      <c r="G37">
        <f t="shared" si="3"/>
        <v>0.1378750000076252</v>
      </c>
      <c r="K37">
        <f t="shared" si="5"/>
        <v>0.1378750000076252</v>
      </c>
      <c r="O37">
        <f t="shared" ca="1" si="4"/>
        <v>3.6289999066838892E-2</v>
      </c>
      <c r="Q37" s="2">
        <f t="shared" si="2"/>
        <v>43396.922400000003</v>
      </c>
    </row>
    <row r="38" spans="1:17" ht="12.95" customHeight="1" x14ac:dyDescent="0.2">
      <c r="A38" s="66" t="s">
        <v>118</v>
      </c>
      <c r="B38" s="67" t="s">
        <v>42</v>
      </c>
      <c r="C38" s="68">
        <v>58765.4643</v>
      </c>
      <c r="D38" s="68">
        <v>2.9999999999999997E-4</v>
      </c>
      <c r="E38">
        <f t="shared" si="0"/>
        <v>6015.2131043786776</v>
      </c>
      <c r="F38">
        <f t="shared" si="1"/>
        <v>6015</v>
      </c>
      <c r="G38">
        <f t="shared" si="3"/>
        <v>0.1407450000042445</v>
      </c>
      <c r="K38">
        <f t="shared" si="5"/>
        <v>0.1407450000042445</v>
      </c>
      <c r="O38">
        <f t="shared" ca="1" si="4"/>
        <v>3.3044142150655174E-2</v>
      </c>
      <c r="Q38" s="2">
        <f t="shared" si="2"/>
        <v>43746.9643</v>
      </c>
    </row>
    <row r="39" spans="1:17" ht="12.95" customHeight="1" x14ac:dyDescent="0.2">
      <c r="A39" s="69" t="s">
        <v>119</v>
      </c>
      <c r="B39" s="70" t="s">
        <v>42</v>
      </c>
      <c r="C39" s="73">
        <v>58765.4643</v>
      </c>
      <c r="D39" s="69">
        <v>2.9999999999999997E-4</v>
      </c>
      <c r="E39">
        <f t="shared" si="0"/>
        <v>6015.2131043786776</v>
      </c>
      <c r="F39">
        <f t="shared" si="1"/>
        <v>6015</v>
      </c>
      <c r="G39">
        <f t="shared" si="3"/>
        <v>0.1407450000042445</v>
      </c>
      <c r="K39">
        <f t="shared" si="5"/>
        <v>0.1407450000042445</v>
      </c>
      <c r="O39">
        <f t="shared" ca="1" si="4"/>
        <v>3.3044142150655174E-2</v>
      </c>
      <c r="Q39" s="2">
        <f t="shared" si="2"/>
        <v>43746.9643</v>
      </c>
    </row>
    <row r="40" spans="1:17" ht="12.95" customHeight="1" x14ac:dyDescent="0.2">
      <c r="A40" s="71" t="s">
        <v>121</v>
      </c>
      <c r="B40" s="72" t="s">
        <v>42</v>
      </c>
      <c r="C40" s="74">
        <v>59149.020599999931</v>
      </c>
      <c r="D40" s="10"/>
      <c r="E40">
        <f t="shared" si="0"/>
        <v>6595.9621682758197</v>
      </c>
      <c r="F40">
        <f t="shared" si="1"/>
        <v>6596</v>
      </c>
      <c r="G40">
        <f t="shared" si="3"/>
        <v>-2.4986000069475267E-2</v>
      </c>
      <c r="K40">
        <f t="shared" si="5"/>
        <v>-2.4986000069475267E-2</v>
      </c>
      <c r="O40">
        <f t="shared" ca="1" si="4"/>
        <v>2.948594805951793E-2</v>
      </c>
      <c r="Q40" s="2">
        <f t="shared" si="2"/>
        <v>44130.520599999931</v>
      </c>
    </row>
    <row r="41" spans="1:17" ht="12.95" customHeight="1" x14ac:dyDescent="0.2">
      <c r="A41" s="69" t="s">
        <v>120</v>
      </c>
      <c r="B41" s="70" t="s">
        <v>42</v>
      </c>
      <c r="C41" s="73">
        <v>59559.351799999997</v>
      </c>
      <c r="D41" s="69">
        <v>4.0000000000000002E-4</v>
      </c>
      <c r="E41">
        <f t="shared" si="0"/>
        <v>7217.2515599189028</v>
      </c>
      <c r="F41">
        <f t="shared" si="1"/>
        <v>7217.5</v>
      </c>
      <c r="G41">
        <f t="shared" si="3"/>
        <v>-0.16408249999949476</v>
      </c>
      <c r="K41">
        <f t="shared" si="5"/>
        <v>-0.16408249999949476</v>
      </c>
      <c r="O41">
        <f t="shared" ca="1" si="4"/>
        <v>2.5679721505917595E-2</v>
      </c>
      <c r="Q41" s="2">
        <f t="shared" si="2"/>
        <v>44540.851799999997</v>
      </c>
    </row>
    <row r="42" spans="1:17" ht="12.95" customHeight="1" x14ac:dyDescent="0.2">
      <c r="A42" s="71" t="s">
        <v>121</v>
      </c>
      <c r="B42" s="72" t="s">
        <v>43</v>
      </c>
      <c r="C42" s="74">
        <v>59578.061900000088</v>
      </c>
      <c r="D42" s="10"/>
      <c r="E42">
        <f t="shared" si="0"/>
        <v>7245.5808379426944</v>
      </c>
      <c r="F42">
        <f t="shared" si="1"/>
        <v>7245.5</v>
      </c>
      <c r="G42">
        <f t="shared" si="3"/>
        <v>5.3389500091725495E-2</v>
      </c>
      <c r="K42">
        <f t="shared" si="5"/>
        <v>5.3389500091725495E-2</v>
      </c>
      <c r="O42">
        <f t="shared" ca="1" si="4"/>
        <v>2.5508242272609775E-2</v>
      </c>
      <c r="Q42" s="2">
        <f t="shared" si="2"/>
        <v>44559.561900000088</v>
      </c>
    </row>
    <row r="43" spans="1:17" ht="12.95" customHeight="1" x14ac:dyDescent="0.25">
      <c r="A43" s="75" t="s">
        <v>122</v>
      </c>
      <c r="B43" s="76" t="s">
        <v>42</v>
      </c>
      <c r="C43" s="77">
        <v>60188.786999999997</v>
      </c>
      <c r="D43" s="77">
        <v>5.9999999999999995E-4</v>
      </c>
      <c r="E43">
        <f t="shared" ref="E43" si="6">+(C43-C$7)/C$8</f>
        <v>8170.2900139450148</v>
      </c>
      <c r="F43">
        <f t="shared" ref="F43" si="7">ROUND(2*E43,0)/2</f>
        <v>8170.5</v>
      </c>
      <c r="G43">
        <f t="shared" ref="G43" si="8">+C43-(C$7+F43*C$8)</f>
        <v>-0.13868550000188407</v>
      </c>
      <c r="K43">
        <f t="shared" ref="K43" si="9">+G43</f>
        <v>-0.13868550000188407</v>
      </c>
      <c r="O43">
        <f t="shared" ref="O43" ca="1" si="10">+C$11+C$12*$F43</f>
        <v>1.9843303315119326E-2</v>
      </c>
      <c r="Q43" s="2">
        <f t="shared" ref="Q43" si="11">+C43-15018.5</f>
        <v>45170.286999999997</v>
      </c>
    </row>
    <row r="44" spans="1:17" ht="12.95" customHeight="1" x14ac:dyDescent="0.2">
      <c r="B44" s="3"/>
      <c r="C44" s="10"/>
      <c r="D44" s="10"/>
    </row>
    <row r="45" spans="1:17" ht="12.95" customHeight="1" x14ac:dyDescent="0.2">
      <c r="B45" s="3"/>
      <c r="C45" s="10"/>
      <c r="D45" s="10"/>
    </row>
    <row r="46" spans="1:17" ht="12.95" customHeight="1" x14ac:dyDescent="0.2">
      <c r="B46" s="3"/>
      <c r="C46" s="10"/>
      <c r="D46" s="10"/>
    </row>
    <row r="47" spans="1:17" ht="12.95" customHeight="1" x14ac:dyDescent="0.2">
      <c r="B47" s="3"/>
      <c r="C47" s="10"/>
      <c r="D47" s="10"/>
    </row>
    <row r="48" spans="1:17" ht="12.95" customHeight="1" x14ac:dyDescent="0.2">
      <c r="B48" s="3"/>
      <c r="C48" s="10"/>
      <c r="D48" s="10"/>
    </row>
    <row r="49" spans="2:4" ht="12.95" customHeight="1" x14ac:dyDescent="0.2">
      <c r="B49" s="3"/>
      <c r="C49" s="10"/>
      <c r="D49" s="10"/>
    </row>
    <row r="50" spans="2:4" ht="12.95" customHeight="1" x14ac:dyDescent="0.2">
      <c r="B50" s="3"/>
      <c r="C50" s="10"/>
      <c r="D50" s="10"/>
    </row>
    <row r="51" spans="2:4" ht="12.95" customHeight="1" x14ac:dyDescent="0.2">
      <c r="B51" s="3"/>
      <c r="C51" s="10"/>
      <c r="D51" s="10"/>
    </row>
    <row r="52" spans="2:4" ht="12.95" customHeight="1" x14ac:dyDescent="0.2">
      <c r="B52" s="3"/>
      <c r="C52" s="10"/>
      <c r="D52" s="10"/>
    </row>
    <row r="53" spans="2:4" ht="12.95" customHeight="1" x14ac:dyDescent="0.2">
      <c r="B53" s="3"/>
      <c r="C53" s="10"/>
      <c r="D53" s="10"/>
    </row>
    <row r="54" spans="2:4" ht="12.95" customHeight="1" x14ac:dyDescent="0.2">
      <c r="B54" s="3"/>
      <c r="C54" s="10"/>
      <c r="D54" s="10"/>
    </row>
    <row r="55" spans="2:4" ht="12.95" customHeight="1" x14ac:dyDescent="0.2">
      <c r="B55" s="3"/>
      <c r="C55" s="10"/>
      <c r="D55" s="10"/>
    </row>
    <row r="56" spans="2:4" ht="12.95" customHeight="1" x14ac:dyDescent="0.2">
      <c r="B56" s="3"/>
      <c r="C56" s="10"/>
      <c r="D56" s="10"/>
    </row>
    <row r="57" spans="2:4" ht="12.95" customHeight="1" x14ac:dyDescent="0.2">
      <c r="B57" s="3"/>
      <c r="C57" s="10"/>
      <c r="D57" s="10"/>
    </row>
    <row r="58" spans="2:4" ht="12.95" customHeight="1" x14ac:dyDescent="0.2">
      <c r="B58" s="3"/>
      <c r="C58" s="10"/>
      <c r="D58" s="10"/>
    </row>
    <row r="59" spans="2:4" ht="12.95" customHeight="1" x14ac:dyDescent="0.2">
      <c r="B59" s="3"/>
      <c r="C59" s="10"/>
      <c r="D59" s="10"/>
    </row>
    <row r="60" spans="2:4" ht="12.95" customHeight="1" x14ac:dyDescent="0.2">
      <c r="B60" s="3"/>
      <c r="C60" s="10"/>
      <c r="D60" s="10"/>
    </row>
    <row r="61" spans="2:4" ht="12.95" customHeight="1" x14ac:dyDescent="0.2">
      <c r="B61" s="3"/>
      <c r="C61" s="10"/>
      <c r="D61" s="10"/>
    </row>
    <row r="62" spans="2:4" ht="12.95" customHeight="1" x14ac:dyDescent="0.2">
      <c r="B62" s="3"/>
      <c r="C62" s="10"/>
      <c r="D62" s="10"/>
    </row>
    <row r="63" spans="2:4" ht="12.95" customHeight="1" x14ac:dyDescent="0.2">
      <c r="B63" s="3"/>
      <c r="C63" s="10"/>
      <c r="D63" s="10"/>
    </row>
    <row r="64" spans="2:4" ht="12.95" customHeight="1" x14ac:dyDescent="0.2">
      <c r="B64" s="3"/>
      <c r="C64" s="10"/>
      <c r="D64" s="10"/>
    </row>
    <row r="65" spans="2:4" ht="12.95" customHeight="1" x14ac:dyDescent="0.2">
      <c r="B65" s="3"/>
      <c r="C65" s="10"/>
      <c r="D65" s="10"/>
    </row>
    <row r="66" spans="2:4" ht="12.95" customHeight="1" x14ac:dyDescent="0.2">
      <c r="B66" s="3"/>
      <c r="C66" s="10"/>
      <c r="D66" s="10"/>
    </row>
    <row r="67" spans="2:4" ht="12.95" customHeight="1" x14ac:dyDescent="0.2">
      <c r="B67" s="3"/>
      <c r="C67" s="10"/>
      <c r="D67" s="10"/>
    </row>
    <row r="68" spans="2:4" ht="12.95" customHeight="1" x14ac:dyDescent="0.2">
      <c r="B68" s="3"/>
      <c r="C68" s="10"/>
      <c r="D68" s="10"/>
    </row>
    <row r="69" spans="2:4" ht="12.95" customHeight="1" x14ac:dyDescent="0.2">
      <c r="B69" s="3"/>
      <c r="C69" s="10"/>
      <c r="D69" s="10"/>
    </row>
    <row r="70" spans="2:4" ht="12.95" customHeight="1" x14ac:dyDescent="0.2">
      <c r="B70" s="3"/>
      <c r="C70" s="10"/>
      <c r="D70" s="10"/>
    </row>
    <row r="71" spans="2:4" ht="12.95" customHeight="1" x14ac:dyDescent="0.2">
      <c r="B71" s="3"/>
      <c r="C71" s="10"/>
      <c r="D71" s="10"/>
    </row>
    <row r="72" spans="2:4" ht="12.95" customHeight="1" x14ac:dyDescent="0.2">
      <c r="B72" s="3"/>
      <c r="C72" s="10"/>
      <c r="D72" s="10"/>
    </row>
    <row r="73" spans="2:4" ht="12.95" customHeight="1" x14ac:dyDescent="0.2">
      <c r="B73" s="3"/>
      <c r="C73" s="10"/>
      <c r="D73" s="10"/>
    </row>
    <row r="74" spans="2:4" ht="12.95" customHeight="1" x14ac:dyDescent="0.2">
      <c r="B74" s="3"/>
      <c r="C74" s="10"/>
      <c r="D74" s="10"/>
    </row>
    <row r="75" spans="2:4" ht="12.95" customHeight="1" x14ac:dyDescent="0.2">
      <c r="B75" s="3"/>
      <c r="C75" s="10"/>
      <c r="D75" s="10"/>
    </row>
    <row r="76" spans="2:4" ht="12.95" customHeight="1" x14ac:dyDescent="0.2">
      <c r="B76" s="3"/>
      <c r="C76" s="10"/>
      <c r="D76" s="10"/>
    </row>
    <row r="77" spans="2:4" ht="12.95" customHeight="1" x14ac:dyDescent="0.2">
      <c r="B77" s="3"/>
      <c r="C77" s="10"/>
      <c r="D77" s="10"/>
    </row>
    <row r="78" spans="2:4" ht="12.95" customHeight="1" x14ac:dyDescent="0.2">
      <c r="B78" s="3"/>
      <c r="C78" s="10"/>
      <c r="D78" s="10"/>
    </row>
    <row r="79" spans="2:4" ht="12.95" customHeight="1" x14ac:dyDescent="0.2">
      <c r="B79" s="3"/>
      <c r="C79" s="10"/>
      <c r="D79" s="10"/>
    </row>
    <row r="80" spans="2:4" ht="12.95" customHeight="1" x14ac:dyDescent="0.2">
      <c r="B80" s="3"/>
      <c r="C80" s="10"/>
      <c r="D80" s="10"/>
    </row>
    <row r="81" spans="2:4" ht="12.95" customHeight="1" x14ac:dyDescent="0.2">
      <c r="B81" s="3"/>
      <c r="C81" s="10"/>
      <c r="D81" s="10"/>
    </row>
    <row r="82" spans="2:4" ht="12.95" customHeight="1" x14ac:dyDescent="0.2">
      <c r="B82" s="3"/>
      <c r="C82" s="10"/>
      <c r="D82" s="10"/>
    </row>
    <row r="83" spans="2:4" ht="12.95" customHeight="1" x14ac:dyDescent="0.2">
      <c r="B83" s="3"/>
      <c r="C83" s="10"/>
      <c r="D83" s="10"/>
    </row>
    <row r="84" spans="2:4" ht="12.95" customHeight="1" x14ac:dyDescent="0.2">
      <c r="B84" s="3"/>
      <c r="C84" s="10"/>
      <c r="D84" s="10"/>
    </row>
    <row r="85" spans="2:4" ht="12.95" customHeight="1" x14ac:dyDescent="0.2">
      <c r="B85" s="3"/>
      <c r="C85" s="10"/>
      <c r="D85" s="10"/>
    </row>
    <row r="86" spans="2:4" ht="12.95" customHeight="1" x14ac:dyDescent="0.2">
      <c r="B86" s="3"/>
      <c r="C86" s="10"/>
      <c r="D86" s="10"/>
    </row>
    <row r="87" spans="2:4" ht="12.95" customHeight="1" x14ac:dyDescent="0.2">
      <c r="B87" s="3"/>
      <c r="C87" s="10"/>
      <c r="D87" s="10"/>
    </row>
    <row r="88" spans="2:4" ht="12.95" customHeight="1" x14ac:dyDescent="0.2">
      <c r="B88" s="3"/>
      <c r="C88" s="10"/>
      <c r="D88" s="10"/>
    </row>
    <row r="89" spans="2:4" ht="12.95" customHeight="1" x14ac:dyDescent="0.2">
      <c r="B89" s="3"/>
      <c r="C89" s="10"/>
      <c r="D89" s="10"/>
    </row>
    <row r="90" spans="2:4" ht="12.95" customHeight="1" x14ac:dyDescent="0.2">
      <c r="B90" s="3"/>
      <c r="C90" s="10"/>
      <c r="D90" s="10"/>
    </row>
    <row r="91" spans="2:4" ht="12.95" customHeight="1" x14ac:dyDescent="0.2">
      <c r="B91" s="3"/>
      <c r="C91" s="10"/>
      <c r="D91" s="10"/>
    </row>
    <row r="92" spans="2:4" ht="12.95" customHeight="1" x14ac:dyDescent="0.2">
      <c r="B92" s="3"/>
      <c r="C92" s="10"/>
      <c r="D92" s="10"/>
    </row>
    <row r="93" spans="2:4" ht="12.95" customHeight="1" x14ac:dyDescent="0.2">
      <c r="B93" s="3"/>
      <c r="C93" s="10"/>
      <c r="D93" s="10"/>
    </row>
    <row r="94" spans="2:4" ht="12.95" customHeight="1" x14ac:dyDescent="0.2">
      <c r="B94" s="3"/>
      <c r="C94" s="10"/>
      <c r="D94" s="10"/>
    </row>
    <row r="95" spans="2:4" ht="12.95" customHeight="1" x14ac:dyDescent="0.2">
      <c r="B95" s="3"/>
      <c r="C95" s="10"/>
      <c r="D95" s="10"/>
    </row>
    <row r="96" spans="2:4" ht="12.95" customHeight="1" x14ac:dyDescent="0.2">
      <c r="B96" s="3"/>
      <c r="C96" s="10"/>
      <c r="D96" s="10"/>
    </row>
    <row r="97" spans="2:4" ht="12.95" customHeight="1" x14ac:dyDescent="0.2">
      <c r="B97" s="3"/>
      <c r="C97" s="10"/>
      <c r="D97" s="10"/>
    </row>
    <row r="98" spans="2:4" ht="12.95" customHeight="1" x14ac:dyDescent="0.2">
      <c r="B98" s="3"/>
      <c r="C98" s="10"/>
      <c r="D98" s="10"/>
    </row>
    <row r="99" spans="2:4" ht="12.95" customHeight="1" x14ac:dyDescent="0.2">
      <c r="B99" s="3"/>
      <c r="C99" s="10"/>
      <c r="D99" s="10"/>
    </row>
    <row r="100" spans="2:4" ht="12.95" customHeight="1" x14ac:dyDescent="0.2">
      <c r="B100" s="3"/>
      <c r="C100" s="10"/>
      <c r="D100" s="10"/>
    </row>
    <row r="101" spans="2:4" ht="12.95" customHeight="1" x14ac:dyDescent="0.2">
      <c r="B101" s="3"/>
      <c r="C101" s="10"/>
      <c r="D101" s="10"/>
    </row>
    <row r="102" spans="2:4" ht="12.95" customHeight="1" x14ac:dyDescent="0.2">
      <c r="B102" s="3"/>
      <c r="C102" s="10"/>
      <c r="D102" s="10"/>
    </row>
    <row r="103" spans="2:4" ht="12.95" customHeight="1" x14ac:dyDescent="0.2">
      <c r="B103" s="3"/>
      <c r="C103" s="10"/>
      <c r="D103" s="10"/>
    </row>
    <row r="104" spans="2:4" ht="12.95" customHeight="1" x14ac:dyDescent="0.2">
      <c r="B104" s="3"/>
      <c r="C104" s="10"/>
      <c r="D104" s="10"/>
    </row>
    <row r="105" spans="2:4" ht="12.95" customHeight="1" x14ac:dyDescent="0.2">
      <c r="B105" s="3"/>
      <c r="C105" s="10"/>
      <c r="D105" s="10"/>
    </row>
    <row r="106" spans="2:4" ht="12.95" customHeight="1" x14ac:dyDescent="0.2">
      <c r="B106" s="3"/>
      <c r="C106" s="10"/>
      <c r="D106" s="10"/>
    </row>
    <row r="107" spans="2:4" ht="12.95" customHeight="1" x14ac:dyDescent="0.2">
      <c r="B107" s="3"/>
      <c r="C107" s="10"/>
      <c r="D107" s="10"/>
    </row>
    <row r="108" spans="2:4" ht="12.95" customHeight="1" x14ac:dyDescent="0.2">
      <c r="B108" s="3"/>
      <c r="C108" s="10"/>
      <c r="D108" s="10"/>
    </row>
    <row r="109" spans="2:4" ht="12.95" customHeight="1" x14ac:dyDescent="0.2">
      <c r="B109" s="3"/>
      <c r="C109" s="10"/>
      <c r="D109" s="10"/>
    </row>
    <row r="110" spans="2:4" ht="12.95" customHeight="1" x14ac:dyDescent="0.2">
      <c r="B110" s="3"/>
      <c r="C110" s="10"/>
      <c r="D110" s="10"/>
    </row>
    <row r="111" spans="2:4" ht="12.95" customHeight="1" x14ac:dyDescent="0.2">
      <c r="B111" s="3"/>
      <c r="C111" s="10"/>
      <c r="D111" s="10"/>
    </row>
    <row r="112" spans="2:4" ht="12.95" customHeight="1" x14ac:dyDescent="0.2">
      <c r="B112" s="3"/>
      <c r="C112" s="10"/>
      <c r="D112" s="10"/>
    </row>
    <row r="113" spans="2:4" ht="12.95" customHeight="1" x14ac:dyDescent="0.2">
      <c r="B113" s="3"/>
      <c r="C113" s="10"/>
      <c r="D113" s="10"/>
    </row>
    <row r="114" spans="2:4" ht="12.95" customHeight="1" x14ac:dyDescent="0.2">
      <c r="B114" s="3"/>
      <c r="C114" s="10"/>
      <c r="D114" s="10"/>
    </row>
    <row r="115" spans="2:4" ht="12.95" customHeight="1" x14ac:dyDescent="0.2">
      <c r="B115" s="3"/>
      <c r="C115" s="10"/>
      <c r="D115" s="10"/>
    </row>
    <row r="116" spans="2:4" ht="12.95" customHeight="1" x14ac:dyDescent="0.2">
      <c r="B116" s="3"/>
      <c r="C116" s="10"/>
      <c r="D116" s="10"/>
    </row>
    <row r="117" spans="2:4" ht="12.95" customHeight="1" x14ac:dyDescent="0.2">
      <c r="B117" s="3"/>
      <c r="C117" s="10"/>
      <c r="D117" s="10"/>
    </row>
    <row r="118" spans="2:4" ht="12.95" customHeight="1" x14ac:dyDescent="0.2">
      <c r="B118" s="3"/>
      <c r="C118" s="10"/>
      <c r="D118" s="10"/>
    </row>
    <row r="119" spans="2:4" ht="12.95" customHeight="1" x14ac:dyDescent="0.2">
      <c r="B119" s="3"/>
      <c r="C119" s="10"/>
      <c r="D119" s="10"/>
    </row>
    <row r="120" spans="2:4" ht="12.95" customHeight="1" x14ac:dyDescent="0.2">
      <c r="B120" s="3"/>
      <c r="C120" s="10"/>
      <c r="D120" s="10"/>
    </row>
    <row r="121" spans="2:4" ht="12.95" customHeight="1" x14ac:dyDescent="0.2">
      <c r="B121" s="3"/>
      <c r="C121" s="10"/>
      <c r="D121" s="10"/>
    </row>
    <row r="122" spans="2:4" ht="12.95" customHeight="1" x14ac:dyDescent="0.2">
      <c r="B122" s="3"/>
      <c r="C122" s="10"/>
      <c r="D122" s="10"/>
    </row>
    <row r="123" spans="2:4" ht="12.95" customHeight="1" x14ac:dyDescent="0.2">
      <c r="B123" s="3"/>
      <c r="C123" s="10"/>
      <c r="D123" s="10"/>
    </row>
    <row r="124" spans="2:4" ht="12.95" customHeight="1" x14ac:dyDescent="0.2">
      <c r="B124" s="3"/>
      <c r="C124" s="10"/>
      <c r="D124" s="10"/>
    </row>
    <row r="125" spans="2:4" ht="12.95" customHeight="1" x14ac:dyDescent="0.2">
      <c r="B125" s="3"/>
      <c r="C125" s="10"/>
      <c r="D125" s="10"/>
    </row>
    <row r="126" spans="2:4" ht="12.95" customHeight="1" x14ac:dyDescent="0.2">
      <c r="B126" s="3"/>
      <c r="C126" s="10"/>
      <c r="D126" s="10"/>
    </row>
    <row r="127" spans="2:4" ht="12.95" customHeight="1" x14ac:dyDescent="0.2">
      <c r="B127" s="3"/>
      <c r="C127" s="10"/>
      <c r="D127" s="10"/>
    </row>
    <row r="128" spans="2:4" ht="12.95" customHeight="1" x14ac:dyDescent="0.2">
      <c r="B128" s="3"/>
      <c r="C128" s="10"/>
      <c r="D128" s="10"/>
    </row>
    <row r="129" spans="2:4" ht="12.95" customHeight="1" x14ac:dyDescent="0.2">
      <c r="B129" s="3"/>
      <c r="C129" s="10"/>
      <c r="D129" s="10"/>
    </row>
    <row r="130" spans="2:4" ht="12.95" customHeight="1" x14ac:dyDescent="0.2">
      <c r="B130" s="3"/>
      <c r="C130" s="10"/>
      <c r="D130" s="10"/>
    </row>
    <row r="131" spans="2:4" ht="12.95" customHeight="1" x14ac:dyDescent="0.2">
      <c r="B131" s="3"/>
      <c r="C131" s="10"/>
      <c r="D131" s="10"/>
    </row>
    <row r="132" spans="2:4" ht="12.95" customHeight="1" x14ac:dyDescent="0.2">
      <c r="C132" s="10"/>
      <c r="D132" s="10"/>
    </row>
    <row r="133" spans="2:4" ht="12.95" customHeight="1" x14ac:dyDescent="0.2">
      <c r="C133" s="10"/>
      <c r="D133" s="10"/>
    </row>
    <row r="134" spans="2:4" ht="12.95" customHeight="1" x14ac:dyDescent="0.2">
      <c r="C134" s="10"/>
      <c r="D134" s="10"/>
    </row>
    <row r="135" spans="2:4" ht="12.95" customHeight="1" x14ac:dyDescent="0.2">
      <c r="C135" s="10"/>
      <c r="D135" s="10"/>
    </row>
    <row r="136" spans="2:4" ht="12.95" customHeight="1" x14ac:dyDescent="0.2">
      <c r="C136" s="10"/>
      <c r="D136" s="10"/>
    </row>
    <row r="137" spans="2:4" ht="12.95" customHeight="1" x14ac:dyDescent="0.2">
      <c r="C137" s="10"/>
      <c r="D137" s="10"/>
    </row>
    <row r="138" spans="2:4" ht="12.95" customHeight="1" x14ac:dyDescent="0.2">
      <c r="C138" s="10"/>
      <c r="D138" s="10"/>
    </row>
    <row r="139" spans="2:4" ht="12.95" customHeight="1" x14ac:dyDescent="0.2">
      <c r="C139" s="10"/>
      <c r="D139" s="10"/>
    </row>
    <row r="140" spans="2:4" ht="12.95" customHeight="1" x14ac:dyDescent="0.2">
      <c r="C140" s="10"/>
      <c r="D140" s="10"/>
    </row>
    <row r="141" spans="2:4" ht="12.95" customHeight="1" x14ac:dyDescent="0.2">
      <c r="C141" s="10"/>
      <c r="D141" s="10"/>
    </row>
    <row r="142" spans="2:4" ht="12.95" customHeight="1" x14ac:dyDescent="0.2">
      <c r="C142" s="10"/>
      <c r="D142" s="10"/>
    </row>
    <row r="143" spans="2:4" ht="12.95" customHeight="1" x14ac:dyDescent="0.2">
      <c r="C143" s="10"/>
      <c r="D143" s="10"/>
    </row>
    <row r="144" spans="2:4" ht="12.95" customHeight="1" x14ac:dyDescent="0.2">
      <c r="C144" s="10"/>
      <c r="D144" s="10"/>
    </row>
    <row r="145" spans="3:4" ht="12.95" customHeight="1" x14ac:dyDescent="0.2">
      <c r="C145" s="10"/>
      <c r="D145" s="10"/>
    </row>
    <row r="146" spans="3:4" ht="12.95" customHeight="1" x14ac:dyDescent="0.2">
      <c r="C146" s="10"/>
      <c r="D146" s="10"/>
    </row>
    <row r="147" spans="3:4" ht="12.95" customHeight="1" x14ac:dyDescent="0.2">
      <c r="C147" s="10"/>
      <c r="D147" s="10"/>
    </row>
    <row r="148" spans="3:4" ht="12.95" customHeight="1" x14ac:dyDescent="0.2">
      <c r="C148" s="10"/>
      <c r="D148" s="10"/>
    </row>
    <row r="149" spans="3:4" ht="12.95" customHeight="1" x14ac:dyDescent="0.2">
      <c r="C149" s="10"/>
      <c r="D149" s="10"/>
    </row>
    <row r="150" spans="3:4" ht="12.95" customHeight="1" x14ac:dyDescent="0.2">
      <c r="C150" s="10"/>
      <c r="D150" s="10"/>
    </row>
    <row r="151" spans="3:4" ht="12.95" customHeight="1" x14ac:dyDescent="0.2">
      <c r="C151" s="10"/>
      <c r="D151" s="10"/>
    </row>
    <row r="152" spans="3:4" ht="12.95" customHeight="1" x14ac:dyDescent="0.2">
      <c r="C152" s="10"/>
      <c r="D152" s="10"/>
    </row>
    <row r="153" spans="3:4" ht="12.95" customHeight="1" x14ac:dyDescent="0.2">
      <c r="C153" s="10"/>
      <c r="D153" s="10"/>
    </row>
    <row r="154" spans="3:4" ht="12.95" customHeight="1" x14ac:dyDescent="0.2">
      <c r="C154" s="10"/>
      <c r="D154" s="10"/>
    </row>
    <row r="155" spans="3:4" ht="12.95" customHeight="1" x14ac:dyDescent="0.2">
      <c r="C155" s="10"/>
      <c r="D155" s="10"/>
    </row>
    <row r="156" spans="3:4" ht="12.95" customHeight="1" x14ac:dyDescent="0.2">
      <c r="C156" s="10"/>
      <c r="D156" s="10"/>
    </row>
    <row r="157" spans="3:4" ht="12.95" customHeight="1" x14ac:dyDescent="0.2">
      <c r="C157" s="10"/>
      <c r="D157" s="10"/>
    </row>
    <row r="158" spans="3:4" ht="12.95" customHeight="1" x14ac:dyDescent="0.2">
      <c r="C158" s="10"/>
      <c r="D158" s="10"/>
    </row>
    <row r="159" spans="3:4" ht="12.95" customHeight="1" x14ac:dyDescent="0.2">
      <c r="C159" s="10"/>
      <c r="D159" s="10"/>
    </row>
    <row r="160" spans="3:4" ht="12.95" customHeight="1" x14ac:dyDescent="0.2">
      <c r="C160" s="10"/>
      <c r="D160" s="10"/>
    </row>
    <row r="161" spans="3:4" ht="12.95" customHeight="1" x14ac:dyDescent="0.2">
      <c r="C161" s="10"/>
      <c r="D161" s="10"/>
    </row>
    <row r="162" spans="3:4" ht="12.95" customHeight="1" x14ac:dyDescent="0.2">
      <c r="C162" s="10"/>
      <c r="D162" s="10"/>
    </row>
    <row r="163" spans="3:4" ht="12.95" customHeight="1" x14ac:dyDescent="0.2">
      <c r="C163" s="10"/>
      <c r="D163" s="10"/>
    </row>
    <row r="164" spans="3:4" ht="12.95" customHeight="1" x14ac:dyDescent="0.2">
      <c r="C164" s="10"/>
      <c r="D164" s="10"/>
    </row>
    <row r="165" spans="3:4" ht="12.95" customHeight="1" x14ac:dyDescent="0.2">
      <c r="C165" s="10"/>
      <c r="D165" s="10"/>
    </row>
    <row r="166" spans="3:4" ht="12.95" customHeight="1" x14ac:dyDescent="0.2">
      <c r="C166" s="10"/>
      <c r="D166" s="10"/>
    </row>
    <row r="167" spans="3:4" ht="12.95" customHeight="1" x14ac:dyDescent="0.2">
      <c r="C167" s="10"/>
      <c r="D167" s="10"/>
    </row>
    <row r="168" spans="3:4" ht="12.95" customHeight="1" x14ac:dyDescent="0.2">
      <c r="C168" s="10"/>
      <c r="D168" s="10"/>
    </row>
    <row r="169" spans="3:4" ht="12.95" customHeight="1" x14ac:dyDescent="0.2">
      <c r="C169" s="10"/>
      <c r="D169" s="10"/>
    </row>
    <row r="170" spans="3:4" ht="12.95" customHeight="1" x14ac:dyDescent="0.2">
      <c r="C170" s="10"/>
      <c r="D170" s="10"/>
    </row>
    <row r="171" spans="3:4" ht="12.95" customHeight="1" x14ac:dyDescent="0.2">
      <c r="C171" s="10"/>
      <c r="D171" s="10"/>
    </row>
    <row r="172" spans="3:4" ht="12.95" customHeight="1" x14ac:dyDescent="0.2">
      <c r="C172" s="10"/>
      <c r="D172" s="10"/>
    </row>
    <row r="173" spans="3:4" ht="12.95" customHeight="1" x14ac:dyDescent="0.2">
      <c r="C173" s="10"/>
      <c r="D173" s="10"/>
    </row>
    <row r="174" spans="3:4" ht="12.95" customHeight="1" x14ac:dyDescent="0.2">
      <c r="C174" s="10"/>
      <c r="D174" s="10"/>
    </row>
    <row r="175" spans="3:4" ht="12.95" customHeight="1" x14ac:dyDescent="0.2">
      <c r="C175" s="10"/>
      <c r="D175" s="10"/>
    </row>
    <row r="176" spans="3:4" ht="12.95" customHeight="1" x14ac:dyDescent="0.2">
      <c r="C176" s="10"/>
      <c r="D176" s="10"/>
    </row>
    <row r="177" spans="3:4" ht="12.95" customHeight="1" x14ac:dyDescent="0.2">
      <c r="C177" s="10"/>
      <c r="D177" s="10"/>
    </row>
    <row r="178" spans="3:4" ht="12.95" customHeight="1" x14ac:dyDescent="0.2">
      <c r="C178" s="10"/>
      <c r="D178" s="10"/>
    </row>
    <row r="179" spans="3:4" ht="12.95" customHeight="1" x14ac:dyDescent="0.2">
      <c r="C179" s="10"/>
      <c r="D179" s="10"/>
    </row>
    <row r="180" spans="3:4" ht="12.95" customHeight="1" x14ac:dyDescent="0.2">
      <c r="C180" s="10"/>
      <c r="D180" s="10"/>
    </row>
    <row r="181" spans="3:4" ht="12.95" customHeight="1" x14ac:dyDescent="0.2">
      <c r="C181" s="10"/>
      <c r="D181" s="10"/>
    </row>
    <row r="182" spans="3:4" ht="12.95" customHeight="1" x14ac:dyDescent="0.2">
      <c r="C182" s="10"/>
      <c r="D182" s="10"/>
    </row>
    <row r="183" spans="3:4" ht="12.95" customHeight="1" x14ac:dyDescent="0.2">
      <c r="C183" s="10"/>
      <c r="D183" s="10"/>
    </row>
    <row r="184" spans="3:4" ht="12.95" customHeight="1" x14ac:dyDescent="0.2">
      <c r="C184" s="10"/>
      <c r="D184" s="10"/>
    </row>
    <row r="185" spans="3:4" ht="12.95" customHeight="1" x14ac:dyDescent="0.2">
      <c r="C185" s="10"/>
      <c r="D185" s="10"/>
    </row>
    <row r="186" spans="3:4" ht="12.95" customHeight="1" x14ac:dyDescent="0.2">
      <c r="C186" s="10"/>
      <c r="D186" s="10"/>
    </row>
    <row r="187" spans="3:4" ht="12.95" customHeight="1" x14ac:dyDescent="0.2">
      <c r="C187" s="10"/>
      <c r="D187" s="10"/>
    </row>
    <row r="188" spans="3:4" ht="12.95" customHeight="1" x14ac:dyDescent="0.2">
      <c r="C188" s="10"/>
      <c r="D188" s="10"/>
    </row>
    <row r="189" spans="3:4" ht="12.95" customHeight="1" x14ac:dyDescent="0.2">
      <c r="C189" s="10"/>
      <c r="D189" s="10"/>
    </row>
    <row r="190" spans="3:4" ht="12.95" customHeight="1" x14ac:dyDescent="0.2">
      <c r="C190" s="10"/>
      <c r="D190" s="10"/>
    </row>
    <row r="191" spans="3:4" ht="12.95" customHeight="1" x14ac:dyDescent="0.2">
      <c r="C191" s="10"/>
      <c r="D191" s="10"/>
    </row>
    <row r="192" spans="3:4" ht="12.95" customHeight="1" x14ac:dyDescent="0.2">
      <c r="C192" s="10"/>
      <c r="D192" s="10"/>
    </row>
    <row r="193" spans="3:4" ht="12.95" customHeight="1" x14ac:dyDescent="0.2">
      <c r="C193" s="10"/>
      <c r="D193" s="10"/>
    </row>
    <row r="194" spans="3:4" ht="12.95" customHeight="1" x14ac:dyDescent="0.2">
      <c r="C194" s="10"/>
      <c r="D194" s="10"/>
    </row>
    <row r="195" spans="3:4" ht="12.95" customHeight="1" x14ac:dyDescent="0.2">
      <c r="C195" s="10"/>
      <c r="D195" s="10"/>
    </row>
    <row r="196" spans="3:4" ht="12.95" customHeight="1" x14ac:dyDescent="0.2">
      <c r="C196" s="10"/>
      <c r="D196" s="10"/>
    </row>
    <row r="197" spans="3:4" ht="12.95" customHeight="1" x14ac:dyDescent="0.2">
      <c r="C197" s="10"/>
      <c r="D197" s="10"/>
    </row>
    <row r="198" spans="3:4" ht="12.95" customHeight="1" x14ac:dyDescent="0.2">
      <c r="C198" s="10"/>
      <c r="D198" s="10"/>
    </row>
    <row r="199" spans="3:4" ht="12.95" customHeight="1" x14ac:dyDescent="0.2">
      <c r="C199" s="10"/>
      <c r="D199" s="10"/>
    </row>
    <row r="200" spans="3:4" ht="12.95" customHeight="1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</sheetData>
  <protectedRanges>
    <protectedRange sqref="A37:D38" name="Range1"/>
  </protectedRanges>
  <sortState xmlns:xlrd2="http://schemas.microsoft.com/office/spreadsheetml/2017/richdata2" ref="A21:T49">
    <sortCondition ref="C21:C49"/>
  </sortState>
  <phoneticPr fontId="7" type="noConversion"/>
  <hyperlinks>
    <hyperlink ref="H64957" r:id="rId1" display="http://vsolj.cetus-net.org/bulletin.html" xr:uid="{00000000-0004-0000-0000-000000000000}"/>
    <hyperlink ref="H64950" r:id="rId2" display="https://www.aavso.org/ejaavso" xr:uid="{00000000-0004-0000-0000-000001000000}"/>
    <hyperlink ref="I64957" r:id="rId3" display="http://vsolj.cetus-net.org/bulletin.html" xr:uid="{00000000-0004-0000-0000-000002000000}"/>
    <hyperlink ref="AQ58607" r:id="rId4" display="http://cdsbib.u-strasbg.fr/cgi-bin/cdsbib?1990RMxAA..21..381G" xr:uid="{00000000-0004-0000-0000-000003000000}"/>
    <hyperlink ref="H64954" r:id="rId5" display="https://www.aavso.org/ejaavso" xr:uid="{00000000-0004-0000-0000-000004000000}"/>
    <hyperlink ref="AP5971" r:id="rId6" display="http://cdsbib.u-strasbg.fr/cgi-bin/cdsbib?1990RMxAA..21..381G" xr:uid="{00000000-0004-0000-0000-000005000000}"/>
    <hyperlink ref="AP5974" r:id="rId7" display="http://cdsbib.u-strasbg.fr/cgi-bin/cdsbib?1990RMxAA..21..381G" xr:uid="{00000000-0004-0000-0000-000006000000}"/>
    <hyperlink ref="AP5972" r:id="rId8" display="http://cdsbib.u-strasbg.fr/cgi-bin/cdsbib?1990RMxAA..21..381G" xr:uid="{00000000-0004-0000-0000-000007000000}"/>
    <hyperlink ref="AP5956" r:id="rId9" display="http://cdsbib.u-strasbg.fr/cgi-bin/cdsbib?1990RMxAA..21..381G" xr:uid="{00000000-0004-0000-0000-000008000000}"/>
    <hyperlink ref="AQ6185" r:id="rId10" display="http://cdsbib.u-strasbg.fr/cgi-bin/cdsbib?1990RMxAA..21..381G" xr:uid="{00000000-0004-0000-0000-000009000000}"/>
    <hyperlink ref="AQ6189" r:id="rId11" display="http://cdsbib.u-strasbg.fr/cgi-bin/cdsbib?1990RMxAA..21..381G" xr:uid="{00000000-0004-0000-0000-00000A000000}"/>
    <hyperlink ref="AQ694" r:id="rId12" display="http://cdsbib.u-strasbg.fr/cgi-bin/cdsbib?1990RMxAA..21..381G" xr:uid="{00000000-0004-0000-0000-00000B000000}"/>
    <hyperlink ref="I4831" r:id="rId13" display="http://vsolj.cetus-net.org/bulletin.html" xr:uid="{00000000-0004-0000-0000-00000C000000}"/>
    <hyperlink ref="H4831" r:id="rId14" display="http://vsolj.cetus-net.org/bulletin.html" xr:uid="{00000000-0004-0000-0000-00000D000000}"/>
    <hyperlink ref="AQ2257" r:id="rId15" display="http://cdsbib.u-strasbg.fr/cgi-bin/cdsbib?1990RMxAA..21..381G" xr:uid="{00000000-0004-0000-0000-00000E000000}"/>
    <hyperlink ref="AQ2256" r:id="rId16" display="http://cdsbib.u-strasbg.fr/cgi-bin/cdsbib?1990RMxAA..21..381G" xr:uid="{00000000-0004-0000-0000-00000F000000}"/>
    <hyperlink ref="AP2011" r:id="rId17" display="http://cdsbib.u-strasbg.fr/cgi-bin/cdsbib?1990RMxAA..21..381G" xr:uid="{00000000-0004-0000-0000-000010000000}"/>
    <hyperlink ref="AP2037" r:id="rId18" display="http://cdsbib.u-strasbg.fr/cgi-bin/cdsbib?1990RMxAA..21..381G" xr:uid="{00000000-0004-0000-0000-000011000000}"/>
    <hyperlink ref="AP2038" r:id="rId19" display="http://cdsbib.u-strasbg.fr/cgi-bin/cdsbib?1990RMxAA..21..381G" xr:uid="{00000000-0004-0000-0000-000012000000}"/>
    <hyperlink ref="AP2034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702"/>
  <sheetViews>
    <sheetView workbookViewId="0">
      <selection activeCell="A18" sqref="A18:D22"/>
    </sheetView>
  </sheetViews>
  <sheetFormatPr defaultRowHeight="12.75" x14ac:dyDescent="0.2"/>
  <cols>
    <col min="1" max="1" width="16.28515625" style="10" customWidth="1"/>
    <col min="2" max="2" width="4.42578125" style="12" customWidth="1"/>
    <col min="3" max="3" width="12.7109375" style="10" customWidth="1"/>
    <col min="4" max="4" width="3.5703125" style="12" customWidth="1"/>
    <col min="5" max="5" width="12.42578125" style="12" customWidth="1"/>
    <col min="6" max="6" width="5.42578125" style="12" customWidth="1"/>
    <col min="7" max="7" width="12" style="12" customWidth="1"/>
    <col min="8" max="8" width="7.28515625" style="10" customWidth="1"/>
    <col min="9" max="9" width="22.5703125" style="12" customWidth="1"/>
    <col min="10" max="10" width="25.140625" style="12" customWidth="1"/>
    <col min="11" max="11" width="15.7109375" style="12" customWidth="1"/>
    <col min="12" max="12" width="14.140625" style="12" customWidth="1"/>
    <col min="13" max="13" width="9.5703125" style="12" customWidth="1"/>
    <col min="14" max="14" width="14.140625" style="12" customWidth="1"/>
    <col min="15" max="15" width="23.42578125" style="12" customWidth="1"/>
    <col min="16" max="16" width="16.5703125" style="12" customWidth="1"/>
    <col min="17" max="17" width="41" style="12" customWidth="1"/>
    <col min="18" max="16384" width="9.140625" style="12"/>
  </cols>
  <sheetData>
    <row r="1" spans="1:16" ht="15.75" x14ac:dyDescent="0.25">
      <c r="A1" s="39" t="s">
        <v>52</v>
      </c>
      <c r="I1" s="40" t="s">
        <v>53</v>
      </c>
      <c r="J1" s="41" t="s">
        <v>54</v>
      </c>
    </row>
    <row r="2" spans="1:16" x14ac:dyDescent="0.2">
      <c r="I2" s="42" t="s">
        <v>55</v>
      </c>
      <c r="J2" s="43" t="s">
        <v>56</v>
      </c>
    </row>
    <row r="3" spans="1:16" x14ac:dyDescent="0.2">
      <c r="A3" s="44" t="s">
        <v>57</v>
      </c>
      <c r="I3" s="42" t="s">
        <v>58</v>
      </c>
      <c r="J3" s="43" t="s">
        <v>59</v>
      </c>
    </row>
    <row r="4" spans="1:16" x14ac:dyDescent="0.2">
      <c r="I4" s="42" t="s">
        <v>60</v>
      </c>
      <c r="J4" s="43" t="s">
        <v>59</v>
      </c>
    </row>
    <row r="5" spans="1:16" ht="13.5" thickBot="1" x14ac:dyDescent="0.25">
      <c r="I5" s="45" t="s">
        <v>61</v>
      </c>
      <c r="J5" s="46" t="s">
        <v>62</v>
      </c>
    </row>
    <row r="10" spans="1:16" ht="13.5" thickBot="1" x14ac:dyDescent="0.25"/>
    <row r="11" spans="1:16" ht="12.75" customHeight="1" thickBot="1" x14ac:dyDescent="0.25">
      <c r="A11" s="10" t="str">
        <f t="shared" ref="A11:A22" si="0">P11</f>
        <v>IBVS 5777 </v>
      </c>
      <c r="B11" s="3" t="str">
        <f t="shared" ref="B11:B22" si="1">IF(H11=INT(H11),"I","II")</f>
        <v>I</v>
      </c>
      <c r="C11" s="10">
        <f t="shared" ref="C11:C22" si="2">1*G11</f>
        <v>53991.590100000001</v>
      </c>
      <c r="D11" s="12" t="str">
        <f t="shared" ref="D11:D22" si="3">VLOOKUP(F11,I$1:J$5,2,FALSE)</f>
        <v>vis</v>
      </c>
      <c r="E11" s="47">
        <f>VLOOKUP(C11,Active!C$21:E$973,3,FALSE)</f>
        <v>-1212.9903505331904</v>
      </c>
      <c r="F11" s="3" t="s">
        <v>61</v>
      </c>
      <c r="G11" s="12" t="str">
        <f t="shared" ref="G11:G22" si="4">MID(I11,3,LEN(I11)-3)</f>
        <v>53991.5901</v>
      </c>
      <c r="H11" s="10">
        <f t="shared" ref="H11:H22" si="5">1*K11</f>
        <v>27545</v>
      </c>
      <c r="I11" s="48" t="s">
        <v>80</v>
      </c>
      <c r="J11" s="49" t="s">
        <v>81</v>
      </c>
      <c r="K11" s="48">
        <v>27545</v>
      </c>
      <c r="L11" s="48" t="s">
        <v>82</v>
      </c>
      <c r="M11" s="49" t="s">
        <v>66</v>
      </c>
      <c r="N11" s="49" t="s">
        <v>83</v>
      </c>
      <c r="O11" s="50" t="s">
        <v>84</v>
      </c>
      <c r="P11" s="51" t="s">
        <v>85</v>
      </c>
    </row>
    <row r="12" spans="1:16" ht="12.75" customHeight="1" thickBot="1" x14ac:dyDescent="0.25">
      <c r="A12" s="10" t="str">
        <f t="shared" si="0"/>
        <v>IBVS 5777 </v>
      </c>
      <c r="B12" s="3" t="str">
        <f t="shared" si="1"/>
        <v>I</v>
      </c>
      <c r="C12" s="10">
        <f t="shared" si="2"/>
        <v>54003.469599999997</v>
      </c>
      <c r="D12" s="12" t="str">
        <f t="shared" si="3"/>
        <v>vis</v>
      </c>
      <c r="E12" s="47">
        <f>VLOOKUP(C12,Active!C$21:E$973,3,FALSE)</f>
        <v>-1195.003399192371</v>
      </c>
      <c r="F12" s="3" t="s">
        <v>61</v>
      </c>
      <c r="G12" s="12" t="str">
        <f t="shared" si="4"/>
        <v>54003.4696</v>
      </c>
      <c r="H12" s="10">
        <f t="shared" si="5"/>
        <v>27563</v>
      </c>
      <c r="I12" s="48" t="s">
        <v>86</v>
      </c>
      <c r="J12" s="49" t="s">
        <v>87</v>
      </c>
      <c r="K12" s="48">
        <v>27563</v>
      </c>
      <c r="L12" s="48" t="s">
        <v>88</v>
      </c>
      <c r="M12" s="49" t="s">
        <v>66</v>
      </c>
      <c r="N12" s="49" t="s">
        <v>83</v>
      </c>
      <c r="O12" s="50" t="s">
        <v>84</v>
      </c>
      <c r="P12" s="51" t="s">
        <v>85</v>
      </c>
    </row>
    <row r="13" spans="1:16" ht="12.75" customHeight="1" thickBot="1" x14ac:dyDescent="0.25">
      <c r="A13" s="10" t="str">
        <f t="shared" si="0"/>
        <v>IBVS 5777 </v>
      </c>
      <c r="B13" s="3" t="str">
        <f t="shared" si="1"/>
        <v>I</v>
      </c>
      <c r="C13" s="10">
        <f t="shared" si="2"/>
        <v>54009.415999999997</v>
      </c>
      <c r="D13" s="12" t="str">
        <f t="shared" si="3"/>
        <v>vis</v>
      </c>
      <c r="E13" s="47">
        <f>VLOOKUP(C13,Active!C$21:E$973,3,FALSE)</f>
        <v>-1185.9998546447805</v>
      </c>
      <c r="F13" s="3" t="s">
        <v>61</v>
      </c>
      <c r="G13" s="12" t="str">
        <f t="shared" si="4"/>
        <v>54009.4160</v>
      </c>
      <c r="H13" s="10">
        <f t="shared" si="5"/>
        <v>27572</v>
      </c>
      <c r="I13" s="48" t="s">
        <v>89</v>
      </c>
      <c r="J13" s="49" t="s">
        <v>90</v>
      </c>
      <c r="K13" s="48">
        <v>27572</v>
      </c>
      <c r="L13" s="48" t="s">
        <v>91</v>
      </c>
      <c r="M13" s="49" t="s">
        <v>66</v>
      </c>
      <c r="N13" s="49" t="s">
        <v>83</v>
      </c>
      <c r="O13" s="50" t="s">
        <v>84</v>
      </c>
      <c r="P13" s="51" t="s">
        <v>85</v>
      </c>
    </row>
    <row r="14" spans="1:16" ht="12.75" customHeight="1" thickBot="1" x14ac:dyDescent="0.25">
      <c r="A14" s="10" t="str">
        <f t="shared" si="0"/>
        <v>IBVS 5777 </v>
      </c>
      <c r="B14" s="3" t="str">
        <f t="shared" si="1"/>
        <v>I</v>
      </c>
      <c r="C14" s="10">
        <f t="shared" si="2"/>
        <v>54025.270799999998</v>
      </c>
      <c r="D14" s="12" t="str">
        <f t="shared" si="3"/>
        <v>vis</v>
      </c>
      <c r="E14" s="47">
        <f>VLOOKUP(C14,Active!C$21:E$973,3,FALSE)</f>
        <v>-1161.9938345161092</v>
      </c>
      <c r="F14" s="3" t="s">
        <v>61</v>
      </c>
      <c r="G14" s="12" t="str">
        <f t="shared" si="4"/>
        <v>54025.2708</v>
      </c>
      <c r="H14" s="10">
        <f t="shared" si="5"/>
        <v>27596</v>
      </c>
      <c r="I14" s="48" t="s">
        <v>92</v>
      </c>
      <c r="J14" s="49" t="s">
        <v>93</v>
      </c>
      <c r="K14" s="48">
        <v>27596</v>
      </c>
      <c r="L14" s="48" t="s">
        <v>94</v>
      </c>
      <c r="M14" s="49" t="s">
        <v>66</v>
      </c>
      <c r="N14" s="49" t="s">
        <v>83</v>
      </c>
      <c r="O14" s="50" t="s">
        <v>84</v>
      </c>
      <c r="P14" s="51" t="s">
        <v>85</v>
      </c>
    </row>
    <row r="15" spans="1:16" ht="12.75" customHeight="1" thickBot="1" x14ac:dyDescent="0.25">
      <c r="A15" s="10" t="str">
        <f t="shared" si="0"/>
        <v>IBVS 5777 </v>
      </c>
      <c r="B15" s="3" t="str">
        <f t="shared" si="1"/>
        <v>I</v>
      </c>
      <c r="C15" s="10">
        <f t="shared" si="2"/>
        <v>54026.580399999999</v>
      </c>
      <c r="D15" s="12" t="str">
        <f t="shared" si="3"/>
        <v>vis</v>
      </c>
      <c r="E15" s="47">
        <f>VLOOKUP(C15,Active!C$21:E$973,3,FALSE)</f>
        <v>-1160.0109470649577</v>
      </c>
      <c r="F15" s="3" t="s">
        <v>61</v>
      </c>
      <c r="G15" s="12" t="str">
        <f t="shared" si="4"/>
        <v>54026.5804</v>
      </c>
      <c r="H15" s="10">
        <f t="shared" si="5"/>
        <v>27598</v>
      </c>
      <c r="I15" s="48" t="s">
        <v>95</v>
      </c>
      <c r="J15" s="49" t="s">
        <v>96</v>
      </c>
      <c r="K15" s="48">
        <v>27598</v>
      </c>
      <c r="L15" s="48" t="s">
        <v>97</v>
      </c>
      <c r="M15" s="49" t="s">
        <v>66</v>
      </c>
      <c r="N15" s="49" t="s">
        <v>83</v>
      </c>
      <c r="O15" s="50" t="s">
        <v>84</v>
      </c>
      <c r="P15" s="51" t="s">
        <v>85</v>
      </c>
    </row>
    <row r="16" spans="1:16" ht="12.75" customHeight="1" thickBot="1" x14ac:dyDescent="0.25">
      <c r="A16" s="10" t="str">
        <f t="shared" si="0"/>
        <v>IBVS 5871 </v>
      </c>
      <c r="B16" s="3" t="str">
        <f t="shared" si="1"/>
        <v>I</v>
      </c>
      <c r="C16" s="10">
        <f t="shared" si="2"/>
        <v>54792.711000000003</v>
      </c>
      <c r="D16" s="12" t="str">
        <f t="shared" si="3"/>
        <v>vis</v>
      </c>
      <c r="E16" s="47">
        <f>VLOOKUP(C16,Active!C$21:E$973,3,FALSE)</f>
        <v>3.179645509036858E-4</v>
      </c>
      <c r="F16" s="3" t="s">
        <v>61</v>
      </c>
      <c r="G16" s="12" t="str">
        <f t="shared" si="4"/>
        <v>54792.711</v>
      </c>
      <c r="H16" s="10">
        <f t="shared" si="5"/>
        <v>28758</v>
      </c>
      <c r="I16" s="48" t="s">
        <v>98</v>
      </c>
      <c r="J16" s="49" t="s">
        <v>99</v>
      </c>
      <c r="K16" s="48">
        <v>28758</v>
      </c>
      <c r="L16" s="48" t="s">
        <v>100</v>
      </c>
      <c r="M16" s="49" t="s">
        <v>66</v>
      </c>
      <c r="N16" s="49" t="s">
        <v>61</v>
      </c>
      <c r="O16" s="50" t="s">
        <v>101</v>
      </c>
      <c r="P16" s="51" t="s">
        <v>102</v>
      </c>
    </row>
    <row r="17" spans="1:16" ht="12.75" customHeight="1" thickBot="1" x14ac:dyDescent="0.25">
      <c r="A17" s="10" t="str">
        <f t="shared" si="0"/>
        <v>IBVS 5929 </v>
      </c>
      <c r="B17" s="3" t="str">
        <f t="shared" si="1"/>
        <v>I</v>
      </c>
      <c r="C17" s="10">
        <f t="shared" si="2"/>
        <v>55109.745000000003</v>
      </c>
      <c r="D17" s="12" t="str">
        <f t="shared" si="3"/>
        <v>vis</v>
      </c>
      <c r="E17" s="47">
        <f>VLOOKUP(C17,Active!C$21:E$973,3,FALSE)</f>
        <v>480.02684529208869</v>
      </c>
      <c r="F17" s="3" t="s">
        <v>61</v>
      </c>
      <c r="G17" s="12" t="str">
        <f t="shared" si="4"/>
        <v>55109.745</v>
      </c>
      <c r="H17" s="10">
        <f t="shared" si="5"/>
        <v>29238</v>
      </c>
      <c r="I17" s="48" t="s">
        <v>103</v>
      </c>
      <c r="J17" s="49" t="s">
        <v>104</v>
      </c>
      <c r="K17" s="48">
        <v>29238</v>
      </c>
      <c r="L17" s="48" t="s">
        <v>105</v>
      </c>
      <c r="M17" s="49" t="s">
        <v>66</v>
      </c>
      <c r="N17" s="49" t="s">
        <v>53</v>
      </c>
      <c r="O17" s="50" t="s">
        <v>106</v>
      </c>
      <c r="P17" s="51" t="s">
        <v>107</v>
      </c>
    </row>
    <row r="18" spans="1:16" ht="12.75" customHeight="1" thickBot="1" x14ac:dyDescent="0.25">
      <c r="A18" s="10" t="str">
        <f t="shared" si="0"/>
        <v>OEJV 0074 </v>
      </c>
      <c r="B18" s="3" t="str">
        <f t="shared" si="1"/>
        <v>I</v>
      </c>
      <c r="C18" s="10">
        <f t="shared" si="2"/>
        <v>51780.489699999998</v>
      </c>
      <c r="D18" s="12" t="str">
        <f t="shared" si="3"/>
        <v>vis</v>
      </c>
      <c r="E18" s="47">
        <f>VLOOKUP(C18,Active!C$21:E$973,3,FALSE)</f>
        <v>-4560.8547643958436</v>
      </c>
      <c r="F18" s="3" t="s">
        <v>61</v>
      </c>
      <c r="G18" s="12" t="str">
        <f t="shared" si="4"/>
        <v>51780.4897</v>
      </c>
      <c r="H18" s="10">
        <f t="shared" si="5"/>
        <v>24197</v>
      </c>
      <c r="I18" s="48" t="s">
        <v>63</v>
      </c>
      <c r="J18" s="49" t="s">
        <v>64</v>
      </c>
      <c r="K18" s="48">
        <v>24197</v>
      </c>
      <c r="L18" s="48" t="s">
        <v>65</v>
      </c>
      <c r="M18" s="49" t="s">
        <v>66</v>
      </c>
      <c r="N18" s="49" t="s">
        <v>67</v>
      </c>
      <c r="O18" s="50" t="s">
        <v>68</v>
      </c>
      <c r="P18" s="51" t="s">
        <v>69</v>
      </c>
    </row>
    <row r="19" spans="1:16" ht="12.75" customHeight="1" thickBot="1" x14ac:dyDescent="0.25">
      <c r="A19" s="10" t="str">
        <f t="shared" si="0"/>
        <v>OEJV 0074 </v>
      </c>
      <c r="B19" s="3" t="str">
        <f t="shared" si="1"/>
        <v>II</v>
      </c>
      <c r="C19" s="10">
        <f t="shared" si="2"/>
        <v>51783.328600000001</v>
      </c>
      <c r="D19" s="12" t="str">
        <f t="shared" si="3"/>
        <v>vis</v>
      </c>
      <c r="E19" s="47">
        <f>VLOOKUP(C19,Active!C$21:E$973,3,FALSE)</f>
        <v>-4556.5563380175008</v>
      </c>
      <c r="F19" s="3" t="s">
        <v>61</v>
      </c>
      <c r="G19" s="12" t="str">
        <f t="shared" si="4"/>
        <v>51783.3286</v>
      </c>
      <c r="H19" s="10">
        <f t="shared" si="5"/>
        <v>24201.5</v>
      </c>
      <c r="I19" s="48" t="s">
        <v>70</v>
      </c>
      <c r="J19" s="49" t="s">
        <v>71</v>
      </c>
      <c r="K19" s="48">
        <v>24201.5</v>
      </c>
      <c r="L19" s="48" t="s">
        <v>72</v>
      </c>
      <c r="M19" s="49" t="s">
        <v>66</v>
      </c>
      <c r="N19" s="49" t="s">
        <v>67</v>
      </c>
      <c r="O19" s="50" t="s">
        <v>68</v>
      </c>
      <c r="P19" s="51" t="s">
        <v>69</v>
      </c>
    </row>
    <row r="20" spans="1:16" ht="12.75" customHeight="1" thickBot="1" x14ac:dyDescent="0.25">
      <c r="A20" s="10" t="str">
        <f t="shared" si="0"/>
        <v>OEJV 0074 </v>
      </c>
      <c r="B20" s="3" t="str">
        <f t="shared" si="1"/>
        <v>I</v>
      </c>
      <c r="C20" s="10">
        <f t="shared" si="2"/>
        <v>51898.409800000001</v>
      </c>
      <c r="D20" s="12" t="str">
        <f t="shared" si="3"/>
        <v>vis</v>
      </c>
      <c r="E20" s="47">
        <f>VLOOKUP(C20,Active!C$21:E$973,3,FALSE)</f>
        <v>-4382.3099518359368</v>
      </c>
      <c r="F20" s="3" t="s">
        <v>61</v>
      </c>
      <c r="G20" s="12" t="str">
        <f t="shared" si="4"/>
        <v>51898.4098</v>
      </c>
      <c r="H20" s="10">
        <f t="shared" si="5"/>
        <v>24376</v>
      </c>
      <c r="I20" s="48" t="s">
        <v>73</v>
      </c>
      <c r="J20" s="49" t="s">
        <v>74</v>
      </c>
      <c r="K20" s="48">
        <v>24376</v>
      </c>
      <c r="L20" s="48" t="s">
        <v>75</v>
      </c>
      <c r="M20" s="49" t="s">
        <v>66</v>
      </c>
      <c r="N20" s="49" t="s">
        <v>67</v>
      </c>
      <c r="O20" s="50" t="s">
        <v>68</v>
      </c>
      <c r="P20" s="51" t="s">
        <v>69</v>
      </c>
    </row>
    <row r="21" spans="1:16" ht="12.75" customHeight="1" thickBot="1" x14ac:dyDescent="0.25">
      <c r="A21" s="10" t="str">
        <f t="shared" si="0"/>
        <v>OEJV 0074 </v>
      </c>
      <c r="B21" s="3" t="str">
        <f t="shared" si="1"/>
        <v>I</v>
      </c>
      <c r="C21" s="10">
        <f t="shared" si="2"/>
        <v>52857.402199999997</v>
      </c>
      <c r="D21" s="12" t="str">
        <f t="shared" si="3"/>
        <v>vis</v>
      </c>
      <c r="E21" s="47">
        <f>VLOOKUP(C21,Active!C$21:E$973,3,FALSE)</f>
        <v>-2930.2833821131326</v>
      </c>
      <c r="F21" s="3" t="s">
        <v>61</v>
      </c>
      <c r="G21" s="12" t="str">
        <f t="shared" si="4"/>
        <v>52857.4022</v>
      </c>
      <c r="H21" s="10">
        <f t="shared" si="5"/>
        <v>25828</v>
      </c>
      <c r="I21" s="48" t="s">
        <v>76</v>
      </c>
      <c r="J21" s="49" t="s">
        <v>77</v>
      </c>
      <c r="K21" s="48">
        <v>25828</v>
      </c>
      <c r="L21" s="48" t="s">
        <v>78</v>
      </c>
      <c r="M21" s="49" t="s">
        <v>66</v>
      </c>
      <c r="N21" s="49" t="s">
        <v>67</v>
      </c>
      <c r="O21" s="50" t="s">
        <v>79</v>
      </c>
      <c r="P21" s="51" t="s">
        <v>69</v>
      </c>
    </row>
    <row r="22" spans="1:16" ht="12.75" customHeight="1" thickBot="1" x14ac:dyDescent="0.25">
      <c r="A22" s="10" t="str">
        <f t="shared" si="0"/>
        <v>BAVM 225 </v>
      </c>
      <c r="B22" s="3" t="str">
        <f t="shared" si="1"/>
        <v>I</v>
      </c>
      <c r="C22" s="10">
        <f t="shared" si="2"/>
        <v>55857.408900000002</v>
      </c>
      <c r="D22" s="12" t="str">
        <f t="shared" si="3"/>
        <v>vis</v>
      </c>
      <c r="E22" s="47">
        <f>VLOOKUP(C22,Active!C$21:E$973,3,FALSE)</f>
        <v>1612.0773683437603</v>
      </c>
      <c r="F22" s="3" t="s">
        <v>61</v>
      </c>
      <c r="G22" s="12" t="str">
        <f t="shared" si="4"/>
        <v>55857.4089</v>
      </c>
      <c r="H22" s="10">
        <f t="shared" si="5"/>
        <v>30370</v>
      </c>
      <c r="I22" s="48" t="s">
        <v>108</v>
      </c>
      <c r="J22" s="49" t="s">
        <v>109</v>
      </c>
      <c r="K22" s="48">
        <v>30370</v>
      </c>
      <c r="L22" s="48" t="s">
        <v>110</v>
      </c>
      <c r="M22" s="49" t="s">
        <v>66</v>
      </c>
      <c r="N22" s="49" t="s">
        <v>111</v>
      </c>
      <c r="O22" s="50" t="s">
        <v>112</v>
      </c>
      <c r="P22" s="51" t="s">
        <v>113</v>
      </c>
    </row>
    <row r="23" spans="1:16" x14ac:dyDescent="0.2">
      <c r="B23" s="3"/>
      <c r="F23" s="3"/>
    </row>
    <row r="24" spans="1:16" x14ac:dyDescent="0.2">
      <c r="B24" s="3"/>
      <c r="F24" s="3"/>
    </row>
    <row r="25" spans="1:16" x14ac:dyDescent="0.2">
      <c r="B25" s="3"/>
      <c r="F25" s="3"/>
    </row>
    <row r="26" spans="1:16" x14ac:dyDescent="0.2">
      <c r="B26" s="3"/>
      <c r="F26" s="3"/>
    </row>
    <row r="27" spans="1:16" x14ac:dyDescent="0.2">
      <c r="B27" s="3"/>
      <c r="F27" s="3"/>
    </row>
    <row r="28" spans="1:16" x14ac:dyDescent="0.2">
      <c r="B28" s="3"/>
      <c r="F28" s="3"/>
    </row>
    <row r="29" spans="1:16" x14ac:dyDescent="0.2">
      <c r="B29" s="3"/>
      <c r="F29" s="3"/>
    </row>
    <row r="30" spans="1:16" x14ac:dyDescent="0.2">
      <c r="B30" s="3"/>
      <c r="F30" s="3"/>
    </row>
    <row r="31" spans="1:16" x14ac:dyDescent="0.2">
      <c r="B31" s="3"/>
      <c r="F31" s="3"/>
    </row>
    <row r="32" spans="1:16" x14ac:dyDescent="0.2">
      <c r="B32" s="3"/>
      <c r="F32" s="3"/>
    </row>
    <row r="33" spans="2:6" x14ac:dyDescent="0.2">
      <c r="B33" s="3"/>
      <c r="F33" s="3"/>
    </row>
    <row r="34" spans="2:6" x14ac:dyDescent="0.2">
      <c r="B34" s="3"/>
      <c r="F34" s="3"/>
    </row>
    <row r="35" spans="2:6" x14ac:dyDescent="0.2">
      <c r="B35" s="3"/>
      <c r="F35" s="3"/>
    </row>
    <row r="36" spans="2:6" x14ac:dyDescent="0.2">
      <c r="B36" s="3"/>
      <c r="F36" s="3"/>
    </row>
    <row r="37" spans="2:6" x14ac:dyDescent="0.2">
      <c r="B37" s="3"/>
      <c r="F37" s="3"/>
    </row>
    <row r="38" spans="2:6" x14ac:dyDescent="0.2">
      <c r="B38" s="3"/>
      <c r="F38" s="3"/>
    </row>
    <row r="39" spans="2:6" x14ac:dyDescent="0.2">
      <c r="B39" s="3"/>
      <c r="F39" s="3"/>
    </row>
    <row r="40" spans="2:6" x14ac:dyDescent="0.2">
      <c r="B40" s="3"/>
      <c r="F40" s="3"/>
    </row>
    <row r="41" spans="2:6" x14ac:dyDescent="0.2">
      <c r="B41" s="3"/>
      <c r="F41" s="3"/>
    </row>
    <row r="42" spans="2:6" x14ac:dyDescent="0.2">
      <c r="B42" s="3"/>
      <c r="F42" s="3"/>
    </row>
    <row r="43" spans="2:6" x14ac:dyDescent="0.2">
      <c r="B43" s="3"/>
      <c r="F43" s="3"/>
    </row>
    <row r="44" spans="2:6" x14ac:dyDescent="0.2">
      <c r="B44" s="3"/>
      <c r="F44" s="3"/>
    </row>
    <row r="45" spans="2:6" x14ac:dyDescent="0.2">
      <c r="B45" s="3"/>
      <c r="F45" s="3"/>
    </row>
    <row r="46" spans="2:6" x14ac:dyDescent="0.2">
      <c r="B46" s="3"/>
      <c r="F46" s="3"/>
    </row>
    <row r="47" spans="2:6" x14ac:dyDescent="0.2">
      <c r="B47" s="3"/>
      <c r="F47" s="3"/>
    </row>
    <row r="48" spans="2:6" x14ac:dyDescent="0.2">
      <c r="B48" s="3"/>
      <c r="F48" s="3"/>
    </row>
    <row r="49" spans="2:6" x14ac:dyDescent="0.2">
      <c r="B49" s="3"/>
      <c r="F49" s="3"/>
    </row>
    <row r="50" spans="2:6" x14ac:dyDescent="0.2">
      <c r="B50" s="3"/>
      <c r="F50" s="3"/>
    </row>
    <row r="51" spans="2:6" x14ac:dyDescent="0.2">
      <c r="B51" s="3"/>
      <c r="F51" s="3"/>
    </row>
    <row r="52" spans="2:6" x14ac:dyDescent="0.2">
      <c r="B52" s="3"/>
      <c r="F52" s="3"/>
    </row>
    <row r="53" spans="2:6" x14ac:dyDescent="0.2">
      <c r="B53" s="3"/>
      <c r="F53" s="3"/>
    </row>
    <row r="54" spans="2:6" x14ac:dyDescent="0.2">
      <c r="B54" s="3"/>
      <c r="F54" s="3"/>
    </row>
    <row r="55" spans="2:6" x14ac:dyDescent="0.2">
      <c r="B55" s="3"/>
      <c r="F55" s="3"/>
    </row>
    <row r="56" spans="2:6" x14ac:dyDescent="0.2">
      <c r="B56" s="3"/>
      <c r="F56" s="3"/>
    </row>
    <row r="57" spans="2:6" x14ac:dyDescent="0.2">
      <c r="B57" s="3"/>
      <c r="F57" s="3"/>
    </row>
    <row r="58" spans="2:6" x14ac:dyDescent="0.2">
      <c r="B58" s="3"/>
      <c r="F58" s="3"/>
    </row>
    <row r="59" spans="2:6" x14ac:dyDescent="0.2">
      <c r="B59" s="3"/>
      <c r="F59" s="3"/>
    </row>
    <row r="60" spans="2:6" x14ac:dyDescent="0.2">
      <c r="B60" s="3"/>
      <c r="F60" s="3"/>
    </row>
    <row r="61" spans="2:6" x14ac:dyDescent="0.2">
      <c r="B61" s="3"/>
      <c r="F61" s="3"/>
    </row>
    <row r="62" spans="2:6" x14ac:dyDescent="0.2">
      <c r="B62" s="3"/>
      <c r="F62" s="3"/>
    </row>
    <row r="63" spans="2:6" x14ac:dyDescent="0.2">
      <c r="B63" s="3"/>
      <c r="F63" s="3"/>
    </row>
    <row r="64" spans="2:6" x14ac:dyDescent="0.2">
      <c r="B64" s="3"/>
      <c r="F64" s="3"/>
    </row>
    <row r="65" spans="2:6" x14ac:dyDescent="0.2">
      <c r="B65" s="3"/>
      <c r="F65" s="3"/>
    </row>
    <row r="66" spans="2:6" x14ac:dyDescent="0.2">
      <c r="B66" s="3"/>
      <c r="F66" s="3"/>
    </row>
    <row r="67" spans="2:6" x14ac:dyDescent="0.2">
      <c r="B67" s="3"/>
      <c r="F67" s="3"/>
    </row>
    <row r="68" spans="2:6" x14ac:dyDescent="0.2">
      <c r="B68" s="3"/>
      <c r="F68" s="3"/>
    </row>
    <row r="69" spans="2:6" x14ac:dyDescent="0.2">
      <c r="B69" s="3"/>
      <c r="F69" s="3"/>
    </row>
    <row r="70" spans="2:6" x14ac:dyDescent="0.2">
      <c r="B70" s="3"/>
      <c r="F70" s="3"/>
    </row>
    <row r="71" spans="2:6" x14ac:dyDescent="0.2">
      <c r="B71" s="3"/>
      <c r="F71" s="3"/>
    </row>
    <row r="72" spans="2:6" x14ac:dyDescent="0.2">
      <c r="B72" s="3"/>
      <c r="F72" s="3"/>
    </row>
    <row r="73" spans="2:6" x14ac:dyDescent="0.2">
      <c r="B73" s="3"/>
      <c r="F73" s="3"/>
    </row>
    <row r="74" spans="2:6" x14ac:dyDescent="0.2">
      <c r="B74" s="3"/>
      <c r="F74" s="3"/>
    </row>
    <row r="75" spans="2:6" x14ac:dyDescent="0.2">
      <c r="B75" s="3"/>
      <c r="F75" s="3"/>
    </row>
    <row r="76" spans="2:6" x14ac:dyDescent="0.2">
      <c r="B76" s="3"/>
      <c r="F76" s="3"/>
    </row>
    <row r="77" spans="2:6" x14ac:dyDescent="0.2">
      <c r="B77" s="3"/>
      <c r="F77" s="3"/>
    </row>
    <row r="78" spans="2:6" x14ac:dyDescent="0.2">
      <c r="B78" s="3"/>
      <c r="F78" s="3"/>
    </row>
    <row r="79" spans="2:6" x14ac:dyDescent="0.2">
      <c r="B79" s="3"/>
      <c r="F79" s="3"/>
    </row>
    <row r="80" spans="2:6" x14ac:dyDescent="0.2">
      <c r="B80" s="3"/>
      <c r="F80" s="3"/>
    </row>
    <row r="81" spans="2:6" x14ac:dyDescent="0.2">
      <c r="B81" s="3"/>
      <c r="F81" s="3"/>
    </row>
    <row r="82" spans="2:6" x14ac:dyDescent="0.2">
      <c r="B82" s="3"/>
      <c r="F82" s="3"/>
    </row>
    <row r="83" spans="2:6" x14ac:dyDescent="0.2">
      <c r="B83" s="3"/>
      <c r="F83" s="3"/>
    </row>
    <row r="84" spans="2:6" x14ac:dyDescent="0.2">
      <c r="B84" s="3"/>
      <c r="F84" s="3"/>
    </row>
    <row r="85" spans="2:6" x14ac:dyDescent="0.2">
      <c r="B85" s="3"/>
      <c r="F85" s="3"/>
    </row>
    <row r="86" spans="2:6" x14ac:dyDescent="0.2">
      <c r="B86" s="3"/>
      <c r="F86" s="3"/>
    </row>
    <row r="87" spans="2:6" x14ac:dyDescent="0.2">
      <c r="B87" s="3"/>
      <c r="F87" s="3"/>
    </row>
    <row r="88" spans="2:6" x14ac:dyDescent="0.2">
      <c r="B88" s="3"/>
      <c r="F88" s="3"/>
    </row>
    <row r="89" spans="2:6" x14ac:dyDescent="0.2">
      <c r="B89" s="3"/>
      <c r="F89" s="3"/>
    </row>
    <row r="90" spans="2:6" x14ac:dyDescent="0.2">
      <c r="B90" s="3"/>
      <c r="F90" s="3"/>
    </row>
    <row r="91" spans="2:6" x14ac:dyDescent="0.2">
      <c r="B91" s="3"/>
      <c r="F91" s="3"/>
    </row>
    <row r="92" spans="2:6" x14ac:dyDescent="0.2">
      <c r="B92" s="3"/>
      <c r="F92" s="3"/>
    </row>
    <row r="93" spans="2:6" x14ac:dyDescent="0.2">
      <c r="B93" s="3"/>
      <c r="F93" s="3"/>
    </row>
    <row r="94" spans="2:6" x14ac:dyDescent="0.2">
      <c r="B94" s="3"/>
      <c r="F94" s="3"/>
    </row>
    <row r="95" spans="2:6" x14ac:dyDescent="0.2">
      <c r="B95" s="3"/>
      <c r="F95" s="3"/>
    </row>
    <row r="96" spans="2:6" x14ac:dyDescent="0.2">
      <c r="B96" s="3"/>
      <c r="F96" s="3"/>
    </row>
    <row r="97" spans="2:6" x14ac:dyDescent="0.2">
      <c r="B97" s="3"/>
      <c r="F97" s="3"/>
    </row>
    <row r="98" spans="2:6" x14ac:dyDescent="0.2">
      <c r="B98" s="3"/>
      <c r="F98" s="3"/>
    </row>
    <row r="99" spans="2:6" x14ac:dyDescent="0.2">
      <c r="B99" s="3"/>
      <c r="F99" s="3"/>
    </row>
    <row r="100" spans="2:6" x14ac:dyDescent="0.2">
      <c r="B100" s="3"/>
      <c r="F100" s="3"/>
    </row>
    <row r="101" spans="2:6" x14ac:dyDescent="0.2">
      <c r="B101" s="3"/>
      <c r="F101" s="3"/>
    </row>
    <row r="102" spans="2:6" x14ac:dyDescent="0.2">
      <c r="B102" s="3"/>
      <c r="F102" s="3"/>
    </row>
    <row r="103" spans="2:6" x14ac:dyDescent="0.2">
      <c r="B103" s="3"/>
      <c r="F103" s="3"/>
    </row>
    <row r="104" spans="2:6" x14ac:dyDescent="0.2">
      <c r="B104" s="3"/>
      <c r="F104" s="3"/>
    </row>
    <row r="105" spans="2:6" x14ac:dyDescent="0.2">
      <c r="B105" s="3"/>
      <c r="F105" s="3"/>
    </row>
    <row r="106" spans="2:6" x14ac:dyDescent="0.2">
      <c r="B106" s="3"/>
      <c r="F106" s="3"/>
    </row>
    <row r="107" spans="2:6" x14ac:dyDescent="0.2">
      <c r="B107" s="3"/>
      <c r="F107" s="3"/>
    </row>
    <row r="108" spans="2:6" x14ac:dyDescent="0.2">
      <c r="B108" s="3"/>
      <c r="F108" s="3"/>
    </row>
    <row r="109" spans="2:6" x14ac:dyDescent="0.2">
      <c r="B109" s="3"/>
      <c r="F109" s="3"/>
    </row>
    <row r="110" spans="2:6" x14ac:dyDescent="0.2">
      <c r="B110" s="3"/>
      <c r="F110" s="3"/>
    </row>
    <row r="111" spans="2:6" x14ac:dyDescent="0.2">
      <c r="B111" s="3"/>
      <c r="F111" s="3"/>
    </row>
    <row r="112" spans="2:6" x14ac:dyDescent="0.2">
      <c r="B112" s="3"/>
      <c r="F112" s="3"/>
    </row>
    <row r="113" spans="2:6" x14ac:dyDescent="0.2">
      <c r="B113" s="3"/>
      <c r="F113" s="3"/>
    </row>
    <row r="114" spans="2:6" x14ac:dyDescent="0.2">
      <c r="B114" s="3"/>
      <c r="F114" s="3"/>
    </row>
    <row r="115" spans="2:6" x14ac:dyDescent="0.2">
      <c r="B115" s="3"/>
      <c r="F115" s="3"/>
    </row>
    <row r="116" spans="2:6" x14ac:dyDescent="0.2">
      <c r="B116" s="3"/>
      <c r="F116" s="3"/>
    </row>
    <row r="117" spans="2:6" x14ac:dyDescent="0.2">
      <c r="B117" s="3"/>
      <c r="F117" s="3"/>
    </row>
    <row r="118" spans="2:6" x14ac:dyDescent="0.2">
      <c r="B118" s="3"/>
      <c r="F118" s="3"/>
    </row>
    <row r="119" spans="2:6" x14ac:dyDescent="0.2">
      <c r="B119" s="3"/>
      <c r="F119" s="3"/>
    </row>
    <row r="120" spans="2:6" x14ac:dyDescent="0.2">
      <c r="B120" s="3"/>
      <c r="F120" s="3"/>
    </row>
    <row r="121" spans="2:6" x14ac:dyDescent="0.2">
      <c r="B121" s="3"/>
      <c r="F121" s="3"/>
    </row>
    <row r="122" spans="2:6" x14ac:dyDescent="0.2">
      <c r="B122" s="3"/>
      <c r="F122" s="3"/>
    </row>
    <row r="123" spans="2:6" x14ac:dyDescent="0.2">
      <c r="B123" s="3"/>
      <c r="F123" s="3"/>
    </row>
    <row r="124" spans="2:6" x14ac:dyDescent="0.2">
      <c r="B124" s="3"/>
      <c r="F124" s="3"/>
    </row>
    <row r="125" spans="2:6" x14ac:dyDescent="0.2">
      <c r="B125" s="3"/>
      <c r="F125" s="3"/>
    </row>
    <row r="126" spans="2:6" x14ac:dyDescent="0.2">
      <c r="B126" s="3"/>
      <c r="F126" s="3"/>
    </row>
    <row r="127" spans="2:6" x14ac:dyDescent="0.2">
      <c r="B127" s="3"/>
      <c r="F127" s="3"/>
    </row>
    <row r="128" spans="2:6" x14ac:dyDescent="0.2">
      <c r="B128" s="3"/>
      <c r="F128" s="3"/>
    </row>
    <row r="129" spans="2:6" x14ac:dyDescent="0.2">
      <c r="B129" s="3"/>
      <c r="F129" s="3"/>
    </row>
    <row r="130" spans="2:6" x14ac:dyDescent="0.2">
      <c r="B130" s="3"/>
      <c r="F130" s="3"/>
    </row>
    <row r="131" spans="2:6" x14ac:dyDescent="0.2">
      <c r="B131" s="3"/>
      <c r="F131" s="3"/>
    </row>
    <row r="132" spans="2:6" x14ac:dyDescent="0.2">
      <c r="B132" s="3"/>
      <c r="F132" s="3"/>
    </row>
    <row r="133" spans="2:6" x14ac:dyDescent="0.2">
      <c r="B133" s="3"/>
      <c r="F133" s="3"/>
    </row>
    <row r="134" spans="2:6" x14ac:dyDescent="0.2">
      <c r="B134" s="3"/>
      <c r="F134" s="3"/>
    </row>
    <row r="135" spans="2:6" x14ac:dyDescent="0.2">
      <c r="B135" s="3"/>
      <c r="F135" s="3"/>
    </row>
    <row r="136" spans="2:6" x14ac:dyDescent="0.2">
      <c r="B136" s="3"/>
      <c r="F136" s="3"/>
    </row>
    <row r="137" spans="2:6" x14ac:dyDescent="0.2">
      <c r="B137" s="3"/>
      <c r="F137" s="3"/>
    </row>
    <row r="138" spans="2:6" x14ac:dyDescent="0.2">
      <c r="B138" s="3"/>
      <c r="F138" s="3"/>
    </row>
    <row r="139" spans="2:6" x14ac:dyDescent="0.2">
      <c r="B139" s="3"/>
      <c r="F139" s="3"/>
    </row>
    <row r="140" spans="2:6" x14ac:dyDescent="0.2">
      <c r="B140" s="3"/>
      <c r="F140" s="3"/>
    </row>
    <row r="141" spans="2:6" x14ac:dyDescent="0.2">
      <c r="B141" s="3"/>
      <c r="F141" s="3"/>
    </row>
    <row r="142" spans="2:6" x14ac:dyDescent="0.2">
      <c r="B142" s="3"/>
      <c r="F142" s="3"/>
    </row>
    <row r="143" spans="2:6" x14ac:dyDescent="0.2">
      <c r="B143" s="3"/>
      <c r="F143" s="3"/>
    </row>
    <row r="144" spans="2:6" x14ac:dyDescent="0.2">
      <c r="B144" s="3"/>
      <c r="F144" s="3"/>
    </row>
    <row r="145" spans="2:6" x14ac:dyDescent="0.2">
      <c r="B145" s="3"/>
      <c r="F145" s="3"/>
    </row>
    <row r="146" spans="2:6" x14ac:dyDescent="0.2">
      <c r="B146" s="3"/>
      <c r="F146" s="3"/>
    </row>
    <row r="147" spans="2:6" x14ac:dyDescent="0.2">
      <c r="B147" s="3"/>
      <c r="F147" s="3"/>
    </row>
    <row r="148" spans="2:6" x14ac:dyDescent="0.2">
      <c r="B148" s="3"/>
      <c r="F148" s="3"/>
    </row>
    <row r="149" spans="2:6" x14ac:dyDescent="0.2">
      <c r="B149" s="3"/>
      <c r="F149" s="3"/>
    </row>
    <row r="150" spans="2:6" x14ac:dyDescent="0.2">
      <c r="B150" s="3"/>
      <c r="F150" s="3"/>
    </row>
    <row r="151" spans="2:6" x14ac:dyDescent="0.2">
      <c r="B151" s="3"/>
      <c r="F151" s="3"/>
    </row>
    <row r="152" spans="2:6" x14ac:dyDescent="0.2">
      <c r="B152" s="3"/>
      <c r="F152" s="3"/>
    </row>
    <row r="153" spans="2:6" x14ac:dyDescent="0.2">
      <c r="B153" s="3"/>
      <c r="F153" s="3"/>
    </row>
    <row r="154" spans="2:6" x14ac:dyDescent="0.2">
      <c r="B154" s="3"/>
      <c r="F154" s="3"/>
    </row>
    <row r="155" spans="2:6" x14ac:dyDescent="0.2">
      <c r="B155" s="3"/>
      <c r="F155" s="3"/>
    </row>
    <row r="156" spans="2:6" x14ac:dyDescent="0.2">
      <c r="B156" s="3"/>
      <c r="F156" s="3"/>
    </row>
    <row r="157" spans="2:6" x14ac:dyDescent="0.2">
      <c r="B157" s="3"/>
      <c r="F157" s="3"/>
    </row>
    <row r="158" spans="2:6" x14ac:dyDescent="0.2">
      <c r="B158" s="3"/>
      <c r="F158" s="3"/>
    </row>
    <row r="159" spans="2:6" x14ac:dyDescent="0.2">
      <c r="B159" s="3"/>
      <c r="F159" s="3"/>
    </row>
    <row r="160" spans="2:6" x14ac:dyDescent="0.2">
      <c r="B160" s="3"/>
      <c r="F160" s="3"/>
    </row>
    <row r="161" spans="2:6" x14ac:dyDescent="0.2">
      <c r="B161" s="3"/>
      <c r="F161" s="3"/>
    </row>
    <row r="162" spans="2:6" x14ac:dyDescent="0.2">
      <c r="B162" s="3"/>
      <c r="F162" s="3"/>
    </row>
    <row r="163" spans="2:6" x14ac:dyDescent="0.2">
      <c r="B163" s="3"/>
      <c r="F163" s="3"/>
    </row>
    <row r="164" spans="2:6" x14ac:dyDescent="0.2">
      <c r="B164" s="3"/>
      <c r="F164" s="3"/>
    </row>
    <row r="165" spans="2:6" x14ac:dyDescent="0.2">
      <c r="B165" s="3"/>
      <c r="F165" s="3"/>
    </row>
    <row r="166" spans="2:6" x14ac:dyDescent="0.2">
      <c r="B166" s="3"/>
      <c r="F166" s="3"/>
    </row>
    <row r="167" spans="2:6" x14ac:dyDescent="0.2">
      <c r="B167" s="3"/>
      <c r="F167" s="3"/>
    </row>
    <row r="168" spans="2:6" x14ac:dyDescent="0.2">
      <c r="B168" s="3"/>
      <c r="F168" s="3"/>
    </row>
    <row r="169" spans="2:6" x14ac:dyDescent="0.2">
      <c r="B169" s="3"/>
      <c r="F169" s="3"/>
    </row>
    <row r="170" spans="2:6" x14ac:dyDescent="0.2">
      <c r="B170" s="3"/>
      <c r="F170" s="3"/>
    </row>
    <row r="171" spans="2:6" x14ac:dyDescent="0.2">
      <c r="B171" s="3"/>
      <c r="F171" s="3"/>
    </row>
    <row r="172" spans="2:6" x14ac:dyDescent="0.2">
      <c r="B172" s="3"/>
      <c r="F172" s="3"/>
    </row>
    <row r="173" spans="2:6" x14ac:dyDescent="0.2">
      <c r="B173" s="3"/>
      <c r="F173" s="3"/>
    </row>
    <row r="174" spans="2:6" x14ac:dyDescent="0.2">
      <c r="B174" s="3"/>
      <c r="F174" s="3"/>
    </row>
    <row r="175" spans="2:6" x14ac:dyDescent="0.2">
      <c r="B175" s="3"/>
      <c r="F175" s="3"/>
    </row>
    <row r="176" spans="2:6" x14ac:dyDescent="0.2">
      <c r="B176" s="3"/>
      <c r="F176" s="3"/>
    </row>
    <row r="177" spans="2:6" x14ac:dyDescent="0.2">
      <c r="B177" s="3"/>
      <c r="F177" s="3"/>
    </row>
    <row r="178" spans="2:6" x14ac:dyDescent="0.2">
      <c r="B178" s="3"/>
      <c r="F178" s="3"/>
    </row>
    <row r="179" spans="2:6" x14ac:dyDescent="0.2">
      <c r="B179" s="3"/>
      <c r="F179" s="3"/>
    </row>
    <row r="180" spans="2:6" x14ac:dyDescent="0.2">
      <c r="B180" s="3"/>
      <c r="F180" s="3"/>
    </row>
    <row r="181" spans="2:6" x14ac:dyDescent="0.2">
      <c r="B181" s="3"/>
      <c r="F181" s="3"/>
    </row>
    <row r="182" spans="2:6" x14ac:dyDescent="0.2">
      <c r="B182" s="3"/>
      <c r="F182" s="3"/>
    </row>
    <row r="183" spans="2:6" x14ac:dyDescent="0.2">
      <c r="B183" s="3"/>
      <c r="F183" s="3"/>
    </row>
    <row r="184" spans="2:6" x14ac:dyDescent="0.2">
      <c r="B184" s="3"/>
      <c r="F184" s="3"/>
    </row>
    <row r="185" spans="2:6" x14ac:dyDescent="0.2">
      <c r="B185" s="3"/>
      <c r="F185" s="3"/>
    </row>
    <row r="186" spans="2:6" x14ac:dyDescent="0.2">
      <c r="B186" s="3"/>
      <c r="F186" s="3"/>
    </row>
    <row r="187" spans="2:6" x14ac:dyDescent="0.2">
      <c r="B187" s="3"/>
      <c r="F187" s="3"/>
    </row>
    <row r="188" spans="2:6" x14ac:dyDescent="0.2">
      <c r="B188" s="3"/>
      <c r="F188" s="3"/>
    </row>
    <row r="189" spans="2:6" x14ac:dyDescent="0.2">
      <c r="B189" s="3"/>
      <c r="F189" s="3"/>
    </row>
    <row r="190" spans="2:6" x14ac:dyDescent="0.2">
      <c r="B190" s="3"/>
      <c r="F190" s="3"/>
    </row>
    <row r="191" spans="2:6" x14ac:dyDescent="0.2">
      <c r="B191" s="3"/>
      <c r="F191" s="3"/>
    </row>
    <row r="192" spans="2:6" x14ac:dyDescent="0.2">
      <c r="B192" s="3"/>
      <c r="F192" s="3"/>
    </row>
    <row r="193" spans="2:6" x14ac:dyDescent="0.2">
      <c r="B193" s="3"/>
      <c r="F193" s="3"/>
    </row>
    <row r="194" spans="2:6" x14ac:dyDescent="0.2">
      <c r="B194" s="3"/>
      <c r="F194" s="3"/>
    </row>
    <row r="195" spans="2:6" x14ac:dyDescent="0.2">
      <c r="B195" s="3"/>
      <c r="F195" s="3"/>
    </row>
    <row r="196" spans="2:6" x14ac:dyDescent="0.2">
      <c r="B196" s="3"/>
      <c r="F196" s="3"/>
    </row>
    <row r="197" spans="2:6" x14ac:dyDescent="0.2">
      <c r="B197" s="3"/>
      <c r="F197" s="3"/>
    </row>
    <row r="198" spans="2:6" x14ac:dyDescent="0.2">
      <c r="B198" s="3"/>
      <c r="F198" s="3"/>
    </row>
    <row r="199" spans="2:6" x14ac:dyDescent="0.2">
      <c r="B199" s="3"/>
      <c r="F199" s="3"/>
    </row>
    <row r="200" spans="2:6" x14ac:dyDescent="0.2">
      <c r="B200" s="3"/>
      <c r="F200" s="3"/>
    </row>
    <row r="201" spans="2:6" x14ac:dyDescent="0.2">
      <c r="B201" s="3"/>
      <c r="F201" s="3"/>
    </row>
    <row r="202" spans="2:6" x14ac:dyDescent="0.2">
      <c r="B202" s="3"/>
      <c r="F202" s="3"/>
    </row>
    <row r="203" spans="2:6" x14ac:dyDescent="0.2">
      <c r="B203" s="3"/>
      <c r="F203" s="3"/>
    </row>
    <row r="204" spans="2:6" x14ac:dyDescent="0.2">
      <c r="B204" s="3"/>
      <c r="F204" s="3"/>
    </row>
    <row r="205" spans="2:6" x14ac:dyDescent="0.2">
      <c r="B205" s="3"/>
      <c r="F205" s="3"/>
    </row>
    <row r="206" spans="2:6" x14ac:dyDescent="0.2">
      <c r="B206" s="3"/>
      <c r="F206" s="3"/>
    </row>
    <row r="207" spans="2:6" x14ac:dyDescent="0.2">
      <c r="B207" s="3"/>
      <c r="F207" s="3"/>
    </row>
    <row r="208" spans="2:6" x14ac:dyDescent="0.2">
      <c r="B208" s="3"/>
      <c r="F208" s="3"/>
    </row>
    <row r="209" spans="2:6" x14ac:dyDescent="0.2">
      <c r="B209" s="3"/>
      <c r="F209" s="3"/>
    </row>
    <row r="210" spans="2:6" x14ac:dyDescent="0.2">
      <c r="B210" s="3"/>
      <c r="F210" s="3"/>
    </row>
    <row r="211" spans="2:6" x14ac:dyDescent="0.2">
      <c r="B211" s="3"/>
      <c r="F211" s="3"/>
    </row>
    <row r="212" spans="2:6" x14ac:dyDescent="0.2">
      <c r="B212" s="3"/>
      <c r="F212" s="3"/>
    </row>
    <row r="213" spans="2:6" x14ac:dyDescent="0.2">
      <c r="B213" s="3"/>
      <c r="F213" s="3"/>
    </row>
    <row r="214" spans="2:6" x14ac:dyDescent="0.2">
      <c r="B214" s="3"/>
      <c r="F214" s="3"/>
    </row>
    <row r="215" spans="2:6" x14ac:dyDescent="0.2">
      <c r="B215" s="3"/>
      <c r="F215" s="3"/>
    </row>
    <row r="216" spans="2:6" x14ac:dyDescent="0.2">
      <c r="B216" s="3"/>
      <c r="F216" s="3"/>
    </row>
    <row r="217" spans="2:6" x14ac:dyDescent="0.2">
      <c r="B217" s="3"/>
      <c r="F217" s="3"/>
    </row>
    <row r="218" spans="2:6" x14ac:dyDescent="0.2">
      <c r="B218" s="3"/>
      <c r="F218" s="3"/>
    </row>
    <row r="219" spans="2:6" x14ac:dyDescent="0.2">
      <c r="B219" s="3"/>
      <c r="F219" s="3"/>
    </row>
    <row r="220" spans="2:6" x14ac:dyDescent="0.2">
      <c r="B220" s="3"/>
      <c r="F220" s="3"/>
    </row>
    <row r="221" spans="2:6" x14ac:dyDescent="0.2">
      <c r="B221" s="3"/>
      <c r="F221" s="3"/>
    </row>
    <row r="222" spans="2:6" x14ac:dyDescent="0.2">
      <c r="B222" s="3"/>
      <c r="F222" s="3"/>
    </row>
    <row r="223" spans="2:6" x14ac:dyDescent="0.2">
      <c r="B223" s="3"/>
      <c r="F223" s="3"/>
    </row>
    <row r="224" spans="2:6" x14ac:dyDescent="0.2">
      <c r="B224" s="3"/>
      <c r="F224" s="3"/>
    </row>
    <row r="225" spans="2:6" x14ac:dyDescent="0.2">
      <c r="B225" s="3"/>
      <c r="F225" s="3"/>
    </row>
    <row r="226" spans="2:6" x14ac:dyDescent="0.2">
      <c r="B226" s="3"/>
      <c r="F226" s="3"/>
    </row>
    <row r="227" spans="2:6" x14ac:dyDescent="0.2">
      <c r="B227" s="3"/>
      <c r="F227" s="3"/>
    </row>
    <row r="228" spans="2:6" x14ac:dyDescent="0.2">
      <c r="B228" s="3"/>
      <c r="F228" s="3"/>
    </row>
    <row r="229" spans="2:6" x14ac:dyDescent="0.2">
      <c r="B229" s="3"/>
      <c r="F229" s="3"/>
    </row>
    <row r="230" spans="2:6" x14ac:dyDescent="0.2">
      <c r="B230" s="3"/>
      <c r="F230" s="3"/>
    </row>
    <row r="231" spans="2:6" x14ac:dyDescent="0.2">
      <c r="B231" s="3"/>
      <c r="F231" s="3"/>
    </row>
    <row r="232" spans="2:6" x14ac:dyDescent="0.2">
      <c r="B232" s="3"/>
      <c r="F232" s="3"/>
    </row>
    <row r="233" spans="2:6" x14ac:dyDescent="0.2">
      <c r="B233" s="3"/>
      <c r="F233" s="3"/>
    </row>
    <row r="234" spans="2:6" x14ac:dyDescent="0.2">
      <c r="B234" s="3"/>
      <c r="F234" s="3"/>
    </row>
    <row r="235" spans="2:6" x14ac:dyDescent="0.2">
      <c r="B235" s="3"/>
      <c r="F235" s="3"/>
    </row>
    <row r="236" spans="2:6" x14ac:dyDescent="0.2">
      <c r="B236" s="3"/>
      <c r="F236" s="3"/>
    </row>
    <row r="237" spans="2:6" x14ac:dyDescent="0.2">
      <c r="B237" s="3"/>
      <c r="F237" s="3"/>
    </row>
    <row r="238" spans="2:6" x14ac:dyDescent="0.2">
      <c r="B238" s="3"/>
      <c r="F238" s="3"/>
    </row>
    <row r="239" spans="2:6" x14ac:dyDescent="0.2">
      <c r="B239" s="3"/>
      <c r="F239" s="3"/>
    </row>
    <row r="240" spans="2:6" x14ac:dyDescent="0.2">
      <c r="B240" s="3"/>
      <c r="F240" s="3"/>
    </row>
    <row r="241" spans="2:6" x14ac:dyDescent="0.2">
      <c r="B241" s="3"/>
      <c r="F241" s="3"/>
    </row>
    <row r="242" spans="2:6" x14ac:dyDescent="0.2">
      <c r="B242" s="3"/>
      <c r="F242" s="3"/>
    </row>
    <row r="243" spans="2:6" x14ac:dyDescent="0.2">
      <c r="B243" s="3"/>
      <c r="F243" s="3"/>
    </row>
    <row r="244" spans="2:6" x14ac:dyDescent="0.2">
      <c r="B244" s="3"/>
      <c r="F244" s="3"/>
    </row>
    <row r="245" spans="2:6" x14ac:dyDescent="0.2">
      <c r="B245" s="3"/>
      <c r="F245" s="3"/>
    </row>
    <row r="246" spans="2:6" x14ac:dyDescent="0.2">
      <c r="B246" s="3"/>
      <c r="F246" s="3"/>
    </row>
    <row r="247" spans="2:6" x14ac:dyDescent="0.2">
      <c r="B247" s="3"/>
      <c r="F247" s="3"/>
    </row>
    <row r="248" spans="2:6" x14ac:dyDescent="0.2">
      <c r="B248" s="3"/>
      <c r="F248" s="3"/>
    </row>
    <row r="249" spans="2:6" x14ac:dyDescent="0.2">
      <c r="B249" s="3"/>
      <c r="F249" s="3"/>
    </row>
    <row r="250" spans="2:6" x14ac:dyDescent="0.2">
      <c r="B250" s="3"/>
      <c r="F250" s="3"/>
    </row>
    <row r="251" spans="2:6" x14ac:dyDescent="0.2">
      <c r="B251" s="3"/>
      <c r="F251" s="3"/>
    </row>
    <row r="252" spans="2:6" x14ac:dyDescent="0.2">
      <c r="B252" s="3"/>
      <c r="F252" s="3"/>
    </row>
    <row r="253" spans="2:6" x14ac:dyDescent="0.2">
      <c r="B253" s="3"/>
      <c r="F253" s="3"/>
    </row>
    <row r="254" spans="2:6" x14ac:dyDescent="0.2">
      <c r="B254" s="3"/>
      <c r="F254" s="3"/>
    </row>
    <row r="255" spans="2:6" x14ac:dyDescent="0.2">
      <c r="B255" s="3"/>
      <c r="F255" s="3"/>
    </row>
    <row r="256" spans="2:6" x14ac:dyDescent="0.2">
      <c r="B256" s="3"/>
      <c r="F256" s="3"/>
    </row>
    <row r="257" spans="2:6" x14ac:dyDescent="0.2">
      <c r="B257" s="3"/>
      <c r="F257" s="3"/>
    </row>
    <row r="258" spans="2:6" x14ac:dyDescent="0.2">
      <c r="B258" s="3"/>
      <c r="F258" s="3"/>
    </row>
    <row r="259" spans="2:6" x14ac:dyDescent="0.2">
      <c r="B259" s="3"/>
      <c r="F259" s="3"/>
    </row>
    <row r="260" spans="2:6" x14ac:dyDescent="0.2">
      <c r="B260" s="3"/>
      <c r="F260" s="3"/>
    </row>
    <row r="261" spans="2:6" x14ac:dyDescent="0.2">
      <c r="B261" s="3"/>
      <c r="F261" s="3"/>
    </row>
    <row r="262" spans="2:6" x14ac:dyDescent="0.2">
      <c r="B262" s="3"/>
      <c r="F262" s="3"/>
    </row>
    <row r="263" spans="2:6" x14ac:dyDescent="0.2">
      <c r="B263" s="3"/>
      <c r="F263" s="3"/>
    </row>
    <row r="264" spans="2:6" x14ac:dyDescent="0.2">
      <c r="B264" s="3"/>
      <c r="F264" s="3"/>
    </row>
    <row r="265" spans="2:6" x14ac:dyDescent="0.2">
      <c r="B265" s="3"/>
      <c r="F265" s="3"/>
    </row>
    <row r="266" spans="2:6" x14ac:dyDescent="0.2">
      <c r="B266" s="3"/>
      <c r="F266" s="3"/>
    </row>
    <row r="267" spans="2:6" x14ac:dyDescent="0.2">
      <c r="B267" s="3"/>
      <c r="F267" s="3"/>
    </row>
    <row r="268" spans="2:6" x14ac:dyDescent="0.2">
      <c r="B268" s="3"/>
      <c r="F268" s="3"/>
    </row>
    <row r="269" spans="2:6" x14ac:dyDescent="0.2">
      <c r="B269" s="3"/>
      <c r="F269" s="3"/>
    </row>
    <row r="270" spans="2:6" x14ac:dyDescent="0.2">
      <c r="B270" s="3"/>
      <c r="F270" s="3"/>
    </row>
    <row r="271" spans="2:6" x14ac:dyDescent="0.2">
      <c r="B271" s="3"/>
      <c r="F271" s="3"/>
    </row>
    <row r="272" spans="2:6" x14ac:dyDescent="0.2">
      <c r="B272" s="3"/>
      <c r="F272" s="3"/>
    </row>
    <row r="273" spans="2:6" x14ac:dyDescent="0.2">
      <c r="B273" s="3"/>
      <c r="F273" s="3"/>
    </row>
    <row r="274" spans="2:6" x14ac:dyDescent="0.2">
      <c r="B274" s="3"/>
      <c r="F274" s="3"/>
    </row>
    <row r="275" spans="2:6" x14ac:dyDescent="0.2">
      <c r="B275" s="3"/>
      <c r="F275" s="3"/>
    </row>
    <row r="276" spans="2:6" x14ac:dyDescent="0.2">
      <c r="B276" s="3"/>
      <c r="F276" s="3"/>
    </row>
    <row r="277" spans="2:6" x14ac:dyDescent="0.2">
      <c r="B277" s="3"/>
      <c r="F277" s="3"/>
    </row>
    <row r="278" spans="2:6" x14ac:dyDescent="0.2">
      <c r="B278" s="3"/>
      <c r="F278" s="3"/>
    </row>
    <row r="279" spans="2:6" x14ac:dyDescent="0.2">
      <c r="B279" s="3"/>
      <c r="F279" s="3"/>
    </row>
    <row r="280" spans="2:6" x14ac:dyDescent="0.2">
      <c r="B280" s="3"/>
      <c r="F280" s="3"/>
    </row>
    <row r="281" spans="2:6" x14ac:dyDescent="0.2">
      <c r="B281" s="3"/>
      <c r="F281" s="3"/>
    </row>
    <row r="282" spans="2:6" x14ac:dyDescent="0.2">
      <c r="B282" s="3"/>
      <c r="F282" s="3"/>
    </row>
    <row r="283" spans="2:6" x14ac:dyDescent="0.2">
      <c r="B283" s="3"/>
      <c r="F283" s="3"/>
    </row>
    <row r="284" spans="2:6" x14ac:dyDescent="0.2">
      <c r="B284" s="3"/>
      <c r="F284" s="3"/>
    </row>
    <row r="285" spans="2:6" x14ac:dyDescent="0.2">
      <c r="B285" s="3"/>
      <c r="F285" s="3"/>
    </row>
    <row r="286" spans="2:6" x14ac:dyDescent="0.2">
      <c r="B286" s="3"/>
      <c r="F286" s="3"/>
    </row>
    <row r="287" spans="2:6" x14ac:dyDescent="0.2">
      <c r="B287" s="3"/>
      <c r="F287" s="3"/>
    </row>
    <row r="288" spans="2:6" x14ac:dyDescent="0.2">
      <c r="B288" s="3"/>
      <c r="F288" s="3"/>
    </row>
    <row r="289" spans="2:6" x14ac:dyDescent="0.2">
      <c r="B289" s="3"/>
      <c r="F289" s="3"/>
    </row>
    <row r="290" spans="2:6" x14ac:dyDescent="0.2">
      <c r="B290" s="3"/>
      <c r="F290" s="3"/>
    </row>
    <row r="291" spans="2:6" x14ac:dyDescent="0.2">
      <c r="B291" s="3"/>
      <c r="F291" s="3"/>
    </row>
    <row r="292" spans="2:6" x14ac:dyDescent="0.2">
      <c r="B292" s="3"/>
      <c r="F292" s="3"/>
    </row>
    <row r="293" spans="2:6" x14ac:dyDescent="0.2">
      <c r="B293" s="3"/>
      <c r="F293" s="3"/>
    </row>
    <row r="294" spans="2:6" x14ac:dyDescent="0.2">
      <c r="B294" s="3"/>
      <c r="F294" s="3"/>
    </row>
    <row r="295" spans="2:6" x14ac:dyDescent="0.2">
      <c r="B295" s="3"/>
      <c r="F295" s="3"/>
    </row>
    <row r="296" spans="2:6" x14ac:dyDescent="0.2">
      <c r="B296" s="3"/>
      <c r="F296" s="3"/>
    </row>
    <row r="297" spans="2:6" x14ac:dyDescent="0.2">
      <c r="B297" s="3"/>
      <c r="F297" s="3"/>
    </row>
    <row r="298" spans="2:6" x14ac:dyDescent="0.2">
      <c r="B298" s="3"/>
      <c r="F298" s="3"/>
    </row>
    <row r="299" spans="2:6" x14ac:dyDescent="0.2">
      <c r="B299" s="3"/>
      <c r="F299" s="3"/>
    </row>
    <row r="300" spans="2:6" x14ac:dyDescent="0.2">
      <c r="B300" s="3"/>
      <c r="F300" s="3"/>
    </row>
    <row r="301" spans="2:6" x14ac:dyDescent="0.2">
      <c r="B301" s="3"/>
      <c r="F301" s="3"/>
    </row>
    <row r="302" spans="2:6" x14ac:dyDescent="0.2">
      <c r="B302" s="3"/>
      <c r="F302" s="3"/>
    </row>
    <row r="303" spans="2:6" x14ac:dyDescent="0.2">
      <c r="B303" s="3"/>
      <c r="F303" s="3"/>
    </row>
    <row r="304" spans="2:6" x14ac:dyDescent="0.2">
      <c r="B304" s="3"/>
      <c r="F304" s="3"/>
    </row>
    <row r="305" spans="2:6" x14ac:dyDescent="0.2">
      <c r="B305" s="3"/>
      <c r="F305" s="3"/>
    </row>
    <row r="306" spans="2:6" x14ac:dyDescent="0.2">
      <c r="B306" s="3"/>
      <c r="F306" s="3"/>
    </row>
    <row r="307" spans="2:6" x14ac:dyDescent="0.2">
      <c r="B307" s="3"/>
      <c r="F307" s="3"/>
    </row>
    <row r="308" spans="2:6" x14ac:dyDescent="0.2">
      <c r="B308" s="3"/>
      <c r="F308" s="3"/>
    </row>
    <row r="309" spans="2:6" x14ac:dyDescent="0.2">
      <c r="B309" s="3"/>
      <c r="F309" s="3"/>
    </row>
    <row r="310" spans="2:6" x14ac:dyDescent="0.2">
      <c r="B310" s="3"/>
      <c r="F310" s="3"/>
    </row>
    <row r="311" spans="2:6" x14ac:dyDescent="0.2">
      <c r="B311" s="3"/>
      <c r="F311" s="3"/>
    </row>
    <row r="312" spans="2:6" x14ac:dyDescent="0.2">
      <c r="B312" s="3"/>
      <c r="F312" s="3"/>
    </row>
    <row r="313" spans="2:6" x14ac:dyDescent="0.2">
      <c r="B313" s="3"/>
      <c r="F313" s="3"/>
    </row>
    <row r="314" spans="2:6" x14ac:dyDescent="0.2">
      <c r="B314" s="3"/>
      <c r="F314" s="3"/>
    </row>
    <row r="315" spans="2:6" x14ac:dyDescent="0.2">
      <c r="B315" s="3"/>
      <c r="F315" s="3"/>
    </row>
    <row r="316" spans="2:6" x14ac:dyDescent="0.2">
      <c r="B316" s="3"/>
      <c r="F316" s="3"/>
    </row>
    <row r="317" spans="2:6" x14ac:dyDescent="0.2">
      <c r="B317" s="3"/>
      <c r="F317" s="3"/>
    </row>
    <row r="318" spans="2:6" x14ac:dyDescent="0.2">
      <c r="B318" s="3"/>
      <c r="F318" s="3"/>
    </row>
    <row r="319" spans="2:6" x14ac:dyDescent="0.2">
      <c r="B319" s="3"/>
      <c r="F319" s="3"/>
    </row>
    <row r="320" spans="2:6" x14ac:dyDescent="0.2">
      <c r="B320" s="3"/>
      <c r="F320" s="3"/>
    </row>
    <row r="321" spans="2:6" x14ac:dyDescent="0.2">
      <c r="B321" s="3"/>
      <c r="F321" s="3"/>
    </row>
    <row r="322" spans="2:6" x14ac:dyDescent="0.2">
      <c r="B322" s="3"/>
      <c r="F322" s="3"/>
    </row>
    <row r="323" spans="2:6" x14ac:dyDescent="0.2">
      <c r="B323" s="3"/>
      <c r="F323" s="3"/>
    </row>
    <row r="324" spans="2:6" x14ac:dyDescent="0.2">
      <c r="B324" s="3"/>
      <c r="F324" s="3"/>
    </row>
    <row r="325" spans="2:6" x14ac:dyDescent="0.2">
      <c r="B325" s="3"/>
      <c r="F325" s="3"/>
    </row>
    <row r="326" spans="2:6" x14ac:dyDescent="0.2">
      <c r="B326" s="3"/>
      <c r="F326" s="3"/>
    </row>
    <row r="327" spans="2:6" x14ac:dyDescent="0.2">
      <c r="B327" s="3"/>
      <c r="F327" s="3"/>
    </row>
    <row r="328" spans="2:6" x14ac:dyDescent="0.2">
      <c r="B328" s="3"/>
      <c r="F328" s="3"/>
    </row>
    <row r="329" spans="2:6" x14ac:dyDescent="0.2">
      <c r="B329" s="3"/>
      <c r="F329" s="3"/>
    </row>
    <row r="330" spans="2:6" x14ac:dyDescent="0.2">
      <c r="B330" s="3"/>
      <c r="F330" s="3"/>
    </row>
    <row r="331" spans="2:6" x14ac:dyDescent="0.2">
      <c r="B331" s="3"/>
      <c r="F331" s="3"/>
    </row>
    <row r="332" spans="2:6" x14ac:dyDescent="0.2">
      <c r="B332" s="3"/>
      <c r="F332" s="3"/>
    </row>
    <row r="333" spans="2:6" x14ac:dyDescent="0.2">
      <c r="B333" s="3"/>
      <c r="F333" s="3"/>
    </row>
    <row r="334" spans="2:6" x14ac:dyDescent="0.2">
      <c r="B334" s="3"/>
      <c r="F334" s="3"/>
    </row>
    <row r="335" spans="2:6" x14ac:dyDescent="0.2">
      <c r="B335" s="3"/>
      <c r="F335" s="3"/>
    </row>
    <row r="336" spans="2:6" x14ac:dyDescent="0.2">
      <c r="B336" s="3"/>
      <c r="F336" s="3"/>
    </row>
    <row r="337" spans="2:6" x14ac:dyDescent="0.2">
      <c r="B337" s="3"/>
      <c r="F337" s="3"/>
    </row>
    <row r="338" spans="2:6" x14ac:dyDescent="0.2">
      <c r="B338" s="3"/>
      <c r="F338" s="3"/>
    </row>
    <row r="339" spans="2:6" x14ac:dyDescent="0.2">
      <c r="B339" s="3"/>
      <c r="F339" s="3"/>
    </row>
    <row r="340" spans="2:6" x14ac:dyDescent="0.2">
      <c r="B340" s="3"/>
      <c r="F340" s="3"/>
    </row>
    <row r="341" spans="2:6" x14ac:dyDescent="0.2">
      <c r="B341" s="3"/>
      <c r="F341" s="3"/>
    </row>
    <row r="342" spans="2:6" x14ac:dyDescent="0.2">
      <c r="B342" s="3"/>
      <c r="F342" s="3"/>
    </row>
    <row r="343" spans="2:6" x14ac:dyDescent="0.2">
      <c r="B343" s="3"/>
      <c r="F343" s="3"/>
    </row>
    <row r="344" spans="2:6" x14ac:dyDescent="0.2">
      <c r="B344" s="3"/>
      <c r="F344" s="3"/>
    </row>
    <row r="345" spans="2:6" x14ac:dyDescent="0.2">
      <c r="B345" s="3"/>
      <c r="F345" s="3"/>
    </row>
    <row r="346" spans="2:6" x14ac:dyDescent="0.2">
      <c r="B346" s="3"/>
      <c r="F346" s="3"/>
    </row>
    <row r="347" spans="2:6" x14ac:dyDescent="0.2">
      <c r="B347" s="3"/>
      <c r="F347" s="3"/>
    </row>
    <row r="348" spans="2:6" x14ac:dyDescent="0.2">
      <c r="B348" s="3"/>
      <c r="F348" s="3"/>
    </row>
    <row r="349" spans="2:6" x14ac:dyDescent="0.2">
      <c r="B349" s="3"/>
      <c r="F349" s="3"/>
    </row>
    <row r="350" spans="2:6" x14ac:dyDescent="0.2">
      <c r="B350" s="3"/>
      <c r="F350" s="3"/>
    </row>
    <row r="351" spans="2:6" x14ac:dyDescent="0.2">
      <c r="B351" s="3"/>
      <c r="F351" s="3"/>
    </row>
    <row r="352" spans="2:6" x14ac:dyDescent="0.2">
      <c r="B352" s="3"/>
      <c r="F352" s="3"/>
    </row>
    <row r="353" spans="2:6" x14ac:dyDescent="0.2">
      <c r="B353" s="3"/>
      <c r="F353" s="3"/>
    </row>
    <row r="354" spans="2:6" x14ac:dyDescent="0.2">
      <c r="B354" s="3"/>
      <c r="F354" s="3"/>
    </row>
    <row r="355" spans="2:6" x14ac:dyDescent="0.2">
      <c r="B355" s="3"/>
      <c r="F355" s="3"/>
    </row>
    <row r="356" spans="2:6" x14ac:dyDescent="0.2">
      <c r="B356" s="3"/>
      <c r="F356" s="3"/>
    </row>
    <row r="357" spans="2:6" x14ac:dyDescent="0.2">
      <c r="B357" s="3"/>
      <c r="F357" s="3"/>
    </row>
    <row r="358" spans="2:6" x14ac:dyDescent="0.2">
      <c r="B358" s="3"/>
      <c r="F358" s="3"/>
    </row>
    <row r="359" spans="2:6" x14ac:dyDescent="0.2">
      <c r="B359" s="3"/>
      <c r="F359" s="3"/>
    </row>
    <row r="360" spans="2:6" x14ac:dyDescent="0.2">
      <c r="B360" s="3"/>
      <c r="F360" s="3"/>
    </row>
    <row r="361" spans="2:6" x14ac:dyDescent="0.2">
      <c r="B361" s="3"/>
      <c r="F361" s="3"/>
    </row>
    <row r="362" spans="2:6" x14ac:dyDescent="0.2">
      <c r="B362" s="3"/>
      <c r="F362" s="3"/>
    </row>
    <row r="363" spans="2:6" x14ac:dyDescent="0.2">
      <c r="B363" s="3"/>
      <c r="F363" s="3"/>
    </row>
    <row r="364" spans="2:6" x14ac:dyDescent="0.2">
      <c r="B364" s="3"/>
      <c r="F364" s="3"/>
    </row>
    <row r="365" spans="2:6" x14ac:dyDescent="0.2">
      <c r="B365" s="3"/>
      <c r="F365" s="3"/>
    </row>
    <row r="366" spans="2:6" x14ac:dyDescent="0.2">
      <c r="B366" s="3"/>
      <c r="F366" s="3"/>
    </row>
    <row r="367" spans="2:6" x14ac:dyDescent="0.2">
      <c r="B367" s="3"/>
      <c r="F367" s="3"/>
    </row>
    <row r="368" spans="2:6" x14ac:dyDescent="0.2">
      <c r="B368" s="3"/>
      <c r="F368" s="3"/>
    </row>
    <row r="369" spans="2:6" x14ac:dyDescent="0.2">
      <c r="B369" s="3"/>
      <c r="F369" s="3"/>
    </row>
    <row r="370" spans="2:6" x14ac:dyDescent="0.2">
      <c r="B370" s="3"/>
      <c r="F370" s="3"/>
    </row>
    <row r="371" spans="2:6" x14ac:dyDescent="0.2">
      <c r="B371" s="3"/>
      <c r="F371" s="3"/>
    </row>
    <row r="372" spans="2:6" x14ac:dyDescent="0.2">
      <c r="B372" s="3"/>
      <c r="F372" s="3"/>
    </row>
    <row r="373" spans="2:6" x14ac:dyDescent="0.2">
      <c r="B373" s="3"/>
      <c r="F373" s="3"/>
    </row>
    <row r="374" spans="2:6" x14ac:dyDescent="0.2">
      <c r="B374" s="3"/>
      <c r="F374" s="3"/>
    </row>
    <row r="375" spans="2:6" x14ac:dyDescent="0.2">
      <c r="B375" s="3"/>
      <c r="F375" s="3"/>
    </row>
    <row r="376" spans="2:6" x14ac:dyDescent="0.2">
      <c r="B376" s="3"/>
      <c r="F376" s="3"/>
    </row>
    <row r="377" spans="2:6" x14ac:dyDescent="0.2">
      <c r="B377" s="3"/>
      <c r="F377" s="3"/>
    </row>
    <row r="378" spans="2:6" x14ac:dyDescent="0.2">
      <c r="B378" s="3"/>
      <c r="F378" s="3"/>
    </row>
    <row r="379" spans="2:6" x14ac:dyDescent="0.2">
      <c r="B379" s="3"/>
      <c r="F379" s="3"/>
    </row>
    <row r="380" spans="2:6" x14ac:dyDescent="0.2">
      <c r="B380" s="3"/>
      <c r="F380" s="3"/>
    </row>
    <row r="381" spans="2:6" x14ac:dyDescent="0.2">
      <c r="B381" s="3"/>
      <c r="F381" s="3"/>
    </row>
    <row r="382" spans="2:6" x14ac:dyDescent="0.2">
      <c r="B382" s="3"/>
      <c r="F382" s="3"/>
    </row>
    <row r="383" spans="2:6" x14ac:dyDescent="0.2">
      <c r="B383" s="3"/>
      <c r="F383" s="3"/>
    </row>
    <row r="384" spans="2:6" x14ac:dyDescent="0.2">
      <c r="B384" s="3"/>
      <c r="F384" s="3"/>
    </row>
    <row r="385" spans="2:6" x14ac:dyDescent="0.2">
      <c r="B385" s="3"/>
      <c r="F385" s="3"/>
    </row>
    <row r="386" spans="2:6" x14ac:dyDescent="0.2">
      <c r="B386" s="3"/>
      <c r="F386" s="3"/>
    </row>
    <row r="387" spans="2:6" x14ac:dyDescent="0.2">
      <c r="B387" s="3"/>
      <c r="F387" s="3"/>
    </row>
    <row r="388" spans="2:6" x14ac:dyDescent="0.2">
      <c r="B388" s="3"/>
      <c r="F388" s="3"/>
    </row>
    <row r="389" spans="2:6" x14ac:dyDescent="0.2">
      <c r="B389" s="3"/>
      <c r="F389" s="3"/>
    </row>
    <row r="390" spans="2:6" x14ac:dyDescent="0.2">
      <c r="B390" s="3"/>
      <c r="F390" s="3"/>
    </row>
    <row r="391" spans="2:6" x14ac:dyDescent="0.2">
      <c r="B391" s="3"/>
      <c r="F391" s="3"/>
    </row>
    <row r="392" spans="2:6" x14ac:dyDescent="0.2">
      <c r="B392" s="3"/>
      <c r="F392" s="3"/>
    </row>
    <row r="393" spans="2:6" x14ac:dyDescent="0.2">
      <c r="B393" s="3"/>
      <c r="F393" s="3"/>
    </row>
    <row r="394" spans="2:6" x14ac:dyDescent="0.2">
      <c r="B394" s="3"/>
      <c r="F394" s="3"/>
    </row>
    <row r="395" spans="2:6" x14ac:dyDescent="0.2">
      <c r="B395" s="3"/>
      <c r="F395" s="3"/>
    </row>
    <row r="396" spans="2:6" x14ac:dyDescent="0.2">
      <c r="B396" s="3"/>
      <c r="F396" s="3"/>
    </row>
    <row r="397" spans="2:6" x14ac:dyDescent="0.2">
      <c r="B397" s="3"/>
      <c r="F397" s="3"/>
    </row>
    <row r="398" spans="2:6" x14ac:dyDescent="0.2">
      <c r="B398" s="3"/>
      <c r="F398" s="3"/>
    </row>
    <row r="399" spans="2:6" x14ac:dyDescent="0.2">
      <c r="B399" s="3"/>
      <c r="F399" s="3"/>
    </row>
    <row r="400" spans="2:6" x14ac:dyDescent="0.2">
      <c r="B400" s="3"/>
      <c r="F400" s="3"/>
    </row>
    <row r="401" spans="2:6" x14ac:dyDescent="0.2">
      <c r="B401" s="3"/>
      <c r="F401" s="3"/>
    </row>
    <row r="402" spans="2:6" x14ac:dyDescent="0.2">
      <c r="B402" s="3"/>
      <c r="F402" s="3"/>
    </row>
    <row r="403" spans="2:6" x14ac:dyDescent="0.2">
      <c r="B403" s="3"/>
      <c r="F403" s="3"/>
    </row>
    <row r="404" spans="2:6" x14ac:dyDescent="0.2">
      <c r="B404" s="3"/>
      <c r="F404" s="3"/>
    </row>
    <row r="405" spans="2:6" x14ac:dyDescent="0.2">
      <c r="B405" s="3"/>
      <c r="F405" s="3"/>
    </row>
    <row r="406" spans="2:6" x14ac:dyDescent="0.2">
      <c r="B406" s="3"/>
      <c r="F406" s="3"/>
    </row>
    <row r="407" spans="2:6" x14ac:dyDescent="0.2">
      <c r="B407" s="3"/>
      <c r="F407" s="3"/>
    </row>
    <row r="408" spans="2:6" x14ac:dyDescent="0.2">
      <c r="B408" s="3"/>
      <c r="F408" s="3"/>
    </row>
    <row r="409" spans="2:6" x14ac:dyDescent="0.2">
      <c r="B409" s="3"/>
      <c r="F409" s="3"/>
    </row>
    <row r="410" spans="2:6" x14ac:dyDescent="0.2">
      <c r="B410" s="3"/>
      <c r="F410" s="3"/>
    </row>
    <row r="411" spans="2:6" x14ac:dyDescent="0.2">
      <c r="B411" s="3"/>
      <c r="F411" s="3"/>
    </row>
    <row r="412" spans="2:6" x14ac:dyDescent="0.2">
      <c r="B412" s="3"/>
      <c r="F412" s="3"/>
    </row>
    <row r="413" spans="2:6" x14ac:dyDescent="0.2">
      <c r="B413" s="3"/>
      <c r="F413" s="3"/>
    </row>
    <row r="414" spans="2:6" x14ac:dyDescent="0.2">
      <c r="B414" s="3"/>
      <c r="F414" s="3"/>
    </row>
    <row r="415" spans="2:6" x14ac:dyDescent="0.2">
      <c r="B415" s="3"/>
      <c r="F415" s="3"/>
    </row>
    <row r="416" spans="2:6" x14ac:dyDescent="0.2">
      <c r="B416" s="3"/>
      <c r="F416" s="3"/>
    </row>
    <row r="417" spans="2:6" x14ac:dyDescent="0.2">
      <c r="B417" s="3"/>
      <c r="F417" s="3"/>
    </row>
    <row r="418" spans="2:6" x14ac:dyDescent="0.2">
      <c r="B418" s="3"/>
      <c r="F418" s="3"/>
    </row>
    <row r="419" spans="2:6" x14ac:dyDescent="0.2">
      <c r="B419" s="3"/>
      <c r="F419" s="3"/>
    </row>
    <row r="420" spans="2:6" x14ac:dyDescent="0.2">
      <c r="B420" s="3"/>
      <c r="F420" s="3"/>
    </row>
    <row r="421" spans="2:6" x14ac:dyDescent="0.2">
      <c r="B421" s="3"/>
      <c r="F421" s="3"/>
    </row>
    <row r="422" spans="2:6" x14ac:dyDescent="0.2">
      <c r="B422" s="3"/>
      <c r="F422" s="3"/>
    </row>
    <row r="423" spans="2:6" x14ac:dyDescent="0.2">
      <c r="B423" s="3"/>
      <c r="F423" s="3"/>
    </row>
    <row r="424" spans="2:6" x14ac:dyDescent="0.2">
      <c r="B424" s="3"/>
      <c r="F424" s="3"/>
    </row>
    <row r="425" spans="2:6" x14ac:dyDescent="0.2">
      <c r="B425" s="3"/>
      <c r="F425" s="3"/>
    </row>
    <row r="426" spans="2:6" x14ac:dyDescent="0.2">
      <c r="B426" s="3"/>
      <c r="F426" s="3"/>
    </row>
    <row r="427" spans="2:6" x14ac:dyDescent="0.2">
      <c r="B427" s="3"/>
      <c r="F427" s="3"/>
    </row>
    <row r="428" spans="2:6" x14ac:dyDescent="0.2">
      <c r="B428" s="3"/>
      <c r="F428" s="3"/>
    </row>
    <row r="429" spans="2:6" x14ac:dyDescent="0.2">
      <c r="B429" s="3"/>
      <c r="F429" s="3"/>
    </row>
    <row r="430" spans="2:6" x14ac:dyDescent="0.2">
      <c r="B430" s="3"/>
      <c r="F430" s="3"/>
    </row>
    <row r="431" spans="2:6" x14ac:dyDescent="0.2">
      <c r="B431" s="3"/>
      <c r="F431" s="3"/>
    </row>
    <row r="432" spans="2:6" x14ac:dyDescent="0.2">
      <c r="B432" s="3"/>
      <c r="F432" s="3"/>
    </row>
    <row r="433" spans="2:6" x14ac:dyDescent="0.2">
      <c r="B433" s="3"/>
      <c r="F433" s="3"/>
    </row>
    <row r="434" spans="2:6" x14ac:dyDescent="0.2">
      <c r="B434" s="3"/>
      <c r="F434" s="3"/>
    </row>
    <row r="435" spans="2:6" x14ac:dyDescent="0.2">
      <c r="B435" s="3"/>
      <c r="F435" s="3"/>
    </row>
    <row r="436" spans="2:6" x14ac:dyDescent="0.2">
      <c r="B436" s="3"/>
      <c r="F436" s="3"/>
    </row>
    <row r="437" spans="2:6" x14ac:dyDescent="0.2">
      <c r="B437" s="3"/>
      <c r="F437" s="3"/>
    </row>
    <row r="438" spans="2:6" x14ac:dyDescent="0.2">
      <c r="B438" s="3"/>
      <c r="F438" s="3"/>
    </row>
    <row r="439" spans="2:6" x14ac:dyDescent="0.2">
      <c r="B439" s="3"/>
      <c r="F439" s="3"/>
    </row>
    <row r="440" spans="2:6" x14ac:dyDescent="0.2">
      <c r="B440" s="3"/>
      <c r="F440" s="3"/>
    </row>
    <row r="441" spans="2:6" x14ac:dyDescent="0.2">
      <c r="B441" s="3"/>
      <c r="F441" s="3"/>
    </row>
    <row r="442" spans="2:6" x14ac:dyDescent="0.2">
      <c r="B442" s="3"/>
      <c r="F442" s="3"/>
    </row>
    <row r="443" spans="2:6" x14ac:dyDescent="0.2">
      <c r="B443" s="3"/>
      <c r="F443" s="3"/>
    </row>
    <row r="444" spans="2:6" x14ac:dyDescent="0.2">
      <c r="B444" s="3"/>
      <c r="F444" s="3"/>
    </row>
    <row r="445" spans="2:6" x14ac:dyDescent="0.2">
      <c r="B445" s="3"/>
      <c r="F445" s="3"/>
    </row>
    <row r="446" spans="2:6" x14ac:dyDescent="0.2">
      <c r="B446" s="3"/>
      <c r="F446" s="3"/>
    </row>
    <row r="447" spans="2:6" x14ac:dyDescent="0.2">
      <c r="B447" s="3"/>
      <c r="F447" s="3"/>
    </row>
    <row r="448" spans="2:6" x14ac:dyDescent="0.2">
      <c r="B448" s="3"/>
      <c r="F448" s="3"/>
    </row>
    <row r="449" spans="2:6" x14ac:dyDescent="0.2">
      <c r="B449" s="3"/>
      <c r="F449" s="3"/>
    </row>
    <row r="450" spans="2:6" x14ac:dyDescent="0.2">
      <c r="B450" s="3"/>
      <c r="F450" s="3"/>
    </row>
    <row r="451" spans="2:6" x14ac:dyDescent="0.2">
      <c r="B451" s="3"/>
      <c r="F451" s="3"/>
    </row>
    <row r="452" spans="2:6" x14ac:dyDescent="0.2">
      <c r="B452" s="3"/>
      <c r="F452" s="3"/>
    </row>
    <row r="453" spans="2:6" x14ac:dyDescent="0.2">
      <c r="B453" s="3"/>
      <c r="F453" s="3"/>
    </row>
    <row r="454" spans="2:6" x14ac:dyDescent="0.2">
      <c r="B454" s="3"/>
      <c r="F454" s="3"/>
    </row>
    <row r="455" spans="2:6" x14ac:dyDescent="0.2">
      <c r="B455" s="3"/>
      <c r="F455" s="3"/>
    </row>
    <row r="456" spans="2:6" x14ac:dyDescent="0.2">
      <c r="B456" s="3"/>
      <c r="F456" s="3"/>
    </row>
    <row r="457" spans="2:6" x14ac:dyDescent="0.2">
      <c r="B457" s="3"/>
      <c r="F457" s="3"/>
    </row>
    <row r="458" spans="2:6" x14ac:dyDescent="0.2">
      <c r="B458" s="3"/>
      <c r="F458" s="3"/>
    </row>
    <row r="459" spans="2:6" x14ac:dyDescent="0.2">
      <c r="B459" s="3"/>
      <c r="F459" s="3"/>
    </row>
    <row r="460" spans="2:6" x14ac:dyDescent="0.2">
      <c r="B460" s="3"/>
      <c r="F460" s="3"/>
    </row>
    <row r="461" spans="2:6" x14ac:dyDescent="0.2">
      <c r="B461" s="3"/>
      <c r="F461" s="3"/>
    </row>
    <row r="462" spans="2:6" x14ac:dyDescent="0.2">
      <c r="B462" s="3"/>
      <c r="F462" s="3"/>
    </row>
    <row r="463" spans="2:6" x14ac:dyDescent="0.2">
      <c r="B463" s="3"/>
      <c r="F463" s="3"/>
    </row>
    <row r="464" spans="2:6" x14ac:dyDescent="0.2">
      <c r="B464" s="3"/>
      <c r="F464" s="3"/>
    </row>
    <row r="465" spans="2:6" x14ac:dyDescent="0.2">
      <c r="B465" s="3"/>
      <c r="F465" s="3"/>
    </row>
    <row r="466" spans="2:6" x14ac:dyDescent="0.2">
      <c r="B466" s="3"/>
      <c r="F466" s="3"/>
    </row>
    <row r="467" spans="2:6" x14ac:dyDescent="0.2">
      <c r="B467" s="3"/>
      <c r="F467" s="3"/>
    </row>
    <row r="468" spans="2:6" x14ac:dyDescent="0.2">
      <c r="B468" s="3"/>
      <c r="F468" s="3"/>
    </row>
    <row r="469" spans="2:6" x14ac:dyDescent="0.2">
      <c r="B469" s="3"/>
      <c r="F469" s="3"/>
    </row>
    <row r="470" spans="2:6" x14ac:dyDescent="0.2">
      <c r="B470" s="3"/>
      <c r="F470" s="3"/>
    </row>
    <row r="471" spans="2:6" x14ac:dyDescent="0.2">
      <c r="B471" s="3"/>
      <c r="F471" s="3"/>
    </row>
    <row r="472" spans="2:6" x14ac:dyDescent="0.2">
      <c r="B472" s="3"/>
      <c r="F472" s="3"/>
    </row>
    <row r="473" spans="2:6" x14ac:dyDescent="0.2">
      <c r="B473" s="3"/>
      <c r="F473" s="3"/>
    </row>
    <row r="474" spans="2:6" x14ac:dyDescent="0.2">
      <c r="B474" s="3"/>
      <c r="F474" s="3"/>
    </row>
    <row r="475" spans="2:6" x14ac:dyDescent="0.2">
      <c r="B475" s="3"/>
      <c r="F475" s="3"/>
    </row>
    <row r="476" spans="2:6" x14ac:dyDescent="0.2">
      <c r="B476" s="3"/>
      <c r="F476" s="3"/>
    </row>
    <row r="477" spans="2:6" x14ac:dyDescent="0.2">
      <c r="B477" s="3"/>
      <c r="F477" s="3"/>
    </row>
    <row r="478" spans="2:6" x14ac:dyDescent="0.2">
      <c r="B478" s="3"/>
      <c r="F478" s="3"/>
    </row>
    <row r="479" spans="2:6" x14ac:dyDescent="0.2">
      <c r="B479" s="3"/>
      <c r="F479" s="3"/>
    </row>
    <row r="480" spans="2:6" x14ac:dyDescent="0.2">
      <c r="B480" s="3"/>
      <c r="F480" s="3"/>
    </row>
    <row r="481" spans="2:6" x14ac:dyDescent="0.2">
      <c r="B481" s="3"/>
      <c r="F481" s="3"/>
    </row>
    <row r="482" spans="2:6" x14ac:dyDescent="0.2">
      <c r="B482" s="3"/>
      <c r="F482" s="3"/>
    </row>
    <row r="483" spans="2:6" x14ac:dyDescent="0.2">
      <c r="B483" s="3"/>
      <c r="F483" s="3"/>
    </row>
    <row r="484" spans="2:6" x14ac:dyDescent="0.2">
      <c r="B484" s="3"/>
      <c r="F484" s="3"/>
    </row>
    <row r="485" spans="2:6" x14ac:dyDescent="0.2">
      <c r="B485" s="3"/>
      <c r="F485" s="3"/>
    </row>
    <row r="486" spans="2:6" x14ac:dyDescent="0.2">
      <c r="B486" s="3"/>
      <c r="F486" s="3"/>
    </row>
    <row r="487" spans="2:6" x14ac:dyDescent="0.2">
      <c r="B487" s="3"/>
      <c r="F487" s="3"/>
    </row>
    <row r="488" spans="2:6" x14ac:dyDescent="0.2">
      <c r="B488" s="3"/>
      <c r="F488" s="3"/>
    </row>
    <row r="489" spans="2:6" x14ac:dyDescent="0.2">
      <c r="B489" s="3"/>
      <c r="F489" s="3"/>
    </row>
    <row r="490" spans="2:6" x14ac:dyDescent="0.2">
      <c r="B490" s="3"/>
      <c r="F490" s="3"/>
    </row>
    <row r="491" spans="2:6" x14ac:dyDescent="0.2">
      <c r="B491" s="3"/>
      <c r="F491" s="3"/>
    </row>
    <row r="492" spans="2:6" x14ac:dyDescent="0.2">
      <c r="B492" s="3"/>
      <c r="F492" s="3"/>
    </row>
    <row r="493" spans="2:6" x14ac:dyDescent="0.2">
      <c r="B493" s="3"/>
      <c r="F493" s="3"/>
    </row>
    <row r="494" spans="2:6" x14ac:dyDescent="0.2">
      <c r="B494" s="3"/>
      <c r="F494" s="3"/>
    </row>
    <row r="495" spans="2:6" x14ac:dyDescent="0.2">
      <c r="B495" s="3"/>
      <c r="F495" s="3"/>
    </row>
    <row r="496" spans="2:6" x14ac:dyDescent="0.2">
      <c r="B496" s="3"/>
      <c r="F496" s="3"/>
    </row>
    <row r="497" spans="2:6" x14ac:dyDescent="0.2">
      <c r="B497" s="3"/>
      <c r="F497" s="3"/>
    </row>
    <row r="498" spans="2:6" x14ac:dyDescent="0.2">
      <c r="B498" s="3"/>
      <c r="F498" s="3"/>
    </row>
    <row r="499" spans="2:6" x14ac:dyDescent="0.2">
      <c r="B499" s="3"/>
      <c r="F499" s="3"/>
    </row>
    <row r="500" spans="2:6" x14ac:dyDescent="0.2">
      <c r="B500" s="3"/>
      <c r="F500" s="3"/>
    </row>
    <row r="501" spans="2:6" x14ac:dyDescent="0.2">
      <c r="B501" s="3"/>
      <c r="F501" s="3"/>
    </row>
    <row r="502" spans="2:6" x14ac:dyDescent="0.2">
      <c r="B502" s="3"/>
      <c r="F502" s="3"/>
    </row>
    <row r="503" spans="2:6" x14ac:dyDescent="0.2">
      <c r="B503" s="3"/>
      <c r="F503" s="3"/>
    </row>
    <row r="504" spans="2:6" x14ac:dyDescent="0.2">
      <c r="B504" s="3"/>
      <c r="F504" s="3"/>
    </row>
    <row r="505" spans="2:6" x14ac:dyDescent="0.2">
      <c r="B505" s="3"/>
      <c r="F505" s="3"/>
    </row>
    <row r="506" spans="2:6" x14ac:dyDescent="0.2">
      <c r="B506" s="3"/>
      <c r="F506" s="3"/>
    </row>
    <row r="507" spans="2:6" x14ac:dyDescent="0.2">
      <c r="B507" s="3"/>
      <c r="F507" s="3"/>
    </row>
    <row r="508" spans="2:6" x14ac:dyDescent="0.2">
      <c r="B508" s="3"/>
      <c r="F508" s="3"/>
    </row>
    <row r="509" spans="2:6" x14ac:dyDescent="0.2">
      <c r="B509" s="3"/>
      <c r="F509" s="3"/>
    </row>
    <row r="510" spans="2:6" x14ac:dyDescent="0.2">
      <c r="B510" s="3"/>
      <c r="F510" s="3"/>
    </row>
    <row r="511" spans="2:6" x14ac:dyDescent="0.2">
      <c r="B511" s="3"/>
      <c r="F511" s="3"/>
    </row>
    <row r="512" spans="2:6" x14ac:dyDescent="0.2">
      <c r="B512" s="3"/>
      <c r="F512" s="3"/>
    </row>
    <row r="513" spans="2:6" x14ac:dyDescent="0.2">
      <c r="B513" s="3"/>
      <c r="F513" s="3"/>
    </row>
    <row r="514" spans="2:6" x14ac:dyDescent="0.2">
      <c r="B514" s="3"/>
      <c r="F514" s="3"/>
    </row>
    <row r="515" spans="2:6" x14ac:dyDescent="0.2">
      <c r="B515" s="3"/>
      <c r="F515" s="3"/>
    </row>
    <row r="516" spans="2:6" x14ac:dyDescent="0.2">
      <c r="B516" s="3"/>
      <c r="F516" s="3"/>
    </row>
    <row r="517" spans="2:6" x14ac:dyDescent="0.2">
      <c r="B517" s="3"/>
      <c r="F517" s="3"/>
    </row>
    <row r="518" spans="2:6" x14ac:dyDescent="0.2">
      <c r="B518" s="3"/>
      <c r="F518" s="3"/>
    </row>
    <row r="519" spans="2:6" x14ac:dyDescent="0.2">
      <c r="B519" s="3"/>
      <c r="F519" s="3"/>
    </row>
    <row r="520" spans="2:6" x14ac:dyDescent="0.2">
      <c r="B520" s="3"/>
      <c r="F520" s="3"/>
    </row>
    <row r="521" spans="2:6" x14ac:dyDescent="0.2">
      <c r="B521" s="3"/>
      <c r="F521" s="3"/>
    </row>
    <row r="522" spans="2:6" x14ac:dyDescent="0.2">
      <c r="B522" s="3"/>
      <c r="F522" s="3"/>
    </row>
    <row r="523" spans="2:6" x14ac:dyDescent="0.2">
      <c r="B523" s="3"/>
      <c r="F523" s="3"/>
    </row>
    <row r="524" spans="2:6" x14ac:dyDescent="0.2">
      <c r="B524" s="3"/>
      <c r="F524" s="3"/>
    </row>
    <row r="525" spans="2:6" x14ac:dyDescent="0.2">
      <c r="B525" s="3"/>
      <c r="F525" s="3"/>
    </row>
    <row r="526" spans="2:6" x14ac:dyDescent="0.2">
      <c r="B526" s="3"/>
      <c r="F526" s="3"/>
    </row>
    <row r="527" spans="2:6" x14ac:dyDescent="0.2">
      <c r="B527" s="3"/>
      <c r="F527" s="3"/>
    </row>
    <row r="528" spans="2:6" x14ac:dyDescent="0.2">
      <c r="B528" s="3"/>
      <c r="F528" s="3"/>
    </row>
    <row r="529" spans="2:6" x14ac:dyDescent="0.2">
      <c r="B529" s="3"/>
      <c r="F529" s="3"/>
    </row>
    <row r="530" spans="2:6" x14ac:dyDescent="0.2">
      <c r="B530" s="3"/>
      <c r="F530" s="3"/>
    </row>
    <row r="531" spans="2:6" x14ac:dyDescent="0.2">
      <c r="B531" s="3"/>
      <c r="F531" s="3"/>
    </row>
    <row r="532" spans="2:6" x14ac:dyDescent="0.2">
      <c r="B532" s="3"/>
      <c r="F532" s="3"/>
    </row>
    <row r="533" spans="2:6" x14ac:dyDescent="0.2">
      <c r="B533" s="3"/>
      <c r="F533" s="3"/>
    </row>
    <row r="534" spans="2:6" x14ac:dyDescent="0.2">
      <c r="B534" s="3"/>
      <c r="F534" s="3"/>
    </row>
    <row r="535" spans="2:6" x14ac:dyDescent="0.2">
      <c r="B535" s="3"/>
      <c r="F535" s="3"/>
    </row>
    <row r="536" spans="2:6" x14ac:dyDescent="0.2">
      <c r="B536" s="3"/>
      <c r="F536" s="3"/>
    </row>
    <row r="537" spans="2:6" x14ac:dyDescent="0.2">
      <c r="B537" s="3"/>
      <c r="F537" s="3"/>
    </row>
    <row r="538" spans="2:6" x14ac:dyDescent="0.2">
      <c r="B538" s="3"/>
      <c r="F538" s="3"/>
    </row>
    <row r="539" spans="2:6" x14ac:dyDescent="0.2">
      <c r="B539" s="3"/>
      <c r="F539" s="3"/>
    </row>
    <row r="540" spans="2:6" x14ac:dyDescent="0.2">
      <c r="B540" s="3"/>
      <c r="F540" s="3"/>
    </row>
    <row r="541" spans="2:6" x14ac:dyDescent="0.2">
      <c r="B541" s="3"/>
      <c r="F541" s="3"/>
    </row>
    <row r="542" spans="2:6" x14ac:dyDescent="0.2">
      <c r="B542" s="3"/>
      <c r="F542" s="3"/>
    </row>
    <row r="543" spans="2:6" x14ac:dyDescent="0.2">
      <c r="B543" s="3"/>
      <c r="F543" s="3"/>
    </row>
    <row r="544" spans="2:6" x14ac:dyDescent="0.2">
      <c r="B544" s="3"/>
      <c r="F544" s="3"/>
    </row>
    <row r="545" spans="2:6" x14ac:dyDescent="0.2">
      <c r="B545" s="3"/>
      <c r="F545" s="3"/>
    </row>
    <row r="546" spans="2:6" x14ac:dyDescent="0.2">
      <c r="B546" s="3"/>
      <c r="F546" s="3"/>
    </row>
    <row r="547" spans="2:6" x14ac:dyDescent="0.2">
      <c r="B547" s="3"/>
      <c r="F547" s="3"/>
    </row>
    <row r="548" spans="2:6" x14ac:dyDescent="0.2">
      <c r="B548" s="3"/>
      <c r="F548" s="3"/>
    </row>
    <row r="549" spans="2:6" x14ac:dyDescent="0.2">
      <c r="B549" s="3"/>
      <c r="F549" s="3"/>
    </row>
    <row r="550" spans="2:6" x14ac:dyDescent="0.2">
      <c r="B550" s="3"/>
      <c r="F550" s="3"/>
    </row>
    <row r="551" spans="2:6" x14ac:dyDescent="0.2">
      <c r="B551" s="3"/>
      <c r="F551" s="3"/>
    </row>
    <row r="552" spans="2:6" x14ac:dyDescent="0.2">
      <c r="B552" s="3"/>
      <c r="F552" s="3"/>
    </row>
    <row r="553" spans="2:6" x14ac:dyDescent="0.2">
      <c r="B553" s="3"/>
      <c r="F553" s="3"/>
    </row>
    <row r="554" spans="2:6" x14ac:dyDescent="0.2">
      <c r="B554" s="3"/>
      <c r="F554" s="3"/>
    </row>
    <row r="555" spans="2:6" x14ac:dyDescent="0.2">
      <c r="B555" s="3"/>
      <c r="F555" s="3"/>
    </row>
    <row r="556" spans="2:6" x14ac:dyDescent="0.2">
      <c r="B556" s="3"/>
      <c r="F556" s="3"/>
    </row>
    <row r="557" spans="2:6" x14ac:dyDescent="0.2">
      <c r="B557" s="3"/>
      <c r="F557" s="3"/>
    </row>
    <row r="558" spans="2:6" x14ac:dyDescent="0.2">
      <c r="B558" s="3"/>
      <c r="F558" s="3"/>
    </row>
    <row r="559" spans="2:6" x14ac:dyDescent="0.2">
      <c r="B559" s="3"/>
      <c r="F559" s="3"/>
    </row>
    <row r="560" spans="2:6" x14ac:dyDescent="0.2">
      <c r="B560" s="3"/>
      <c r="F560" s="3"/>
    </row>
    <row r="561" spans="2:6" x14ac:dyDescent="0.2">
      <c r="B561" s="3"/>
      <c r="F561" s="3"/>
    </row>
    <row r="562" spans="2:6" x14ac:dyDescent="0.2">
      <c r="B562" s="3"/>
      <c r="F562" s="3"/>
    </row>
    <row r="563" spans="2:6" x14ac:dyDescent="0.2">
      <c r="B563" s="3"/>
      <c r="F563" s="3"/>
    </row>
    <row r="564" spans="2:6" x14ac:dyDescent="0.2">
      <c r="B564" s="3"/>
      <c r="F564" s="3"/>
    </row>
    <row r="565" spans="2:6" x14ac:dyDescent="0.2">
      <c r="B565" s="3"/>
      <c r="F565" s="3"/>
    </row>
    <row r="566" spans="2:6" x14ac:dyDescent="0.2">
      <c r="B566" s="3"/>
      <c r="F566" s="3"/>
    </row>
    <row r="567" spans="2:6" x14ac:dyDescent="0.2">
      <c r="B567" s="3"/>
      <c r="F567" s="3"/>
    </row>
    <row r="568" spans="2:6" x14ac:dyDescent="0.2">
      <c r="B568" s="3"/>
      <c r="F568" s="3"/>
    </row>
    <row r="569" spans="2:6" x14ac:dyDescent="0.2">
      <c r="B569" s="3"/>
      <c r="F569" s="3"/>
    </row>
    <row r="570" spans="2:6" x14ac:dyDescent="0.2">
      <c r="B570" s="3"/>
      <c r="F570" s="3"/>
    </row>
    <row r="571" spans="2:6" x14ac:dyDescent="0.2">
      <c r="B571" s="3"/>
      <c r="F571" s="3"/>
    </row>
    <row r="572" spans="2:6" x14ac:dyDescent="0.2">
      <c r="B572" s="3"/>
      <c r="F572" s="3"/>
    </row>
    <row r="573" spans="2:6" x14ac:dyDescent="0.2">
      <c r="B573" s="3"/>
      <c r="F573" s="3"/>
    </row>
    <row r="574" spans="2:6" x14ac:dyDescent="0.2">
      <c r="B574" s="3"/>
      <c r="F574" s="3"/>
    </row>
    <row r="575" spans="2:6" x14ac:dyDescent="0.2">
      <c r="B575" s="3"/>
      <c r="F575" s="3"/>
    </row>
    <row r="576" spans="2:6" x14ac:dyDescent="0.2">
      <c r="B576" s="3"/>
      <c r="F576" s="3"/>
    </row>
    <row r="577" spans="2:6" x14ac:dyDescent="0.2">
      <c r="B577" s="3"/>
      <c r="F577" s="3"/>
    </row>
    <row r="578" spans="2:6" x14ac:dyDescent="0.2">
      <c r="B578" s="3"/>
      <c r="F578" s="3"/>
    </row>
    <row r="579" spans="2:6" x14ac:dyDescent="0.2">
      <c r="B579" s="3"/>
      <c r="F579" s="3"/>
    </row>
    <row r="580" spans="2:6" x14ac:dyDescent="0.2">
      <c r="B580" s="3"/>
      <c r="F580" s="3"/>
    </row>
    <row r="581" spans="2:6" x14ac:dyDescent="0.2">
      <c r="B581" s="3"/>
      <c r="F581" s="3"/>
    </row>
    <row r="582" spans="2:6" x14ac:dyDescent="0.2">
      <c r="B582" s="3"/>
      <c r="F582" s="3"/>
    </row>
    <row r="583" spans="2:6" x14ac:dyDescent="0.2">
      <c r="B583" s="3"/>
      <c r="F583" s="3"/>
    </row>
    <row r="584" spans="2:6" x14ac:dyDescent="0.2">
      <c r="B584" s="3"/>
      <c r="F584" s="3"/>
    </row>
    <row r="585" spans="2:6" x14ac:dyDescent="0.2">
      <c r="B585" s="3"/>
      <c r="F585" s="3"/>
    </row>
    <row r="586" spans="2:6" x14ac:dyDescent="0.2">
      <c r="B586" s="3"/>
      <c r="F586" s="3"/>
    </row>
    <row r="587" spans="2:6" x14ac:dyDescent="0.2">
      <c r="B587" s="3"/>
      <c r="F587" s="3"/>
    </row>
    <row r="588" spans="2:6" x14ac:dyDescent="0.2">
      <c r="B588" s="3"/>
      <c r="F588" s="3"/>
    </row>
    <row r="589" spans="2:6" x14ac:dyDescent="0.2">
      <c r="B589" s="3"/>
      <c r="F589" s="3"/>
    </row>
    <row r="590" spans="2:6" x14ac:dyDescent="0.2">
      <c r="B590" s="3"/>
      <c r="F590" s="3"/>
    </row>
    <row r="591" spans="2:6" x14ac:dyDescent="0.2">
      <c r="B591" s="3"/>
      <c r="F591" s="3"/>
    </row>
    <row r="592" spans="2:6" x14ac:dyDescent="0.2">
      <c r="B592" s="3"/>
      <c r="F592" s="3"/>
    </row>
    <row r="593" spans="2:6" x14ac:dyDescent="0.2">
      <c r="B593" s="3"/>
      <c r="F593" s="3"/>
    </row>
    <row r="594" spans="2:6" x14ac:dyDescent="0.2">
      <c r="B594" s="3"/>
      <c r="F594" s="3"/>
    </row>
    <row r="595" spans="2:6" x14ac:dyDescent="0.2">
      <c r="B595" s="3"/>
      <c r="F595" s="3"/>
    </row>
    <row r="596" spans="2:6" x14ac:dyDescent="0.2">
      <c r="B596" s="3"/>
      <c r="F596" s="3"/>
    </row>
    <row r="597" spans="2:6" x14ac:dyDescent="0.2">
      <c r="B597" s="3"/>
      <c r="F597" s="3"/>
    </row>
    <row r="598" spans="2:6" x14ac:dyDescent="0.2">
      <c r="B598" s="3"/>
      <c r="F598" s="3"/>
    </row>
    <row r="599" spans="2:6" x14ac:dyDescent="0.2">
      <c r="B599" s="3"/>
      <c r="F599" s="3"/>
    </row>
    <row r="600" spans="2:6" x14ac:dyDescent="0.2">
      <c r="B600" s="3"/>
      <c r="F600" s="3"/>
    </row>
    <row r="601" spans="2:6" x14ac:dyDescent="0.2">
      <c r="B601" s="3"/>
      <c r="F601" s="3"/>
    </row>
    <row r="602" spans="2:6" x14ac:dyDescent="0.2">
      <c r="B602" s="3"/>
      <c r="F602" s="3"/>
    </row>
    <row r="603" spans="2:6" x14ac:dyDescent="0.2">
      <c r="B603" s="3"/>
      <c r="F603" s="3"/>
    </row>
    <row r="604" spans="2:6" x14ac:dyDescent="0.2">
      <c r="B604" s="3"/>
      <c r="F604" s="3"/>
    </row>
    <row r="605" spans="2:6" x14ac:dyDescent="0.2">
      <c r="B605" s="3"/>
      <c r="F605" s="3"/>
    </row>
    <row r="606" spans="2:6" x14ac:dyDescent="0.2">
      <c r="B606" s="3"/>
      <c r="F606" s="3"/>
    </row>
    <row r="607" spans="2:6" x14ac:dyDescent="0.2">
      <c r="B607" s="3"/>
      <c r="F607" s="3"/>
    </row>
    <row r="608" spans="2:6" x14ac:dyDescent="0.2">
      <c r="B608" s="3"/>
      <c r="F608" s="3"/>
    </row>
    <row r="609" spans="2:6" x14ac:dyDescent="0.2">
      <c r="B609" s="3"/>
      <c r="F609" s="3"/>
    </row>
    <row r="610" spans="2:6" x14ac:dyDescent="0.2">
      <c r="B610" s="3"/>
      <c r="F610" s="3"/>
    </row>
    <row r="611" spans="2:6" x14ac:dyDescent="0.2">
      <c r="B611" s="3"/>
      <c r="F611" s="3"/>
    </row>
    <row r="612" spans="2:6" x14ac:dyDescent="0.2">
      <c r="B612" s="3"/>
      <c r="F612" s="3"/>
    </row>
    <row r="613" spans="2:6" x14ac:dyDescent="0.2">
      <c r="B613" s="3"/>
      <c r="F613" s="3"/>
    </row>
    <row r="614" spans="2:6" x14ac:dyDescent="0.2">
      <c r="B614" s="3"/>
      <c r="F614" s="3"/>
    </row>
    <row r="615" spans="2:6" x14ac:dyDescent="0.2">
      <c r="B615" s="3"/>
      <c r="F615" s="3"/>
    </row>
    <row r="616" spans="2:6" x14ac:dyDescent="0.2">
      <c r="B616" s="3"/>
      <c r="F616" s="3"/>
    </row>
    <row r="617" spans="2:6" x14ac:dyDescent="0.2">
      <c r="B617" s="3"/>
      <c r="F617" s="3"/>
    </row>
    <row r="618" spans="2:6" x14ac:dyDescent="0.2">
      <c r="B618" s="3"/>
      <c r="F618" s="3"/>
    </row>
    <row r="619" spans="2:6" x14ac:dyDescent="0.2">
      <c r="B619" s="3"/>
      <c r="F619" s="3"/>
    </row>
    <row r="620" spans="2:6" x14ac:dyDescent="0.2">
      <c r="B620" s="3"/>
      <c r="F620" s="3"/>
    </row>
    <row r="621" spans="2:6" x14ac:dyDescent="0.2">
      <c r="B621" s="3"/>
      <c r="F621" s="3"/>
    </row>
    <row r="622" spans="2:6" x14ac:dyDescent="0.2">
      <c r="B622" s="3"/>
      <c r="F622" s="3"/>
    </row>
    <row r="623" spans="2:6" x14ac:dyDescent="0.2">
      <c r="B623" s="3"/>
      <c r="F623" s="3"/>
    </row>
    <row r="624" spans="2:6" x14ac:dyDescent="0.2">
      <c r="B624" s="3"/>
      <c r="F624" s="3"/>
    </row>
    <row r="625" spans="2:6" x14ac:dyDescent="0.2">
      <c r="B625" s="3"/>
      <c r="F625" s="3"/>
    </row>
    <row r="626" spans="2:6" x14ac:dyDescent="0.2">
      <c r="B626" s="3"/>
      <c r="F626" s="3"/>
    </row>
    <row r="627" spans="2:6" x14ac:dyDescent="0.2">
      <c r="B627" s="3"/>
      <c r="F627" s="3"/>
    </row>
    <row r="628" spans="2:6" x14ac:dyDescent="0.2">
      <c r="B628" s="3"/>
      <c r="F628" s="3"/>
    </row>
    <row r="629" spans="2:6" x14ac:dyDescent="0.2">
      <c r="B629" s="3"/>
      <c r="F629" s="3"/>
    </row>
    <row r="630" spans="2:6" x14ac:dyDescent="0.2">
      <c r="B630" s="3"/>
      <c r="F630" s="3"/>
    </row>
    <row r="631" spans="2:6" x14ac:dyDescent="0.2">
      <c r="B631" s="3"/>
      <c r="F631" s="3"/>
    </row>
    <row r="632" spans="2:6" x14ac:dyDescent="0.2">
      <c r="B632" s="3"/>
      <c r="F632" s="3"/>
    </row>
    <row r="633" spans="2:6" x14ac:dyDescent="0.2">
      <c r="B633" s="3"/>
      <c r="F633" s="3"/>
    </row>
    <row r="634" spans="2:6" x14ac:dyDescent="0.2">
      <c r="B634" s="3"/>
      <c r="F634" s="3"/>
    </row>
    <row r="635" spans="2:6" x14ac:dyDescent="0.2">
      <c r="B635" s="3"/>
      <c r="F635" s="3"/>
    </row>
    <row r="636" spans="2:6" x14ac:dyDescent="0.2">
      <c r="B636" s="3"/>
      <c r="F636" s="3"/>
    </row>
    <row r="637" spans="2:6" x14ac:dyDescent="0.2">
      <c r="B637" s="3"/>
      <c r="F637" s="3"/>
    </row>
    <row r="638" spans="2:6" x14ac:dyDescent="0.2">
      <c r="B638" s="3"/>
      <c r="F638" s="3"/>
    </row>
    <row r="639" spans="2:6" x14ac:dyDescent="0.2">
      <c r="B639" s="3"/>
      <c r="F639" s="3"/>
    </row>
    <row r="640" spans="2:6" x14ac:dyDescent="0.2">
      <c r="B640" s="3"/>
      <c r="F640" s="3"/>
    </row>
    <row r="641" spans="2:6" x14ac:dyDescent="0.2">
      <c r="B641" s="3"/>
      <c r="F641" s="3"/>
    </row>
    <row r="642" spans="2:6" x14ac:dyDescent="0.2">
      <c r="B642" s="3"/>
      <c r="F642" s="3"/>
    </row>
    <row r="643" spans="2:6" x14ac:dyDescent="0.2">
      <c r="B643" s="3"/>
      <c r="F643" s="3"/>
    </row>
    <row r="644" spans="2:6" x14ac:dyDescent="0.2">
      <c r="B644" s="3"/>
      <c r="F644" s="3"/>
    </row>
    <row r="645" spans="2:6" x14ac:dyDescent="0.2">
      <c r="B645" s="3"/>
      <c r="F645" s="3"/>
    </row>
    <row r="646" spans="2:6" x14ac:dyDescent="0.2">
      <c r="B646" s="3"/>
      <c r="F646" s="3"/>
    </row>
    <row r="647" spans="2:6" x14ac:dyDescent="0.2">
      <c r="B647" s="3"/>
      <c r="F647" s="3"/>
    </row>
    <row r="648" spans="2:6" x14ac:dyDescent="0.2">
      <c r="B648" s="3"/>
      <c r="F648" s="3"/>
    </row>
    <row r="649" spans="2:6" x14ac:dyDescent="0.2">
      <c r="B649" s="3"/>
      <c r="F649" s="3"/>
    </row>
    <row r="650" spans="2:6" x14ac:dyDescent="0.2">
      <c r="B650" s="3"/>
      <c r="F650" s="3"/>
    </row>
    <row r="651" spans="2:6" x14ac:dyDescent="0.2">
      <c r="B651" s="3"/>
      <c r="F651" s="3"/>
    </row>
    <row r="652" spans="2:6" x14ac:dyDescent="0.2">
      <c r="B652" s="3"/>
      <c r="F652" s="3"/>
    </row>
    <row r="653" spans="2:6" x14ac:dyDescent="0.2">
      <c r="B653" s="3"/>
      <c r="F653" s="3"/>
    </row>
    <row r="654" spans="2:6" x14ac:dyDescent="0.2">
      <c r="B654" s="3"/>
      <c r="F654" s="3"/>
    </row>
    <row r="655" spans="2:6" x14ac:dyDescent="0.2">
      <c r="B655" s="3"/>
      <c r="F655" s="3"/>
    </row>
    <row r="656" spans="2:6" x14ac:dyDescent="0.2">
      <c r="B656" s="3"/>
      <c r="F656" s="3"/>
    </row>
    <row r="657" spans="2:6" x14ac:dyDescent="0.2">
      <c r="B657" s="3"/>
      <c r="F657" s="3"/>
    </row>
    <row r="658" spans="2:6" x14ac:dyDescent="0.2">
      <c r="B658" s="3"/>
      <c r="F658" s="3"/>
    </row>
    <row r="659" spans="2:6" x14ac:dyDescent="0.2">
      <c r="B659" s="3"/>
      <c r="F659" s="3"/>
    </row>
    <row r="660" spans="2:6" x14ac:dyDescent="0.2">
      <c r="B660" s="3"/>
      <c r="F660" s="3"/>
    </row>
    <row r="661" spans="2:6" x14ac:dyDescent="0.2">
      <c r="B661" s="3"/>
      <c r="F661" s="3"/>
    </row>
    <row r="662" spans="2:6" x14ac:dyDescent="0.2">
      <c r="B662" s="3"/>
      <c r="F662" s="3"/>
    </row>
    <row r="663" spans="2:6" x14ac:dyDescent="0.2">
      <c r="B663" s="3"/>
      <c r="F663" s="3"/>
    </row>
    <row r="664" spans="2:6" x14ac:dyDescent="0.2">
      <c r="B664" s="3"/>
      <c r="F664" s="3"/>
    </row>
    <row r="665" spans="2:6" x14ac:dyDescent="0.2">
      <c r="B665" s="3"/>
      <c r="F665" s="3"/>
    </row>
    <row r="666" spans="2:6" x14ac:dyDescent="0.2">
      <c r="B666" s="3"/>
      <c r="F666" s="3"/>
    </row>
    <row r="667" spans="2:6" x14ac:dyDescent="0.2">
      <c r="B667" s="3"/>
      <c r="F667" s="3"/>
    </row>
    <row r="668" spans="2:6" x14ac:dyDescent="0.2">
      <c r="B668" s="3"/>
      <c r="F668" s="3"/>
    </row>
    <row r="669" spans="2:6" x14ac:dyDescent="0.2">
      <c r="B669" s="3"/>
      <c r="F669" s="3"/>
    </row>
    <row r="670" spans="2:6" x14ac:dyDescent="0.2">
      <c r="B670" s="3"/>
      <c r="F670" s="3"/>
    </row>
    <row r="671" spans="2:6" x14ac:dyDescent="0.2">
      <c r="B671" s="3"/>
      <c r="F671" s="3"/>
    </row>
    <row r="672" spans="2:6" x14ac:dyDescent="0.2">
      <c r="B672" s="3"/>
      <c r="F672" s="3"/>
    </row>
    <row r="673" spans="2:6" x14ac:dyDescent="0.2">
      <c r="B673" s="3"/>
      <c r="F673" s="3"/>
    </row>
    <row r="674" spans="2:6" x14ac:dyDescent="0.2">
      <c r="B674" s="3"/>
      <c r="F674" s="3"/>
    </row>
    <row r="675" spans="2:6" x14ac:dyDescent="0.2">
      <c r="B675" s="3"/>
      <c r="F675" s="3"/>
    </row>
    <row r="676" spans="2:6" x14ac:dyDescent="0.2">
      <c r="B676" s="3"/>
      <c r="F676" s="3"/>
    </row>
    <row r="677" spans="2:6" x14ac:dyDescent="0.2">
      <c r="B677" s="3"/>
      <c r="F677" s="3"/>
    </row>
    <row r="678" spans="2:6" x14ac:dyDescent="0.2">
      <c r="B678" s="3"/>
      <c r="F678" s="3"/>
    </row>
    <row r="679" spans="2:6" x14ac:dyDescent="0.2">
      <c r="B679" s="3"/>
      <c r="F679" s="3"/>
    </row>
    <row r="680" spans="2:6" x14ac:dyDescent="0.2">
      <c r="B680" s="3"/>
      <c r="F680" s="3"/>
    </row>
    <row r="681" spans="2:6" x14ac:dyDescent="0.2">
      <c r="B681" s="3"/>
      <c r="F681" s="3"/>
    </row>
    <row r="682" spans="2:6" x14ac:dyDescent="0.2">
      <c r="B682" s="3"/>
      <c r="F682" s="3"/>
    </row>
    <row r="683" spans="2:6" x14ac:dyDescent="0.2">
      <c r="B683" s="3"/>
      <c r="F683" s="3"/>
    </row>
    <row r="684" spans="2:6" x14ac:dyDescent="0.2">
      <c r="B684" s="3"/>
      <c r="F684" s="3"/>
    </row>
    <row r="685" spans="2:6" x14ac:dyDescent="0.2">
      <c r="B685" s="3"/>
      <c r="F685" s="3"/>
    </row>
    <row r="686" spans="2:6" x14ac:dyDescent="0.2">
      <c r="B686" s="3"/>
      <c r="F686" s="3"/>
    </row>
    <row r="687" spans="2:6" x14ac:dyDescent="0.2">
      <c r="B687" s="3"/>
      <c r="F687" s="3"/>
    </row>
    <row r="688" spans="2:6" x14ac:dyDescent="0.2">
      <c r="B688" s="3"/>
      <c r="F688" s="3"/>
    </row>
    <row r="689" spans="2:6" x14ac:dyDescent="0.2">
      <c r="B689" s="3"/>
      <c r="F689" s="3"/>
    </row>
    <row r="690" spans="2:6" x14ac:dyDescent="0.2">
      <c r="B690" s="3"/>
      <c r="F690" s="3"/>
    </row>
    <row r="691" spans="2:6" x14ac:dyDescent="0.2">
      <c r="B691" s="3"/>
      <c r="F691" s="3"/>
    </row>
    <row r="692" spans="2:6" x14ac:dyDescent="0.2">
      <c r="B692" s="3"/>
      <c r="F692" s="3"/>
    </row>
    <row r="693" spans="2:6" x14ac:dyDescent="0.2">
      <c r="B693" s="3"/>
      <c r="F693" s="3"/>
    </row>
    <row r="694" spans="2:6" x14ac:dyDescent="0.2">
      <c r="B694" s="3"/>
      <c r="F694" s="3"/>
    </row>
    <row r="695" spans="2:6" x14ac:dyDescent="0.2">
      <c r="B695" s="3"/>
      <c r="F695" s="3"/>
    </row>
    <row r="696" spans="2:6" x14ac:dyDescent="0.2">
      <c r="B696" s="3"/>
      <c r="F696" s="3"/>
    </row>
    <row r="697" spans="2:6" x14ac:dyDescent="0.2">
      <c r="B697" s="3"/>
      <c r="F697" s="3"/>
    </row>
    <row r="698" spans="2:6" x14ac:dyDescent="0.2">
      <c r="B698" s="3"/>
      <c r="F698" s="3"/>
    </row>
    <row r="699" spans="2:6" x14ac:dyDescent="0.2">
      <c r="B699" s="3"/>
      <c r="F699" s="3"/>
    </row>
    <row r="700" spans="2:6" x14ac:dyDescent="0.2">
      <c r="B700" s="3"/>
      <c r="F700" s="3"/>
    </row>
    <row r="701" spans="2:6" x14ac:dyDescent="0.2">
      <c r="B701" s="3"/>
      <c r="F701" s="3"/>
    </row>
    <row r="702" spans="2:6" x14ac:dyDescent="0.2">
      <c r="B702" s="3"/>
      <c r="F702" s="3"/>
    </row>
  </sheetData>
  <phoneticPr fontId="7" type="noConversion"/>
  <hyperlinks>
    <hyperlink ref="A3" r:id="rId1" xr:uid="{00000000-0004-0000-0100-000000000000}"/>
    <hyperlink ref="P18" r:id="rId2" display="http://var.astro.cz/oejv/issues/oejv0074.pdf" xr:uid="{00000000-0004-0000-0100-000001000000}"/>
    <hyperlink ref="P19" r:id="rId3" display="http://var.astro.cz/oejv/issues/oejv0074.pdf" xr:uid="{00000000-0004-0000-0100-000002000000}"/>
    <hyperlink ref="P20" r:id="rId4" display="http://var.astro.cz/oejv/issues/oejv0074.pdf" xr:uid="{00000000-0004-0000-0100-000003000000}"/>
    <hyperlink ref="P21" r:id="rId5" display="http://var.astro.cz/oejv/issues/oejv0074.pdf" xr:uid="{00000000-0004-0000-0100-000004000000}"/>
    <hyperlink ref="P11" r:id="rId6" display="http://www.konkoly.hu/cgi-bin/IBVS?5777" xr:uid="{00000000-0004-0000-0100-000005000000}"/>
    <hyperlink ref="P12" r:id="rId7" display="http://www.konkoly.hu/cgi-bin/IBVS?5777" xr:uid="{00000000-0004-0000-0100-000006000000}"/>
    <hyperlink ref="P13" r:id="rId8" display="http://www.konkoly.hu/cgi-bin/IBVS?5777" xr:uid="{00000000-0004-0000-0100-000007000000}"/>
    <hyperlink ref="P14" r:id="rId9" display="http://www.konkoly.hu/cgi-bin/IBVS?5777" xr:uid="{00000000-0004-0000-0100-000008000000}"/>
    <hyperlink ref="P15" r:id="rId10" display="http://www.konkoly.hu/cgi-bin/IBVS?5777" xr:uid="{00000000-0004-0000-0100-000009000000}"/>
    <hyperlink ref="P16" r:id="rId11" display="http://www.konkoly.hu/cgi-bin/IBVS?5871" xr:uid="{00000000-0004-0000-0100-00000A000000}"/>
    <hyperlink ref="P17" r:id="rId12" display="http://www.konkoly.hu/cgi-bin/IBVS?5929" xr:uid="{00000000-0004-0000-0100-00000B000000}"/>
    <hyperlink ref="P22" r:id="rId13" display="http://www.bav-astro.de/sfs/BAVM_link.php?BAVMnr=225" xr:uid="{00000000-0004-0000-0100-00000C000000}"/>
  </hyperlinks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6937"/>
  <sheetViews>
    <sheetView workbookViewId="0">
      <selection activeCell="G28" sqref="G28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39</v>
      </c>
    </row>
    <row r="2" spans="1:7" x14ac:dyDescent="0.2">
      <c r="A2" t="s">
        <v>26</v>
      </c>
      <c r="B2" t="s">
        <v>40</v>
      </c>
      <c r="C2" s="3"/>
      <c r="D2" s="3"/>
    </row>
    <row r="3" spans="1:7" ht="13.5" thickBot="1" x14ac:dyDescent="0.25"/>
    <row r="4" spans="1:7" ht="14.25" thickTop="1" thickBot="1" x14ac:dyDescent="0.25">
      <c r="A4" s="5" t="s">
        <v>2</v>
      </c>
      <c r="C4" s="8">
        <v>35799.247000000003</v>
      </c>
      <c r="D4" s="9">
        <v>0.6604565</v>
      </c>
    </row>
    <row r="6" spans="1:7" x14ac:dyDescent="0.2">
      <c r="A6" s="5" t="s">
        <v>3</v>
      </c>
    </row>
    <row r="7" spans="1:7" x14ac:dyDescent="0.2">
      <c r="A7" t="s">
        <v>4</v>
      </c>
      <c r="C7">
        <v>54026.585032054572</v>
      </c>
    </row>
    <row r="8" spans="1:7" x14ac:dyDescent="0.2">
      <c r="A8" t="s">
        <v>5</v>
      </c>
      <c r="C8">
        <v>0.66032982993865208</v>
      </c>
    </row>
    <row r="9" spans="1:7" x14ac:dyDescent="0.2">
      <c r="A9" s="11" t="s">
        <v>33</v>
      </c>
      <c r="B9" s="12"/>
      <c r="C9" s="13">
        <v>8</v>
      </c>
      <c r="D9" s="12" t="s">
        <v>34</v>
      </c>
      <c r="E9" s="12"/>
    </row>
    <row r="10" spans="1:7" ht="13.5" thickBot="1" x14ac:dyDescent="0.25">
      <c r="A10" s="12"/>
      <c r="B10" s="12"/>
      <c r="C10" s="4" t="s">
        <v>22</v>
      </c>
      <c r="D10" s="4" t="s">
        <v>23</v>
      </c>
      <c r="E10" s="12"/>
    </row>
    <row r="11" spans="1:7" x14ac:dyDescent="0.2">
      <c r="A11" s="12" t="s">
        <v>18</v>
      </c>
      <c r="B11" s="12"/>
      <c r="C11" s="29">
        <f ca="1">INTERCEPT(INDIRECT($G$11):G975,INDIRECT($F$11):F975)</f>
        <v>8.2166093516996153E-3</v>
      </c>
      <c r="D11" s="3"/>
      <c r="E11" s="12"/>
      <c r="F11" s="30" t="str">
        <f>"F"&amp;E19</f>
        <v>F22</v>
      </c>
      <c r="G11" s="31" t="str">
        <f>"G"&amp;E19</f>
        <v>G22</v>
      </c>
    </row>
    <row r="12" spans="1:7" x14ac:dyDescent="0.2">
      <c r="A12" s="12" t="s">
        <v>19</v>
      </c>
      <c r="B12" s="12"/>
      <c r="C12" s="29">
        <f ca="1">SLOPE(INDIRECT($G$11):G975,INDIRECT($F$11):F975)</f>
        <v>-9.4129699306982723E-6</v>
      </c>
      <c r="D12" s="3"/>
      <c r="E12" s="12"/>
    </row>
    <row r="13" spans="1:7" x14ac:dyDescent="0.2">
      <c r="A13" s="12" t="s">
        <v>21</v>
      </c>
      <c r="B13" s="12"/>
      <c r="C13" s="3" t="s">
        <v>16</v>
      </c>
      <c r="D13" s="3"/>
      <c r="E13" s="12"/>
    </row>
    <row r="14" spans="1:7" x14ac:dyDescent="0.2">
      <c r="A14" s="12"/>
      <c r="B14" s="12"/>
      <c r="C14" s="12"/>
      <c r="D14" s="12"/>
      <c r="E14" s="12"/>
    </row>
    <row r="15" spans="1:7" x14ac:dyDescent="0.2">
      <c r="A15" s="14" t="s">
        <v>20</v>
      </c>
      <c r="B15" s="12"/>
      <c r="C15" s="15">
        <f ca="1">(C7+C11)+(C8+C12)*INT(MAX(F21:F3516))</f>
        <v>55109.518732492623</v>
      </c>
      <c r="D15" s="16" t="s">
        <v>35</v>
      </c>
      <c r="E15" s="17">
        <f ca="1">TODAY()+15018.5-B9/24</f>
        <v>60569.5</v>
      </c>
    </row>
    <row r="16" spans="1:7" x14ac:dyDescent="0.2">
      <c r="A16" s="18" t="s">
        <v>6</v>
      </c>
      <c r="B16" s="12"/>
      <c r="C16" s="19">
        <f ca="1">+C8+C12</f>
        <v>0.66032041696872135</v>
      </c>
      <c r="D16" s="16" t="s">
        <v>36</v>
      </c>
      <c r="E16" s="17">
        <f ca="1">ROUND(2*(E15-C15)/C16,0)/2+1</f>
        <v>8269.5</v>
      </c>
    </row>
    <row r="17" spans="1:17" ht="13.5" thickBot="1" x14ac:dyDescent="0.25">
      <c r="A17" s="16" t="s">
        <v>32</v>
      </c>
      <c r="B17" s="12"/>
      <c r="C17" s="12">
        <f>COUNT(C21:C2174)</f>
        <v>8</v>
      </c>
      <c r="D17" s="16" t="s">
        <v>37</v>
      </c>
      <c r="E17" s="20">
        <f ca="1">+C15+C16*E16-15018.5-C9/24</f>
        <v>45551.205087282127</v>
      </c>
    </row>
    <row r="18" spans="1:17" ht="14.25" thickTop="1" thickBot="1" x14ac:dyDescent="0.25">
      <c r="A18" s="18" t="s">
        <v>7</v>
      </c>
      <c r="B18" s="12"/>
      <c r="C18" s="21">
        <f ca="1">+C15</f>
        <v>55109.518732492623</v>
      </c>
      <c r="D18" s="22">
        <f ca="1">+C16</f>
        <v>0.66032041696872135</v>
      </c>
      <c r="E18" s="23" t="s">
        <v>38</v>
      </c>
    </row>
    <row r="19" spans="1:17" ht="13.5" thickTop="1" x14ac:dyDescent="0.2">
      <c r="A19" s="32" t="s">
        <v>45</v>
      </c>
      <c r="E19" s="33">
        <v>22</v>
      </c>
    </row>
    <row r="20" spans="1:17" ht="13.5" thickBot="1" x14ac:dyDescent="0.25">
      <c r="A20" s="4" t="s">
        <v>8</v>
      </c>
      <c r="B20" s="4" t="s">
        <v>9</v>
      </c>
      <c r="C20" s="4" t="s">
        <v>10</v>
      </c>
      <c r="D20" s="4" t="s">
        <v>15</v>
      </c>
      <c r="E20" s="4" t="s">
        <v>11</v>
      </c>
      <c r="F20" s="4" t="s">
        <v>12</v>
      </c>
      <c r="G20" s="4" t="s">
        <v>13</v>
      </c>
      <c r="H20" s="7" t="s">
        <v>14</v>
      </c>
      <c r="I20" s="7" t="s">
        <v>31</v>
      </c>
      <c r="J20" s="7" t="s">
        <v>47</v>
      </c>
      <c r="K20" s="7" t="s">
        <v>27</v>
      </c>
      <c r="L20" s="7" t="s">
        <v>28</v>
      </c>
      <c r="M20" s="7" t="s">
        <v>29</v>
      </c>
      <c r="N20" s="7" t="s">
        <v>30</v>
      </c>
      <c r="O20" s="7" t="s">
        <v>25</v>
      </c>
      <c r="P20" s="6" t="s">
        <v>24</v>
      </c>
      <c r="Q20" s="4" t="s">
        <v>17</v>
      </c>
    </row>
    <row r="21" spans="1:17" x14ac:dyDescent="0.2">
      <c r="A21" t="s">
        <v>14</v>
      </c>
      <c r="C21" s="10">
        <v>35799.247000000003</v>
      </c>
      <c r="D21" s="10" t="s">
        <v>16</v>
      </c>
      <c r="E21">
        <f t="shared" ref="E21:E27" si="0">+(C21-C$7)/C$8</f>
        <v>-27603.384256846279</v>
      </c>
      <c r="F21">
        <f t="shared" ref="F21:F28" si="1">ROUND(2*E21,0)/2</f>
        <v>-27603.5</v>
      </c>
      <c r="H21">
        <v>0</v>
      </c>
      <c r="Q21" s="2">
        <f t="shared" ref="Q21:Q27" si="2">+C21-15018.5</f>
        <v>20780.747000000003</v>
      </c>
    </row>
    <row r="22" spans="1:17" x14ac:dyDescent="0.2">
      <c r="A22" s="24" t="s">
        <v>41</v>
      </c>
      <c r="B22" s="25" t="s">
        <v>42</v>
      </c>
      <c r="C22" s="26">
        <v>53991.590100000001</v>
      </c>
      <c r="D22" s="26">
        <v>2.0000000000000001E-4</v>
      </c>
      <c r="E22">
        <f t="shared" si="0"/>
        <v>-52.996139910599389</v>
      </c>
      <c r="F22">
        <f t="shared" si="1"/>
        <v>-53</v>
      </c>
      <c r="G22">
        <f t="shared" ref="G22:G28" si="3">+C22-(C$7+F22*C$8)</f>
        <v>2.5489321778877638E-3</v>
      </c>
      <c r="I22">
        <f t="shared" ref="I22:I27" si="4">+G22</f>
        <v>2.5489321778877638E-3</v>
      </c>
      <c r="O22">
        <f t="shared" ref="O22:O27" ca="1" si="5">+C$11+C$12*$F22</f>
        <v>8.7154967580266238E-3</v>
      </c>
      <c r="Q22" s="2">
        <f t="shared" si="2"/>
        <v>38973.090100000001</v>
      </c>
    </row>
    <row r="23" spans="1:17" x14ac:dyDescent="0.2">
      <c r="A23" s="24" t="s">
        <v>41</v>
      </c>
      <c r="B23" s="25" t="s">
        <v>42</v>
      </c>
      <c r="C23" s="26">
        <v>54003.469599999997</v>
      </c>
      <c r="D23" s="26">
        <v>1E-4</v>
      </c>
      <c r="E23">
        <f t="shared" si="0"/>
        <v>-35.005887976805752</v>
      </c>
      <c r="F23">
        <f t="shared" si="1"/>
        <v>-35</v>
      </c>
      <c r="G23">
        <f t="shared" si="3"/>
        <v>-3.8880067222635262E-3</v>
      </c>
      <c r="I23">
        <f t="shared" si="4"/>
        <v>-3.8880067222635262E-3</v>
      </c>
      <c r="O23">
        <f t="shared" ca="1" si="5"/>
        <v>8.5460632992740548E-3</v>
      </c>
      <c r="Q23" s="2">
        <f t="shared" si="2"/>
        <v>38984.969599999997</v>
      </c>
    </row>
    <row r="24" spans="1:17" x14ac:dyDescent="0.2">
      <c r="A24" s="24" t="s">
        <v>41</v>
      </c>
      <c r="B24" s="25" t="s">
        <v>42</v>
      </c>
      <c r="C24" s="26">
        <v>54009.415999999997</v>
      </c>
      <c r="D24" s="26">
        <v>2.0000000000000001E-4</v>
      </c>
      <c r="E24">
        <f t="shared" si="0"/>
        <v>-26.000691285096138</v>
      </c>
      <c r="F24">
        <f t="shared" si="1"/>
        <v>-26</v>
      </c>
      <c r="G24">
        <f t="shared" si="3"/>
        <v>-4.564761693472974E-4</v>
      </c>
      <c r="I24">
        <f t="shared" si="4"/>
        <v>-4.564761693472974E-4</v>
      </c>
      <c r="O24">
        <f t="shared" ca="1" si="5"/>
        <v>8.4613465698977711E-3</v>
      </c>
      <c r="Q24" s="2">
        <f t="shared" si="2"/>
        <v>38990.915999999997</v>
      </c>
    </row>
    <row r="25" spans="1:17" x14ac:dyDescent="0.2">
      <c r="A25" s="24" t="s">
        <v>41</v>
      </c>
      <c r="B25" s="25" t="s">
        <v>43</v>
      </c>
      <c r="C25" s="26">
        <v>54025.270799999998</v>
      </c>
      <c r="D25" s="26">
        <v>1E-4</v>
      </c>
      <c r="E25">
        <f t="shared" si="0"/>
        <v>-1.9902660685434248</v>
      </c>
      <c r="F25">
        <f t="shared" si="1"/>
        <v>-2</v>
      </c>
      <c r="G25">
        <f t="shared" si="3"/>
        <v>6.4276053017238155E-3</v>
      </c>
      <c r="I25">
        <f t="shared" si="4"/>
        <v>6.4276053017238155E-3</v>
      </c>
      <c r="O25">
        <f t="shared" ca="1" si="5"/>
        <v>8.2354352915610125E-3</v>
      </c>
      <c r="Q25" s="2">
        <f t="shared" si="2"/>
        <v>39006.770799999998</v>
      </c>
    </row>
    <row r="26" spans="1:17" x14ac:dyDescent="0.2">
      <c r="A26" s="24" t="s">
        <v>41</v>
      </c>
      <c r="B26" s="25" t="s">
        <v>42</v>
      </c>
      <c r="C26" s="26">
        <v>54026.580399999999</v>
      </c>
      <c r="D26" s="26">
        <v>1E-4</v>
      </c>
      <c r="E26">
        <f t="shared" si="0"/>
        <v>-7.0147589332427724E-3</v>
      </c>
      <c r="F26">
        <f t="shared" si="1"/>
        <v>0</v>
      </c>
      <c r="G26">
        <f t="shared" si="3"/>
        <v>-4.6320545734488405E-3</v>
      </c>
      <c r="I26">
        <f t="shared" si="4"/>
        <v>-4.6320545734488405E-3</v>
      </c>
      <c r="O26">
        <f t="shared" ca="1" si="5"/>
        <v>8.2166093516996153E-3</v>
      </c>
      <c r="Q26" s="2">
        <f t="shared" si="2"/>
        <v>39008.080399999999</v>
      </c>
    </row>
    <row r="27" spans="1:17" x14ac:dyDescent="0.2">
      <c r="A27" s="27" t="s">
        <v>44</v>
      </c>
      <c r="B27" s="28" t="s">
        <v>42</v>
      </c>
      <c r="C27" s="27">
        <v>54792.711000000003</v>
      </c>
      <c r="D27" s="27">
        <v>3.0000000000000001E-3</v>
      </c>
      <c r="E27">
        <f t="shared" si="0"/>
        <v>1160.2171115253229</v>
      </c>
      <c r="F27">
        <f t="shared" si="1"/>
        <v>1160</v>
      </c>
      <c r="G27">
        <f t="shared" si="3"/>
        <v>0.14336521659424761</v>
      </c>
      <c r="I27">
        <f t="shared" si="4"/>
        <v>0.14336521659424761</v>
      </c>
      <c r="O27">
        <f t="shared" ca="1" si="5"/>
        <v>-2.7024357679103807E-3</v>
      </c>
      <c r="Q27" s="2">
        <f t="shared" si="2"/>
        <v>39774.211000000003</v>
      </c>
    </row>
    <row r="28" spans="1:17" x14ac:dyDescent="0.2">
      <c r="A28" s="34" t="s">
        <v>46</v>
      </c>
      <c r="C28" s="10">
        <v>55109.745000000003</v>
      </c>
      <c r="D28" s="10">
        <v>1E-3</v>
      </c>
      <c r="E28">
        <f>+(C28-C$7)/C$8</f>
        <v>1640.3317233844505</v>
      </c>
      <c r="F28">
        <f t="shared" si="1"/>
        <v>1640.5</v>
      </c>
      <c r="G28">
        <f t="shared" si="3"/>
        <v>-0.11111806892586173</v>
      </c>
      <c r="J28">
        <f>+G28</f>
        <v>-0.11111806892586173</v>
      </c>
      <c r="O28">
        <f ca="1">+C$11+C$12*$F28</f>
        <v>-7.2253678196108999E-3</v>
      </c>
      <c r="Q28" s="2">
        <f>+C28-15018.5</f>
        <v>40091.245000000003</v>
      </c>
    </row>
    <row r="29" spans="1:17" x14ac:dyDescent="0.2">
      <c r="C29" s="10"/>
      <c r="D29" s="10"/>
      <c r="Q29" s="2"/>
    </row>
    <row r="30" spans="1:17" x14ac:dyDescent="0.2">
      <c r="C30" s="10"/>
      <c r="D30" s="10"/>
      <c r="Q30" s="2"/>
    </row>
    <row r="31" spans="1:17" x14ac:dyDescent="0.2">
      <c r="C31" s="10"/>
      <c r="D31" s="10"/>
    </row>
    <row r="32" spans="1:17" x14ac:dyDescent="0.2">
      <c r="C32" s="10"/>
      <c r="D32" s="10"/>
    </row>
    <row r="33" spans="3:4" x14ac:dyDescent="0.2">
      <c r="C33" s="10"/>
      <c r="D33" s="10"/>
    </row>
    <row r="34" spans="3:4" x14ac:dyDescent="0.2">
      <c r="C34" s="10"/>
      <c r="D34" s="10"/>
    </row>
    <row r="35" spans="3:4" x14ac:dyDescent="0.2">
      <c r="C35" s="10"/>
      <c r="D35" s="10"/>
    </row>
    <row r="36" spans="3:4" x14ac:dyDescent="0.2">
      <c r="C36" s="10"/>
      <c r="D36" s="10"/>
    </row>
    <row r="37" spans="3:4" x14ac:dyDescent="0.2">
      <c r="C37" s="10"/>
      <c r="D37" s="10"/>
    </row>
    <row r="38" spans="3:4" x14ac:dyDescent="0.2">
      <c r="C38" s="10"/>
      <c r="D38" s="10"/>
    </row>
    <row r="39" spans="3:4" x14ac:dyDescent="0.2">
      <c r="C39" s="10"/>
      <c r="D39" s="10"/>
    </row>
    <row r="40" spans="3:4" x14ac:dyDescent="0.2">
      <c r="C40" s="10"/>
      <c r="D40" s="10"/>
    </row>
    <row r="41" spans="3:4" x14ac:dyDescent="0.2">
      <c r="C41" s="10"/>
      <c r="D41" s="10"/>
    </row>
    <row r="42" spans="3:4" x14ac:dyDescent="0.2">
      <c r="C42" s="10"/>
      <c r="D42" s="10"/>
    </row>
    <row r="43" spans="3:4" x14ac:dyDescent="0.2">
      <c r="C43" s="10"/>
      <c r="D43" s="10"/>
    </row>
    <row r="44" spans="3:4" x14ac:dyDescent="0.2">
      <c r="C44" s="10"/>
      <c r="D44" s="10"/>
    </row>
    <row r="45" spans="3:4" x14ac:dyDescent="0.2">
      <c r="C45" s="10"/>
      <c r="D45" s="10"/>
    </row>
    <row r="46" spans="3:4" x14ac:dyDescent="0.2">
      <c r="C46" s="10"/>
      <c r="D46" s="10"/>
    </row>
    <row r="47" spans="3:4" x14ac:dyDescent="0.2">
      <c r="C47" s="10"/>
      <c r="D47" s="10"/>
    </row>
    <row r="48" spans="3:4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</sheetData>
  <sheetProtection sheet="1" objects="1" scenarios="1"/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Active</vt:lpstr>
      <vt:lpstr>BAV</vt:lpstr>
      <vt:lpstr>A (old)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2024-09-16T06:15:29Z</dcterms:modified>
</cp:coreProperties>
</file>