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C16FD3A-9067-44B9-BC54-0378294D8BA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I25" i="1"/>
  <c r="Q25" i="1"/>
  <c r="E24" i="1"/>
  <c r="F24" i="1"/>
  <c r="G24" i="1"/>
  <c r="I24" i="1"/>
  <c r="Q24" i="1"/>
  <c r="E23" i="1"/>
  <c r="F23" i="1"/>
  <c r="G23" i="1"/>
  <c r="I23" i="1"/>
  <c r="E22" i="1"/>
  <c r="F22" i="1"/>
  <c r="G22" i="1"/>
  <c r="F11" i="1"/>
  <c r="Q23" i="1"/>
  <c r="I22" i="1"/>
  <c r="Q22" i="1"/>
  <c r="E2" i="1"/>
  <c r="E3" i="1" s="1"/>
  <c r="E21" i="1"/>
  <c r="F21" i="1"/>
  <c r="G21" i="1"/>
  <c r="H21" i="1"/>
  <c r="G11" i="1"/>
  <c r="E14" i="1"/>
  <c r="C17" i="1"/>
  <c r="Q21" i="1"/>
  <c r="C11" i="1"/>
  <c r="E15" i="1" l="1"/>
  <c r="C12" i="1"/>
  <c r="C16" i="1" l="1"/>
  <c r="D18" i="1" s="1"/>
  <c r="O21" i="1"/>
  <c r="O23" i="1"/>
  <c r="O24" i="1"/>
  <c r="O25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<sst xmlns="http://schemas.openxmlformats.org/spreadsheetml/2006/main" count="58" uniqueCount="52">
  <si>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</si>
  <si>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</si>
  <si>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</si>
  <si>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</si>
  <si>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</si>
  <si>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</si>
  <si>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</si>
  <si>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</si>
  <si>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</si>
  <si>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</si>
  <si>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</si>
  <si>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</si>
  <si>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</si>
  <si>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</si>
  <si>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</si>
  <si>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</si>
  <si>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</si>
  <si>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</si>
  <si>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</si>
  <si>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</si>
  <si>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</si>
  <si>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</si>
  <si>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</si>
  <si>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</si>
  <si>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</si>
  <si>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</si>
  <si>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</si>
  <si>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</si>
  <si>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</si>
  <si>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</si>
  <si>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</si>
  <si>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</si>
  <si>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</si>
  <si>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</si>
  <si>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</si>
  <si>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</si>
  <si>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</si>
  <si>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</si>
  <si>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</si>
  <si>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</si>
  <si>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GSC 3303-1583</t>
  </si>
  <si>
    <t>OEJV 0104</t>
  </si>
  <si>
    <t>not avail.</t>
  </si>
  <si>
    <t>EW</t>
  </si>
  <si>
    <t>IBVS 5960</t>
  </si>
  <si>
    <t>II</t>
  </si>
  <si>
    <t>OEJV</t>
  </si>
  <si>
    <t>IBVS 6011</t>
  </si>
  <si>
    <t>I</t>
  </si>
  <si>
    <t>IBVS 6042</t>
  </si>
  <si>
    <t>And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</si>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</sst>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22" fontId="0" fillId="0" borderId="0" xfId="0" applyNumberFormat="1" applyAlignment="1">
      <alignment horizontal="center"/>
    </xf>
    <xf numFmtId="0" fontId="14" fillId="0" borderId="1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3303-1583 -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  <c:pt idx="3">
                    <c:v>3.0000000000000003E-4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  <c:pt idx="3">
                    <c:v>3.0000000000000003E-4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3352.5</c:v>
                </c:pt>
                <c:pt idx="2">
                  <c:v>4177</c:v>
                </c:pt>
                <c:pt idx="3">
                  <c:v>4975</c:v>
                </c:pt>
                <c:pt idx="4">
                  <c:v>12244.5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96-4C61-A42C-44F981B08D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  <c:pt idx="3">
                    <c:v>3.0000000000000003E-4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  <c:pt idx="3">
                    <c:v>3.0000000000000003E-4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3352.5</c:v>
                </c:pt>
                <c:pt idx="2">
                  <c:v>4177</c:v>
                </c:pt>
                <c:pt idx="3">
                  <c:v>4975</c:v>
                </c:pt>
                <c:pt idx="4">
                  <c:v>12244.5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3.769500000635162E-2</c:v>
                </c:pt>
                <c:pt idx="2">
                  <c:v>4.8525999998673797E-2</c:v>
                </c:pt>
                <c:pt idx="3">
                  <c:v>5.8250000001862645E-2</c:v>
                </c:pt>
                <c:pt idx="4">
                  <c:v>-6.020899999566609E-2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96-4C61-A42C-44F981B08D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  <c:pt idx="3">
                    <c:v>3.0000000000000003E-4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  <c:pt idx="3">
                    <c:v>3.0000000000000003E-4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3352.5</c:v>
                </c:pt>
                <c:pt idx="2">
                  <c:v>4177</c:v>
                </c:pt>
                <c:pt idx="3">
                  <c:v>4975</c:v>
                </c:pt>
                <c:pt idx="4">
                  <c:v>12244.5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96-4C61-A42C-44F981B08D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  <c:pt idx="3">
                    <c:v>3.0000000000000003E-4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  <c:pt idx="3">
                    <c:v>3.0000000000000003E-4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3352.5</c:v>
                </c:pt>
                <c:pt idx="2">
                  <c:v>4177</c:v>
                </c:pt>
                <c:pt idx="3">
                  <c:v>4975</c:v>
                </c:pt>
                <c:pt idx="4">
                  <c:v>12244.5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96-4C61-A42C-44F981B08D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  <c:pt idx="3">
                    <c:v>3.0000000000000003E-4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  <c:pt idx="3">
                    <c:v>3.0000000000000003E-4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3352.5</c:v>
                </c:pt>
                <c:pt idx="2">
                  <c:v>4177</c:v>
                </c:pt>
                <c:pt idx="3">
                  <c:v>4975</c:v>
                </c:pt>
                <c:pt idx="4">
                  <c:v>12244.5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96-4C61-A42C-44F981B08D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  <c:pt idx="3">
                    <c:v>3.0000000000000003E-4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  <c:pt idx="3">
                    <c:v>3.0000000000000003E-4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3352.5</c:v>
                </c:pt>
                <c:pt idx="2">
                  <c:v>4177</c:v>
                </c:pt>
                <c:pt idx="3">
                  <c:v>4975</c:v>
                </c:pt>
                <c:pt idx="4">
                  <c:v>12244.5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96-4C61-A42C-44F981B08D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  <c:pt idx="3">
                    <c:v>3.0000000000000003E-4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  <c:pt idx="3">
                    <c:v>3.0000000000000003E-4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3352.5</c:v>
                </c:pt>
                <c:pt idx="2">
                  <c:v>4177</c:v>
                </c:pt>
                <c:pt idx="3">
                  <c:v>4975</c:v>
                </c:pt>
                <c:pt idx="4">
                  <c:v>12244.5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96-4C61-A42C-44F981B08D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3352.5</c:v>
                </c:pt>
                <c:pt idx="2">
                  <c:v>4177</c:v>
                </c:pt>
                <c:pt idx="3">
                  <c:v>4975</c:v>
                </c:pt>
                <c:pt idx="4">
                  <c:v>12244.5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4.9628693810327723E-2</c:v>
                </c:pt>
                <c:pt idx="1">
                  <c:v>2.7429306968112008E-2</c:v>
                </c:pt>
                <c:pt idx="2">
                  <c:v>2.1969681479250904E-2</c:v>
                </c:pt>
                <c:pt idx="3">
                  <c:v>1.6685532127994188E-2</c:v>
                </c:pt>
                <c:pt idx="4">
                  <c:v>-3.1451214374462827E-2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96-4C61-A42C-44F981B08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942928"/>
        <c:axId val="1"/>
      </c:scatterChart>
      <c:valAx>
        <c:axId val="659942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942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0</xdr:rowOff>
    </xdr:from>
    <xdr:to>
      <xdr:col>16</xdr:col>
      <xdr:colOff>247650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18F8612-E61F-6AC6-1A87-F28AEC454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  <c r="D1" t="s">
        <v>50</v>
      </c>
    </row>
    <row r="2" spans="1:7" x14ac:dyDescent="0.2">
      <c r="A2" t="s">
        <v>24</v>
      </c>
      <c r="B2" t="s">
        <v>43</v>
      </c>
      <c r="D2" s="3"/>
      <c r="E2" s="29">
        <f ca="1">NOW()</f>
        <v>45301.483316666665</v>
      </c>
    </row>
    <row r="3" spans="1:7" ht="13.5" thickBot="1" x14ac:dyDescent="0.25">
      <c r="E3" t="e">
        <f ca="1">TEXT(E2,"0000-00 00:00")</f>
        <v>#VALUE!</v>
      </c>
    </row>
    <row r="4" spans="1:7" ht="14.25" thickTop="1" thickBot="1" x14ac:dyDescent="0.25">
      <c r="A4" s="5" t="s">
        <v>0</v>
      </c>
      <c r="C4" s="8" t="s">
        <v>42</v>
      </c>
      <c r="D4" s="9" t="s">
        <v>42</v>
      </c>
    </row>
    <row r="6" spans="1:7" x14ac:dyDescent="0.2">
      <c r="A6" s="5" t="s">
        <v>1</v>
      </c>
    </row>
    <row r="7" spans="1:7" x14ac:dyDescent="0.2">
      <c r="A7" t="s">
        <v>2</v>
      </c>
      <c r="C7">
        <v>53966.339899999999</v>
      </c>
      <c r="D7" s="30" t="s">
        <v>41</v>
      </c>
    </row>
    <row r="8" spans="1:7" x14ac:dyDescent="0.2">
      <c r="A8" t="s">
        <v>3</v>
      </c>
      <c r="C8">
        <v>0.45116200000000001</v>
      </c>
      <c r="D8" s="30" t="s">
        <v>41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4.9628693810327723E-2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-6.6217410416750825E-6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60319.587483333329</v>
      </c>
    </row>
    <row r="15" spans="1:7" x14ac:dyDescent="0.2">
      <c r="A15" s="14" t="s">
        <v>17</v>
      </c>
      <c r="B15" s="12"/>
      <c r="C15" s="15">
        <f ca="1">(C7+C11)+(C8+C12)*INT(MAX(F21:F3533))</f>
        <v>59490.33598009649</v>
      </c>
      <c r="D15" s="16" t="s">
        <v>38</v>
      </c>
      <c r="E15" s="17">
        <f ca="1">ROUND(2*(E14-$C$7)/$C$8,0)/2+E13</f>
        <v>14083</v>
      </c>
    </row>
    <row r="16" spans="1:7" x14ac:dyDescent="0.2">
      <c r="A16" s="18" t="s">
        <v>4</v>
      </c>
      <c r="B16" s="12"/>
      <c r="C16" s="19">
        <f ca="1">+C8+C12</f>
        <v>0.45115537825895835</v>
      </c>
      <c r="D16" s="16" t="s">
        <v>39</v>
      </c>
      <c r="E16" s="26">
        <f ca="1">ROUND(2*(E14-$C$15)/$C$16,0)/2+E13</f>
        <v>1839</v>
      </c>
    </row>
    <row r="17" spans="1:17" ht="13.5" thickBot="1" x14ac:dyDescent="0.25">
      <c r="A17" s="16" t="s">
        <v>30</v>
      </c>
      <c r="B17" s="12"/>
      <c r="C17" s="12">
        <f>COUNT(C21:C2191)</f>
        <v>5</v>
      </c>
      <c r="D17" s="16" t="s">
        <v>34</v>
      </c>
      <c r="E17" s="20">
        <f ca="1">+$C$15+$C$16*E16-15018.5-$C$9/24</f>
        <v>45301.906554048051</v>
      </c>
    </row>
    <row r="18" spans="1:17" ht="14.25" thickTop="1" thickBot="1" x14ac:dyDescent="0.25">
      <c r="A18" s="18" t="s">
        <v>5</v>
      </c>
      <c r="B18" s="12"/>
      <c r="C18" s="21">
        <f ca="1">+C15</f>
        <v>59490.33598009649</v>
      </c>
      <c r="D18" s="22">
        <f ca="1">+C16</f>
        <v>0.45115537825895835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s="30" t="s">
        <v>41</v>
      </c>
      <c r="C21" s="10">
        <v>53966.339899999999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4.9628693810327723E-2</v>
      </c>
      <c r="Q21" s="2">
        <f>+C21-15018.5</f>
        <v>38947.839899999999</v>
      </c>
    </row>
    <row r="22" spans="1:17" x14ac:dyDescent="0.2">
      <c r="A22" s="34" t="s">
        <v>44</v>
      </c>
      <c r="B22" s="35" t="s">
        <v>45</v>
      </c>
      <c r="C22" s="36">
        <v>55478.898200000003</v>
      </c>
      <c r="D22" s="36">
        <v>1E-4</v>
      </c>
      <c r="E22">
        <f>+(C22-C$7)/C$8</f>
        <v>3352.5835509196345</v>
      </c>
      <c r="F22">
        <f>ROUND(2*E22,0)/2</f>
        <v>3352.5</v>
      </c>
      <c r="G22">
        <f>+C22-(C$7+F22*C$8)</f>
        <v>3.769500000635162E-2</v>
      </c>
      <c r="I22">
        <f>+G22</f>
        <v>3.769500000635162E-2</v>
      </c>
      <c r="O22">
        <f ca="1">+C$11+C$12*$F22</f>
        <v>2.7429306968112008E-2</v>
      </c>
      <c r="Q22" s="2">
        <f>+C22-15018.5</f>
        <v>40460.398200000003</v>
      </c>
    </row>
    <row r="23" spans="1:17" x14ac:dyDescent="0.2">
      <c r="A23" s="37" t="s">
        <v>47</v>
      </c>
      <c r="B23" s="38" t="s">
        <v>48</v>
      </c>
      <c r="C23" s="37">
        <v>55850.892099999997</v>
      </c>
      <c r="D23" s="37">
        <v>4.0000000000000002E-4</v>
      </c>
      <c r="E23">
        <f>+(C23-C$7)/C$8</f>
        <v>4177.1075578173659</v>
      </c>
      <c r="F23">
        <f>ROUND(2*E23,0)/2</f>
        <v>4177</v>
      </c>
      <c r="G23">
        <f>+C23-(C$7+F23*C$8)</f>
        <v>4.8525999998673797E-2</v>
      </c>
      <c r="I23">
        <f>+G23</f>
        <v>4.8525999998673797E-2</v>
      </c>
      <c r="O23">
        <f ca="1">+C$11+C$12*$F23</f>
        <v>2.1969681479250904E-2</v>
      </c>
      <c r="Q23" s="2">
        <f>+C23-15018.5</f>
        <v>40832.392099999997</v>
      </c>
    </row>
    <row r="24" spans="1:17" x14ac:dyDescent="0.2">
      <c r="A24" s="31" t="s">
        <v>49</v>
      </c>
      <c r="B24" s="32" t="s">
        <v>48</v>
      </c>
      <c r="C24" s="33">
        <v>56210.929100000001</v>
      </c>
      <c r="D24" s="33">
        <v>3.0000000000000003E-4</v>
      </c>
      <c r="E24">
        <f>+(C24-C$7)/C$8</f>
        <v>4975.1291110510238</v>
      </c>
      <c r="F24">
        <f>ROUND(2*E24,0)/2</f>
        <v>4975</v>
      </c>
      <c r="G24">
        <f>+C24-(C$7+F24*C$8)</f>
        <v>5.8250000001862645E-2</v>
      </c>
      <c r="I24">
        <f>+G24</f>
        <v>5.8250000001862645E-2</v>
      </c>
      <c r="O24">
        <f ca="1">+C$11+C$12*$F24</f>
        <v>1.6685532127994188E-2</v>
      </c>
      <c r="Q24" s="2">
        <f>+C24-15018.5</f>
        <v>41192.429100000001</v>
      </c>
    </row>
    <row r="25" spans="1:17" x14ac:dyDescent="0.2">
      <c r="A25" s="39" t="s">
        <v>51</v>
      </c>
      <c r="B25" s="40" t="s">
        <v>48</v>
      </c>
      <c r="C25" s="41">
        <v>59490.532800000001</v>
      </c>
      <c r="D25" s="41">
        <v>1.1999999999999999E-3</v>
      </c>
      <c r="E25">
        <f>+(C25-C$7)/C$8</f>
        <v>12244.366546827972</v>
      </c>
      <c r="F25">
        <f>ROUND(2*E25,0)/2</f>
        <v>12244.5</v>
      </c>
      <c r="G25">
        <f>+C25-(C$7+F25*C$8)</f>
        <v>-6.020899999566609E-2</v>
      </c>
      <c r="I25">
        <f>+G25</f>
        <v>-6.020899999566609E-2</v>
      </c>
      <c r="O25">
        <f ca="1">+C$11+C$12*$F25</f>
        <v>-3.1451214374462827E-2</v>
      </c>
      <c r="Q25" s="2">
        <f>+C25-15018.5</f>
        <v>44472.032800000001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2024-01-10T01:05:58Z</dcterms:modified>
</cp:coreProperties>
</file>