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99DB007-3F71-4388-8E3D-2A83B94723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A (old)" sheetId="2" r:id="rId2"/>
  </sheets>
  <calcPr calcId="181029"/>
</workbook>
</file>

<file path=xl/calcChain.xml><?xml version="1.0" encoding="utf-8"?>
<calcChain xmlns="http://schemas.openxmlformats.org/spreadsheetml/2006/main">
  <c r="E35" i="1" l="1"/>
  <c r="F35" i="1"/>
  <c r="G35" i="1" s="1"/>
  <c r="L35" i="1" s="1"/>
  <c r="Q35" i="1"/>
  <c r="E36" i="1"/>
  <c r="F36" i="1"/>
  <c r="G36" i="1"/>
  <c r="L36" i="1"/>
  <c r="Q36" i="1"/>
  <c r="E37" i="1"/>
  <c r="F37" i="1"/>
  <c r="G37" i="1" s="1"/>
  <c r="L37" i="1" s="1"/>
  <c r="Q37" i="1"/>
  <c r="E38" i="1"/>
  <c r="F38" i="1"/>
  <c r="G38" i="1" s="1"/>
  <c r="L38" i="1" s="1"/>
  <c r="Q38" i="1"/>
  <c r="E39" i="1"/>
  <c r="F39" i="1"/>
  <c r="G39" i="1" s="1"/>
  <c r="L39" i="1" s="1"/>
  <c r="Q39" i="1"/>
  <c r="E40" i="1"/>
  <c r="F40" i="1"/>
  <c r="G40" i="1"/>
  <c r="L40" i="1"/>
  <c r="Q40" i="1"/>
  <c r="E41" i="1"/>
  <c r="F41" i="1"/>
  <c r="G41" i="1" s="1"/>
  <c r="L41" i="1" s="1"/>
  <c r="Q41" i="1"/>
  <c r="E42" i="1"/>
  <c r="F42" i="1"/>
  <c r="G42" i="1" s="1"/>
  <c r="L42" i="1" s="1"/>
  <c r="Q42" i="1"/>
  <c r="E43" i="1"/>
  <c r="F43" i="1" s="1"/>
  <c r="G43" i="1" s="1"/>
  <c r="L43" i="1" s="1"/>
  <c r="Q43" i="1"/>
  <c r="E44" i="1"/>
  <c r="F44" i="1"/>
  <c r="G44" i="1"/>
  <c r="L44" i="1"/>
  <c r="Q44" i="1"/>
  <c r="E45" i="1"/>
  <c r="F45" i="1"/>
  <c r="G45" i="1" s="1"/>
  <c r="L45" i="1" s="1"/>
  <c r="Q45" i="1"/>
  <c r="E46" i="1"/>
  <c r="F46" i="1"/>
  <c r="G46" i="1" s="1"/>
  <c r="L46" i="1" s="1"/>
  <c r="Q46" i="1"/>
  <c r="C7" i="2"/>
  <c r="C8" i="2"/>
  <c r="C9" i="2"/>
  <c r="D9" i="2"/>
  <c r="C17" i="2"/>
  <c r="F17" i="2"/>
  <c r="E21" i="2"/>
  <c r="F21" i="2"/>
  <c r="G21" i="2"/>
  <c r="H21" i="2"/>
  <c r="Q21" i="2"/>
  <c r="E22" i="2"/>
  <c r="F22" i="2"/>
  <c r="G22" i="2"/>
  <c r="I22" i="2"/>
  <c r="Q22" i="2"/>
  <c r="E23" i="2"/>
  <c r="F23" i="2"/>
  <c r="G23" i="2"/>
  <c r="I23" i="2"/>
  <c r="Q23" i="2"/>
  <c r="E24" i="2"/>
  <c r="F24" i="2"/>
  <c r="G24" i="2"/>
  <c r="I24" i="2"/>
  <c r="Q24" i="2"/>
  <c r="E25" i="2"/>
  <c r="F25" i="2"/>
  <c r="G25" i="2"/>
  <c r="I25" i="2"/>
  <c r="Q25" i="2"/>
  <c r="E26" i="2"/>
  <c r="F26" i="2"/>
  <c r="G26" i="2"/>
  <c r="I26" i="2"/>
  <c r="Q26" i="2"/>
  <c r="E27" i="2"/>
  <c r="F27" i="2"/>
  <c r="G27" i="2"/>
  <c r="I27" i="2"/>
  <c r="Q27" i="2"/>
  <c r="E28" i="2"/>
  <c r="F28" i="2"/>
  <c r="G28" i="2"/>
  <c r="I28" i="2"/>
  <c r="Q28" i="2"/>
  <c r="E29" i="2"/>
  <c r="F29" i="2"/>
  <c r="G29" i="2"/>
  <c r="I29" i="2"/>
  <c r="Q29" i="2"/>
  <c r="E30" i="2"/>
  <c r="F30" i="2"/>
  <c r="G30" i="2"/>
  <c r="I30" i="2"/>
  <c r="Q30" i="2"/>
  <c r="E31" i="2"/>
  <c r="F31" i="2"/>
  <c r="G31" i="2"/>
  <c r="K31" i="2"/>
  <c r="Q31" i="2"/>
  <c r="E32" i="2"/>
  <c r="F32" i="2"/>
  <c r="G32" i="2"/>
  <c r="K32" i="2"/>
  <c r="Q32" i="2"/>
  <c r="E33" i="2"/>
  <c r="F33" i="2"/>
  <c r="G33" i="2"/>
  <c r="K33" i="2"/>
  <c r="Q33" i="2"/>
  <c r="E34" i="2"/>
  <c r="F34" i="2"/>
  <c r="G34" i="2"/>
  <c r="K34" i="2"/>
  <c r="Q34" i="2"/>
  <c r="E33" i="1"/>
  <c r="F33" i="1"/>
  <c r="E28" i="1"/>
  <c r="F28" i="1"/>
  <c r="Q31" i="1"/>
  <c r="Q32" i="1"/>
  <c r="Q33" i="1"/>
  <c r="Q34" i="1"/>
  <c r="Q30" i="1"/>
  <c r="D9" i="1"/>
  <c r="C9" i="1"/>
  <c r="Q29" i="1"/>
  <c r="E21" i="1"/>
  <c r="F21" i="1"/>
  <c r="F17" i="1"/>
  <c r="C17" i="1"/>
  <c r="Q22" i="1"/>
  <c r="Q23" i="1"/>
  <c r="Q24" i="1"/>
  <c r="Q25" i="1"/>
  <c r="Q26" i="1"/>
  <c r="Q27" i="1"/>
  <c r="Q28" i="1"/>
  <c r="C7" i="1"/>
  <c r="Q21" i="1"/>
  <c r="G21" i="1"/>
  <c r="H21" i="1"/>
  <c r="E30" i="1"/>
  <c r="F30" i="1"/>
  <c r="G30" i="1"/>
  <c r="K30" i="1"/>
  <c r="G24" i="1"/>
  <c r="I24" i="1"/>
  <c r="E22" i="1"/>
  <c r="F22" i="1"/>
  <c r="G22" i="1"/>
  <c r="G29" i="1"/>
  <c r="K29" i="1"/>
  <c r="E27" i="1"/>
  <c r="F27" i="1"/>
  <c r="E32" i="1"/>
  <c r="F32" i="1"/>
  <c r="G32" i="1"/>
  <c r="K32" i="1"/>
  <c r="E24" i="1"/>
  <c r="F24" i="1"/>
  <c r="E29" i="1"/>
  <c r="F29" i="1"/>
  <c r="G23" i="1"/>
  <c r="I23" i="1"/>
  <c r="E34" i="1"/>
  <c r="F34" i="1"/>
  <c r="G34" i="1"/>
  <c r="K34" i="1"/>
  <c r="G28" i="1"/>
  <c r="I28" i="1"/>
  <c r="E26" i="1"/>
  <c r="F26" i="1"/>
  <c r="G26" i="1"/>
  <c r="I26" i="1"/>
  <c r="G33" i="1"/>
  <c r="K33" i="1"/>
  <c r="G25" i="1"/>
  <c r="I25" i="1"/>
  <c r="E23" i="1"/>
  <c r="F23" i="1"/>
  <c r="E31" i="1"/>
  <c r="F31" i="1"/>
  <c r="G31" i="1"/>
  <c r="K31" i="1"/>
  <c r="G27" i="1"/>
  <c r="I27" i="1"/>
  <c r="E25" i="1"/>
  <c r="F25" i="1"/>
  <c r="I22" i="1"/>
  <c r="C12" i="1"/>
  <c r="C12" i="2"/>
  <c r="C11" i="2"/>
  <c r="C11" i="1"/>
  <c r="O36" i="1" l="1"/>
  <c r="O40" i="1"/>
  <c r="O44" i="1"/>
  <c r="O35" i="1"/>
  <c r="O39" i="1"/>
  <c r="O43" i="1"/>
  <c r="O41" i="1"/>
  <c r="O45" i="1"/>
  <c r="O38" i="1"/>
  <c r="O42" i="1"/>
  <c r="O46" i="1"/>
  <c r="O37" i="1"/>
  <c r="C16" i="2"/>
  <c r="D18" i="2" s="1"/>
  <c r="O23" i="2"/>
  <c r="O34" i="2"/>
  <c r="O25" i="2"/>
  <c r="O33" i="2"/>
  <c r="O21" i="2"/>
  <c r="O22" i="2"/>
  <c r="O30" i="2"/>
  <c r="O29" i="2"/>
  <c r="O24" i="2"/>
  <c r="O27" i="2"/>
  <c r="O28" i="2"/>
  <c r="O26" i="2"/>
  <c r="O31" i="2"/>
  <c r="C15" i="2"/>
  <c r="O32" i="2"/>
  <c r="C16" i="1"/>
  <c r="D18" i="1" s="1"/>
  <c r="O33" i="1"/>
  <c r="O26" i="1"/>
  <c r="O25" i="1"/>
  <c r="O34" i="1"/>
  <c r="O22" i="1"/>
  <c r="O32" i="1"/>
  <c r="C15" i="1"/>
  <c r="O21" i="1"/>
  <c r="O28" i="1"/>
  <c r="O30" i="1"/>
  <c r="O31" i="1"/>
  <c r="O24" i="1"/>
  <c r="O27" i="1"/>
  <c r="O23" i="1"/>
  <c r="O29" i="1"/>
  <c r="F18" i="2" l="1"/>
  <c r="F19" i="2" s="1"/>
  <c r="C18" i="2"/>
  <c r="F18" i="1"/>
  <c r="F19" i="1" s="1"/>
  <c r="C18" i="1"/>
</calcChain>
</file>

<file path=xl/sharedStrings.xml><?xml version="1.0" encoding="utf-8"?>
<sst xmlns="http://schemas.openxmlformats.org/spreadsheetml/2006/main" count="194" uniqueCount="56">
  <si>
    <t>OEJV 0182</t>
  </si>
  <si>
    <t>I</t>
  </si>
  <si>
    <t>OEJV 0181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</si>
  <si>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</si>
  <si>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</si>
  <si>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</si>
  <si>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</si>
  <si>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</si>
  <si>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</si>
  <si>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</si>
  <si>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</si>
  <si>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</si>
  <si>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</si>
  <si>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</si>
  <si>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</si>
  <si>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</si>
  <si>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</si>
  <si>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</si>
  <si>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</si>
  <si>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</si>
  <si>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</si>
  <si>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</si>
  <si>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</si>
  <si>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</si>
  <si>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</si>
  <si>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</si>
  <si>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</si>
  <si>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</si>
  <si>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</si>
  <si>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</si>
  <si>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</si>
  <si>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</si>
  <si>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</si>
  <si>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</si>
  <si>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</si>
  <si>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Bull.78</t>
  </si>
  <si>
    <t>B</t>
  </si>
  <si>
    <t>BBSAG Bull.80</t>
  </si>
  <si>
    <t>BBSAG Bull.81</t>
  </si>
  <si>
    <t>Paschke A</t>
  </si>
  <si>
    <t>BBSAG Bull.89</t>
  </si>
  <si>
    <t>II</t>
  </si>
  <si>
    <t># of data points:</t>
  </si>
  <si>
    <t>AO Aqr / gsc 6955-0237</t>
  </si>
  <si>
    <t>EW/SD: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</si>
  <si>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</si>
  <si>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</si>
  <si>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</si>
  <si>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</si>
  <si>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</si>
  <si>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</si>
  <si>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0073</t>
  </si>
  <si>
    <t>vis</t>
  </si>
  <si>
    <t>TESS/RAA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</si>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</sst>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"/>
    <numFmt numFmtId="166" formatCode="0.00000"/>
  </numFmts>
  <fonts count="3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41" applyFont="1" applyAlignment="1">
      <alignment horizontal="left" vertical="center"/>
    </xf>
    <xf numFmtId="0" fontId="16" fillId="0" borderId="0" xfId="41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2" fillId="0" borderId="0" xfId="0" applyFont="1" applyAlignment="1">
      <alignment horizontal="center"/>
    </xf>
    <xf numFmtId="0" fontId="6" fillId="0" borderId="0" xfId="0" applyFont="1" applyAlignment="1"/>
    <xf numFmtId="0" fontId="4" fillId="0" borderId="0" xfId="0" applyFont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6" fillId="0" borderId="0" xfId="0" applyFont="1">
      <alignment vertical="top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>
      <alignment vertical="top"/>
    </xf>
    <xf numFmtId="0" fontId="6" fillId="0" borderId="9" xfId="0" applyFont="1" applyBorder="1">
      <alignment vertical="top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32" fillId="0" borderId="0" xfId="0" applyFont="1" applyAlignment="1"/>
    <xf numFmtId="165" fontId="32" fillId="0" borderId="0" xfId="0" applyNumberFormat="1" applyFont="1" applyAlignment="1">
      <alignment horizontal="left" vertical="center"/>
    </xf>
    <xf numFmtId="166" fontId="32" fillId="0" borderId="0" xfId="0" applyNumberFormat="1" applyFont="1" applyAlignment="1">
      <alignment horizontal="left" vertical="center"/>
    </xf>
    <xf numFmtId="0" fontId="33" fillId="0" borderId="0" xfId="0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AO Aqr - O-C Diagr.</a:t>
            </a:r>
          </a:p>
        </c:rich>
      </c:tx>
      <c:layout>
        <c:manualLayout>
          <c:xMode val="edge"/>
          <c:yMode val="edge"/>
          <c:x val="0.3450417561441183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62397463356170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38648.5</c:v>
                </c:pt>
                <c:pt idx="2">
                  <c:v>39323</c:v>
                </c:pt>
                <c:pt idx="3">
                  <c:v>39325</c:v>
                </c:pt>
                <c:pt idx="4">
                  <c:v>39347.5</c:v>
                </c:pt>
                <c:pt idx="5">
                  <c:v>39351.5</c:v>
                </c:pt>
                <c:pt idx="6">
                  <c:v>39382</c:v>
                </c:pt>
                <c:pt idx="7">
                  <c:v>40925</c:v>
                </c:pt>
                <c:pt idx="8">
                  <c:v>54956.5</c:v>
                </c:pt>
                <c:pt idx="9">
                  <c:v>61186.5</c:v>
                </c:pt>
                <c:pt idx="10">
                  <c:v>60142</c:v>
                </c:pt>
                <c:pt idx="11">
                  <c:v>60197</c:v>
                </c:pt>
                <c:pt idx="12">
                  <c:v>60226</c:v>
                </c:pt>
                <c:pt idx="13">
                  <c:v>60230</c:v>
                </c:pt>
                <c:pt idx="14">
                  <c:v>64732</c:v>
                </c:pt>
                <c:pt idx="15">
                  <c:v>64732.5</c:v>
                </c:pt>
                <c:pt idx="16">
                  <c:v>64755</c:v>
                </c:pt>
                <c:pt idx="17">
                  <c:v>64755.5</c:v>
                </c:pt>
                <c:pt idx="18">
                  <c:v>64782</c:v>
                </c:pt>
                <c:pt idx="19">
                  <c:v>64782.5</c:v>
                </c:pt>
                <c:pt idx="20">
                  <c:v>65520.5</c:v>
                </c:pt>
                <c:pt idx="21">
                  <c:v>65521</c:v>
                </c:pt>
                <c:pt idx="22">
                  <c:v>65548</c:v>
                </c:pt>
                <c:pt idx="23">
                  <c:v>65548.5</c:v>
                </c:pt>
                <c:pt idx="24">
                  <c:v>65566</c:v>
                </c:pt>
                <c:pt idx="25">
                  <c:v>65566.5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9D-495B-AAD7-67A4D752B98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8">
                    <c:v>3.0000000000000001E-3</c:v>
                  </c:pt>
                  <c:pt idx="9">
                    <c:v>0.01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2.9999999999999997E-4</c:v>
                  </c:pt>
                  <c:pt idx="13">
                    <c:v>6.0000000000000001E-3</c:v>
                  </c:pt>
                  <c:pt idx="14">
                    <c:v>1.16E-3</c:v>
                  </c:pt>
                  <c:pt idx="15">
                    <c:v>9.8299999999999993E-4</c:v>
                  </c:pt>
                  <c:pt idx="16">
                    <c:v>1.232E-3</c:v>
                  </c:pt>
                  <c:pt idx="17">
                    <c:v>1.2570000000000001E-3</c:v>
                  </c:pt>
                  <c:pt idx="18">
                    <c:v>1.059E-3</c:v>
                  </c:pt>
                  <c:pt idx="19">
                    <c:v>1.3190000000000001E-3</c:v>
                  </c:pt>
                  <c:pt idx="20">
                    <c:v>1.5640000000000001E-3</c:v>
                  </c:pt>
                  <c:pt idx="21">
                    <c:v>9.4700000000000003E-4</c:v>
                  </c:pt>
                  <c:pt idx="22">
                    <c:v>8.4599999999999996E-4</c:v>
                  </c:pt>
                  <c:pt idx="23">
                    <c:v>1.407E-3</c:v>
                  </c:pt>
                  <c:pt idx="24">
                    <c:v>1.3500000000000001E-3</c:v>
                  </c:pt>
                  <c:pt idx="25">
                    <c:v>1.846E-3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8">
                    <c:v>3.0000000000000001E-3</c:v>
                  </c:pt>
                  <c:pt idx="9">
                    <c:v>0.01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2.9999999999999997E-4</c:v>
                  </c:pt>
                  <c:pt idx="13">
                    <c:v>6.0000000000000001E-3</c:v>
                  </c:pt>
                  <c:pt idx="14">
                    <c:v>1.16E-3</c:v>
                  </c:pt>
                  <c:pt idx="15">
                    <c:v>9.8299999999999993E-4</c:v>
                  </c:pt>
                  <c:pt idx="16">
                    <c:v>1.232E-3</c:v>
                  </c:pt>
                  <c:pt idx="17">
                    <c:v>1.2570000000000001E-3</c:v>
                  </c:pt>
                  <c:pt idx="18">
                    <c:v>1.059E-3</c:v>
                  </c:pt>
                  <c:pt idx="19">
                    <c:v>1.3190000000000001E-3</c:v>
                  </c:pt>
                  <c:pt idx="20">
                    <c:v>1.5640000000000001E-3</c:v>
                  </c:pt>
                  <c:pt idx="21">
                    <c:v>9.4700000000000003E-4</c:v>
                  </c:pt>
                  <c:pt idx="22">
                    <c:v>8.4599999999999996E-4</c:v>
                  </c:pt>
                  <c:pt idx="23">
                    <c:v>1.407E-3</c:v>
                  </c:pt>
                  <c:pt idx="24">
                    <c:v>1.3500000000000001E-3</c:v>
                  </c:pt>
                  <c:pt idx="25">
                    <c:v>1.846E-3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38648.5</c:v>
                </c:pt>
                <c:pt idx="2">
                  <c:v>39323</c:v>
                </c:pt>
                <c:pt idx="3">
                  <c:v>39325</c:v>
                </c:pt>
                <c:pt idx="4">
                  <c:v>39347.5</c:v>
                </c:pt>
                <c:pt idx="5">
                  <c:v>39351.5</c:v>
                </c:pt>
                <c:pt idx="6">
                  <c:v>39382</c:v>
                </c:pt>
                <c:pt idx="7">
                  <c:v>40925</c:v>
                </c:pt>
                <c:pt idx="8">
                  <c:v>54956.5</c:v>
                </c:pt>
                <c:pt idx="9">
                  <c:v>61186.5</c:v>
                </c:pt>
                <c:pt idx="10">
                  <c:v>60142</c:v>
                </c:pt>
                <c:pt idx="11">
                  <c:v>60197</c:v>
                </c:pt>
                <c:pt idx="12">
                  <c:v>60226</c:v>
                </c:pt>
                <c:pt idx="13">
                  <c:v>60230</c:v>
                </c:pt>
                <c:pt idx="14">
                  <c:v>64732</c:v>
                </c:pt>
                <c:pt idx="15">
                  <c:v>64732.5</c:v>
                </c:pt>
                <c:pt idx="16">
                  <c:v>64755</c:v>
                </c:pt>
                <c:pt idx="17">
                  <c:v>64755.5</c:v>
                </c:pt>
                <c:pt idx="18">
                  <c:v>64782</c:v>
                </c:pt>
                <c:pt idx="19">
                  <c:v>64782.5</c:v>
                </c:pt>
                <c:pt idx="20">
                  <c:v>65520.5</c:v>
                </c:pt>
                <c:pt idx="21">
                  <c:v>65521</c:v>
                </c:pt>
                <c:pt idx="22">
                  <c:v>65548</c:v>
                </c:pt>
                <c:pt idx="23">
                  <c:v>65548.5</c:v>
                </c:pt>
                <c:pt idx="24">
                  <c:v>65566</c:v>
                </c:pt>
                <c:pt idx="25">
                  <c:v>65566.5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9.3348000009427778E-3</c:v>
                </c:pt>
                <c:pt idx="2">
                  <c:v>3.2346400003007147E-2</c:v>
                </c:pt>
                <c:pt idx="3">
                  <c:v>4.1659999995317776E-2</c:v>
                </c:pt>
                <c:pt idx="4">
                  <c:v>2.8438000001187902E-2</c:v>
                </c:pt>
                <c:pt idx="5">
                  <c:v>6.3065200003620703E-2</c:v>
                </c:pt>
                <c:pt idx="6">
                  <c:v>5.0097600003937259E-2</c:v>
                </c:pt>
                <c:pt idx="7">
                  <c:v>-1.7459999995480757E-2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9D-495B-AAD7-67A4D752B98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Active!$D$21:$D$34</c:f>
                <c:numCache>
                  <c:formatCode>General</c:formatCode>
                  <c:ptCount val="14"/>
                  <c:pt idx="0">
                    <c:v>0</c:v>
                  </c:pt>
                  <c:pt idx="8">
                    <c:v>3.0000000000000001E-3</c:v>
                  </c:pt>
                  <c:pt idx="9">
                    <c:v>0.01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2.9999999999999997E-4</c:v>
                  </c:pt>
                  <c:pt idx="13">
                    <c:v>6.0000000000000001E-3</c:v>
                  </c:pt>
                </c:numCache>
              </c:numRef>
            </c:plus>
            <c:minus>
              <c:numRef>
                <c:f>Active!$D$21:$D$34</c:f>
                <c:numCache>
                  <c:formatCode>General</c:formatCode>
                  <c:ptCount val="14"/>
                  <c:pt idx="0">
                    <c:v>0</c:v>
                  </c:pt>
                  <c:pt idx="8">
                    <c:v>3.0000000000000001E-3</c:v>
                  </c:pt>
                  <c:pt idx="9">
                    <c:v>0.01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2.9999999999999997E-4</c:v>
                  </c:pt>
                  <c:pt idx="13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38648.5</c:v>
                </c:pt>
                <c:pt idx="2">
                  <c:v>39323</c:v>
                </c:pt>
                <c:pt idx="3">
                  <c:v>39325</c:v>
                </c:pt>
                <c:pt idx="4">
                  <c:v>39347.5</c:v>
                </c:pt>
                <c:pt idx="5">
                  <c:v>39351.5</c:v>
                </c:pt>
                <c:pt idx="6">
                  <c:v>39382</c:v>
                </c:pt>
                <c:pt idx="7">
                  <c:v>40925</c:v>
                </c:pt>
                <c:pt idx="8">
                  <c:v>54956.5</c:v>
                </c:pt>
                <c:pt idx="9">
                  <c:v>61186.5</c:v>
                </c:pt>
                <c:pt idx="10">
                  <c:v>60142</c:v>
                </c:pt>
                <c:pt idx="11">
                  <c:v>60197</c:v>
                </c:pt>
                <c:pt idx="12">
                  <c:v>60226</c:v>
                </c:pt>
                <c:pt idx="13">
                  <c:v>60230</c:v>
                </c:pt>
                <c:pt idx="14">
                  <c:v>64732</c:v>
                </c:pt>
                <c:pt idx="15">
                  <c:v>64732.5</c:v>
                </c:pt>
                <c:pt idx="16">
                  <c:v>64755</c:v>
                </c:pt>
                <c:pt idx="17">
                  <c:v>64755.5</c:v>
                </c:pt>
                <c:pt idx="18">
                  <c:v>64782</c:v>
                </c:pt>
                <c:pt idx="19">
                  <c:v>64782.5</c:v>
                </c:pt>
                <c:pt idx="20">
                  <c:v>65520.5</c:v>
                </c:pt>
                <c:pt idx="21">
                  <c:v>65521</c:v>
                </c:pt>
                <c:pt idx="22">
                  <c:v>65548</c:v>
                </c:pt>
                <c:pt idx="23">
                  <c:v>65548.5</c:v>
                </c:pt>
                <c:pt idx="24">
                  <c:v>65566</c:v>
                </c:pt>
                <c:pt idx="25">
                  <c:v>65566.5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9D-495B-AAD7-67A4D752B98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3.0000000000000001E-3</c:v>
                  </c:pt>
                  <c:pt idx="9">
                    <c:v>0.01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2.9999999999999997E-4</c:v>
                  </c:pt>
                  <c:pt idx="13">
                    <c:v>6.0000000000000001E-3</c:v>
                  </c:pt>
                  <c:pt idx="14">
                    <c:v>1.16E-3</c:v>
                  </c:pt>
                  <c:pt idx="15">
                    <c:v>9.8299999999999993E-4</c:v>
                  </c:pt>
                  <c:pt idx="16">
                    <c:v>1.232E-3</c:v>
                  </c:pt>
                  <c:pt idx="17">
                    <c:v>1.2570000000000001E-3</c:v>
                  </c:pt>
                  <c:pt idx="18">
                    <c:v>1.059E-3</c:v>
                  </c:pt>
                  <c:pt idx="19">
                    <c:v>1.3190000000000001E-3</c:v>
                  </c:pt>
                  <c:pt idx="20">
                    <c:v>1.5640000000000001E-3</c:v>
                  </c:pt>
                  <c:pt idx="21">
                    <c:v>9.4700000000000003E-4</c:v>
                  </c:pt>
                  <c:pt idx="22">
                    <c:v>8.4599999999999996E-4</c:v>
                  </c:pt>
                  <c:pt idx="23">
                    <c:v>1.407E-3</c:v>
                  </c:pt>
                  <c:pt idx="24">
                    <c:v>1.3500000000000001E-3</c:v>
                  </c:pt>
                  <c:pt idx="25">
                    <c:v>1.846E-3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3.0000000000000001E-3</c:v>
                  </c:pt>
                  <c:pt idx="9">
                    <c:v>0.01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2.9999999999999997E-4</c:v>
                  </c:pt>
                  <c:pt idx="13">
                    <c:v>6.0000000000000001E-3</c:v>
                  </c:pt>
                  <c:pt idx="14">
                    <c:v>1.16E-3</c:v>
                  </c:pt>
                  <c:pt idx="15">
                    <c:v>9.8299999999999993E-4</c:v>
                  </c:pt>
                  <c:pt idx="16">
                    <c:v>1.232E-3</c:v>
                  </c:pt>
                  <c:pt idx="17">
                    <c:v>1.2570000000000001E-3</c:v>
                  </c:pt>
                  <c:pt idx="18">
                    <c:v>1.059E-3</c:v>
                  </c:pt>
                  <c:pt idx="19">
                    <c:v>1.3190000000000001E-3</c:v>
                  </c:pt>
                  <c:pt idx="20">
                    <c:v>1.5640000000000001E-3</c:v>
                  </c:pt>
                  <c:pt idx="21">
                    <c:v>9.4700000000000003E-4</c:v>
                  </c:pt>
                  <c:pt idx="22">
                    <c:v>8.4599999999999996E-4</c:v>
                  </c:pt>
                  <c:pt idx="23">
                    <c:v>1.407E-3</c:v>
                  </c:pt>
                  <c:pt idx="24">
                    <c:v>1.3500000000000001E-3</c:v>
                  </c:pt>
                  <c:pt idx="25">
                    <c:v>1.846E-3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38648.5</c:v>
                </c:pt>
                <c:pt idx="2">
                  <c:v>39323</c:v>
                </c:pt>
                <c:pt idx="3">
                  <c:v>39325</c:v>
                </c:pt>
                <c:pt idx="4">
                  <c:v>39347.5</c:v>
                </c:pt>
                <c:pt idx="5">
                  <c:v>39351.5</c:v>
                </c:pt>
                <c:pt idx="6">
                  <c:v>39382</c:v>
                </c:pt>
                <c:pt idx="7">
                  <c:v>40925</c:v>
                </c:pt>
                <c:pt idx="8">
                  <c:v>54956.5</c:v>
                </c:pt>
                <c:pt idx="9">
                  <c:v>61186.5</c:v>
                </c:pt>
                <c:pt idx="10">
                  <c:v>60142</c:v>
                </c:pt>
                <c:pt idx="11">
                  <c:v>60197</c:v>
                </c:pt>
                <c:pt idx="12">
                  <c:v>60226</c:v>
                </c:pt>
                <c:pt idx="13">
                  <c:v>60230</c:v>
                </c:pt>
                <c:pt idx="14">
                  <c:v>64732</c:v>
                </c:pt>
                <c:pt idx="15">
                  <c:v>64732.5</c:v>
                </c:pt>
                <c:pt idx="16">
                  <c:v>64755</c:v>
                </c:pt>
                <c:pt idx="17">
                  <c:v>64755.5</c:v>
                </c:pt>
                <c:pt idx="18">
                  <c:v>64782</c:v>
                </c:pt>
                <c:pt idx="19">
                  <c:v>64782.5</c:v>
                </c:pt>
                <c:pt idx="20">
                  <c:v>65520.5</c:v>
                </c:pt>
                <c:pt idx="21">
                  <c:v>65521</c:v>
                </c:pt>
                <c:pt idx="22">
                  <c:v>65548</c:v>
                </c:pt>
                <c:pt idx="23">
                  <c:v>65548.5</c:v>
                </c:pt>
                <c:pt idx="24">
                  <c:v>65566</c:v>
                </c:pt>
                <c:pt idx="25">
                  <c:v>65566.5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8">
                  <c:v>-7.0570799813140184E-2</c:v>
                </c:pt>
                <c:pt idx="9">
                  <c:v>-4.2706799998995848E-2</c:v>
                </c:pt>
                <c:pt idx="10">
                  <c:v>-4.0734399997745641E-2</c:v>
                </c:pt>
                <c:pt idx="11">
                  <c:v>-3.9610399995581247E-2</c:v>
                </c:pt>
                <c:pt idx="12">
                  <c:v>-4.1363199998158962E-2</c:v>
                </c:pt>
                <c:pt idx="13">
                  <c:v>-4.0935999997600447E-2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9D-495B-AAD7-67A4D752B98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3.0000000000000001E-3</c:v>
                  </c:pt>
                  <c:pt idx="9">
                    <c:v>0.01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2.9999999999999997E-4</c:v>
                  </c:pt>
                  <c:pt idx="13">
                    <c:v>6.0000000000000001E-3</c:v>
                  </c:pt>
                  <c:pt idx="14">
                    <c:v>1.16E-3</c:v>
                  </c:pt>
                  <c:pt idx="15">
                    <c:v>9.8299999999999993E-4</c:v>
                  </c:pt>
                  <c:pt idx="16">
                    <c:v>1.232E-3</c:v>
                  </c:pt>
                  <c:pt idx="17">
                    <c:v>1.2570000000000001E-3</c:v>
                  </c:pt>
                  <c:pt idx="18">
                    <c:v>1.059E-3</c:v>
                  </c:pt>
                  <c:pt idx="19">
                    <c:v>1.3190000000000001E-3</c:v>
                  </c:pt>
                  <c:pt idx="20">
                    <c:v>1.5640000000000001E-3</c:v>
                  </c:pt>
                  <c:pt idx="21">
                    <c:v>9.4700000000000003E-4</c:v>
                  </c:pt>
                  <c:pt idx="22">
                    <c:v>8.4599999999999996E-4</c:v>
                  </c:pt>
                  <c:pt idx="23">
                    <c:v>1.407E-3</c:v>
                  </c:pt>
                  <c:pt idx="24">
                    <c:v>1.3500000000000001E-3</c:v>
                  </c:pt>
                  <c:pt idx="25">
                    <c:v>1.846E-3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3.0000000000000001E-3</c:v>
                  </c:pt>
                  <c:pt idx="9">
                    <c:v>0.01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2.9999999999999997E-4</c:v>
                  </c:pt>
                  <c:pt idx="13">
                    <c:v>6.0000000000000001E-3</c:v>
                  </c:pt>
                  <c:pt idx="14">
                    <c:v>1.16E-3</c:v>
                  </c:pt>
                  <c:pt idx="15">
                    <c:v>9.8299999999999993E-4</c:v>
                  </c:pt>
                  <c:pt idx="16">
                    <c:v>1.232E-3</c:v>
                  </c:pt>
                  <c:pt idx="17">
                    <c:v>1.2570000000000001E-3</c:v>
                  </c:pt>
                  <c:pt idx="18">
                    <c:v>1.059E-3</c:v>
                  </c:pt>
                  <c:pt idx="19">
                    <c:v>1.3190000000000001E-3</c:v>
                  </c:pt>
                  <c:pt idx="20">
                    <c:v>1.5640000000000001E-3</c:v>
                  </c:pt>
                  <c:pt idx="21">
                    <c:v>9.4700000000000003E-4</c:v>
                  </c:pt>
                  <c:pt idx="22">
                    <c:v>8.4599999999999996E-4</c:v>
                  </c:pt>
                  <c:pt idx="23">
                    <c:v>1.407E-3</c:v>
                  </c:pt>
                  <c:pt idx="24">
                    <c:v>1.3500000000000001E-3</c:v>
                  </c:pt>
                  <c:pt idx="25">
                    <c:v>1.846E-3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38648.5</c:v>
                </c:pt>
                <c:pt idx="2">
                  <c:v>39323</c:v>
                </c:pt>
                <c:pt idx="3">
                  <c:v>39325</c:v>
                </c:pt>
                <c:pt idx="4">
                  <c:v>39347.5</c:v>
                </c:pt>
                <c:pt idx="5">
                  <c:v>39351.5</c:v>
                </c:pt>
                <c:pt idx="6">
                  <c:v>39382</c:v>
                </c:pt>
                <c:pt idx="7">
                  <c:v>40925</c:v>
                </c:pt>
                <c:pt idx="8">
                  <c:v>54956.5</c:v>
                </c:pt>
                <c:pt idx="9">
                  <c:v>61186.5</c:v>
                </c:pt>
                <c:pt idx="10">
                  <c:v>60142</c:v>
                </c:pt>
                <c:pt idx="11">
                  <c:v>60197</c:v>
                </c:pt>
                <c:pt idx="12">
                  <c:v>60226</c:v>
                </c:pt>
                <c:pt idx="13">
                  <c:v>60230</c:v>
                </c:pt>
                <c:pt idx="14">
                  <c:v>64732</c:v>
                </c:pt>
                <c:pt idx="15">
                  <c:v>64732.5</c:v>
                </c:pt>
                <c:pt idx="16">
                  <c:v>64755</c:v>
                </c:pt>
                <c:pt idx="17">
                  <c:v>64755.5</c:v>
                </c:pt>
                <c:pt idx="18">
                  <c:v>64782</c:v>
                </c:pt>
                <c:pt idx="19">
                  <c:v>64782.5</c:v>
                </c:pt>
                <c:pt idx="20">
                  <c:v>65520.5</c:v>
                </c:pt>
                <c:pt idx="21">
                  <c:v>65521</c:v>
                </c:pt>
                <c:pt idx="22">
                  <c:v>65548</c:v>
                </c:pt>
                <c:pt idx="23">
                  <c:v>65548.5</c:v>
                </c:pt>
                <c:pt idx="24">
                  <c:v>65566</c:v>
                </c:pt>
                <c:pt idx="25">
                  <c:v>65566.5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14">
                  <c:v>-5.4985712835332379E-2</c:v>
                </c:pt>
                <c:pt idx="15">
                  <c:v>-5.6767292466247454E-2</c:v>
                </c:pt>
                <c:pt idx="16">
                  <c:v>-5.5609085204196163E-2</c:v>
                </c:pt>
                <c:pt idx="17">
                  <c:v>-5.6230690468510147E-2</c:v>
                </c:pt>
                <c:pt idx="18">
                  <c:v>-5.5695159448077902E-2</c:v>
                </c:pt>
                <c:pt idx="19">
                  <c:v>-5.6836751900846139E-2</c:v>
                </c:pt>
                <c:pt idx="20">
                  <c:v>-6.0854077892145142E-2</c:v>
                </c:pt>
                <c:pt idx="21">
                  <c:v>-6.0305679362500086E-2</c:v>
                </c:pt>
                <c:pt idx="22">
                  <c:v>-6.0752413395675831E-2</c:v>
                </c:pt>
                <c:pt idx="23">
                  <c:v>-6.0574014889425598E-2</c:v>
                </c:pt>
                <c:pt idx="24">
                  <c:v>-6.1209820218209643E-2</c:v>
                </c:pt>
                <c:pt idx="25">
                  <c:v>-6.0321406999719329E-2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9D-495B-AAD7-67A4D752B98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3.0000000000000001E-3</c:v>
                  </c:pt>
                  <c:pt idx="9">
                    <c:v>0.01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2.9999999999999997E-4</c:v>
                  </c:pt>
                  <c:pt idx="13">
                    <c:v>6.0000000000000001E-3</c:v>
                  </c:pt>
                  <c:pt idx="14">
                    <c:v>1.16E-3</c:v>
                  </c:pt>
                  <c:pt idx="15">
                    <c:v>9.8299999999999993E-4</c:v>
                  </c:pt>
                  <c:pt idx="16">
                    <c:v>1.232E-3</c:v>
                  </c:pt>
                  <c:pt idx="17">
                    <c:v>1.2570000000000001E-3</c:v>
                  </c:pt>
                  <c:pt idx="18">
                    <c:v>1.059E-3</c:v>
                  </c:pt>
                  <c:pt idx="19">
                    <c:v>1.3190000000000001E-3</c:v>
                  </c:pt>
                  <c:pt idx="20">
                    <c:v>1.5640000000000001E-3</c:v>
                  </c:pt>
                  <c:pt idx="21">
                    <c:v>9.4700000000000003E-4</c:v>
                  </c:pt>
                  <c:pt idx="22">
                    <c:v>8.4599999999999996E-4</c:v>
                  </c:pt>
                  <c:pt idx="23">
                    <c:v>1.407E-3</c:v>
                  </c:pt>
                  <c:pt idx="24">
                    <c:v>1.3500000000000001E-3</c:v>
                  </c:pt>
                  <c:pt idx="25">
                    <c:v>1.846E-3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3.0000000000000001E-3</c:v>
                  </c:pt>
                  <c:pt idx="9">
                    <c:v>0.01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2.9999999999999997E-4</c:v>
                  </c:pt>
                  <c:pt idx="13">
                    <c:v>6.0000000000000001E-3</c:v>
                  </c:pt>
                  <c:pt idx="14">
                    <c:v>1.16E-3</c:v>
                  </c:pt>
                  <c:pt idx="15">
                    <c:v>9.8299999999999993E-4</c:v>
                  </c:pt>
                  <c:pt idx="16">
                    <c:v>1.232E-3</c:v>
                  </c:pt>
                  <c:pt idx="17">
                    <c:v>1.2570000000000001E-3</c:v>
                  </c:pt>
                  <c:pt idx="18">
                    <c:v>1.059E-3</c:v>
                  </c:pt>
                  <c:pt idx="19">
                    <c:v>1.3190000000000001E-3</c:v>
                  </c:pt>
                  <c:pt idx="20">
                    <c:v>1.5640000000000001E-3</c:v>
                  </c:pt>
                  <c:pt idx="21">
                    <c:v>9.4700000000000003E-4</c:v>
                  </c:pt>
                  <c:pt idx="22">
                    <c:v>8.4599999999999996E-4</c:v>
                  </c:pt>
                  <c:pt idx="23">
                    <c:v>1.407E-3</c:v>
                  </c:pt>
                  <c:pt idx="24">
                    <c:v>1.3500000000000001E-3</c:v>
                  </c:pt>
                  <c:pt idx="25">
                    <c:v>1.846E-3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38648.5</c:v>
                </c:pt>
                <c:pt idx="2">
                  <c:v>39323</c:v>
                </c:pt>
                <c:pt idx="3">
                  <c:v>39325</c:v>
                </c:pt>
                <c:pt idx="4">
                  <c:v>39347.5</c:v>
                </c:pt>
                <c:pt idx="5">
                  <c:v>39351.5</c:v>
                </c:pt>
                <c:pt idx="6">
                  <c:v>39382</c:v>
                </c:pt>
                <c:pt idx="7">
                  <c:v>40925</c:v>
                </c:pt>
                <c:pt idx="8">
                  <c:v>54956.5</c:v>
                </c:pt>
                <c:pt idx="9">
                  <c:v>61186.5</c:v>
                </c:pt>
                <c:pt idx="10">
                  <c:v>60142</c:v>
                </c:pt>
                <c:pt idx="11">
                  <c:v>60197</c:v>
                </c:pt>
                <c:pt idx="12">
                  <c:v>60226</c:v>
                </c:pt>
                <c:pt idx="13">
                  <c:v>60230</c:v>
                </c:pt>
                <c:pt idx="14">
                  <c:v>64732</c:v>
                </c:pt>
                <c:pt idx="15">
                  <c:v>64732.5</c:v>
                </c:pt>
                <c:pt idx="16">
                  <c:v>64755</c:v>
                </c:pt>
                <c:pt idx="17">
                  <c:v>64755.5</c:v>
                </c:pt>
                <c:pt idx="18">
                  <c:v>64782</c:v>
                </c:pt>
                <c:pt idx="19">
                  <c:v>64782.5</c:v>
                </c:pt>
                <c:pt idx="20">
                  <c:v>65520.5</c:v>
                </c:pt>
                <c:pt idx="21">
                  <c:v>65521</c:v>
                </c:pt>
                <c:pt idx="22">
                  <c:v>65548</c:v>
                </c:pt>
                <c:pt idx="23">
                  <c:v>65548.5</c:v>
                </c:pt>
                <c:pt idx="24">
                  <c:v>65566</c:v>
                </c:pt>
                <c:pt idx="25">
                  <c:v>65566.5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9D-495B-AAD7-67A4D752B98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3.0000000000000001E-3</c:v>
                  </c:pt>
                  <c:pt idx="9">
                    <c:v>0.01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2.9999999999999997E-4</c:v>
                  </c:pt>
                  <c:pt idx="13">
                    <c:v>6.0000000000000001E-3</c:v>
                  </c:pt>
                  <c:pt idx="14">
                    <c:v>1.16E-3</c:v>
                  </c:pt>
                  <c:pt idx="15">
                    <c:v>9.8299999999999993E-4</c:v>
                  </c:pt>
                  <c:pt idx="16">
                    <c:v>1.232E-3</c:v>
                  </c:pt>
                  <c:pt idx="17">
                    <c:v>1.2570000000000001E-3</c:v>
                  </c:pt>
                  <c:pt idx="18">
                    <c:v>1.059E-3</c:v>
                  </c:pt>
                  <c:pt idx="19">
                    <c:v>1.3190000000000001E-3</c:v>
                  </c:pt>
                  <c:pt idx="20">
                    <c:v>1.5640000000000001E-3</c:v>
                  </c:pt>
                  <c:pt idx="21">
                    <c:v>9.4700000000000003E-4</c:v>
                  </c:pt>
                  <c:pt idx="22">
                    <c:v>8.4599999999999996E-4</c:v>
                  </c:pt>
                  <c:pt idx="23">
                    <c:v>1.407E-3</c:v>
                  </c:pt>
                  <c:pt idx="24">
                    <c:v>1.3500000000000001E-3</c:v>
                  </c:pt>
                  <c:pt idx="25">
                    <c:v>1.846E-3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3.0000000000000001E-3</c:v>
                  </c:pt>
                  <c:pt idx="9">
                    <c:v>0.01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2.9999999999999997E-4</c:v>
                  </c:pt>
                  <c:pt idx="13">
                    <c:v>6.0000000000000001E-3</c:v>
                  </c:pt>
                  <c:pt idx="14">
                    <c:v>1.16E-3</c:v>
                  </c:pt>
                  <c:pt idx="15">
                    <c:v>9.8299999999999993E-4</c:v>
                  </c:pt>
                  <c:pt idx="16">
                    <c:v>1.232E-3</c:v>
                  </c:pt>
                  <c:pt idx="17">
                    <c:v>1.2570000000000001E-3</c:v>
                  </c:pt>
                  <c:pt idx="18">
                    <c:v>1.059E-3</c:v>
                  </c:pt>
                  <c:pt idx="19">
                    <c:v>1.3190000000000001E-3</c:v>
                  </c:pt>
                  <c:pt idx="20">
                    <c:v>1.5640000000000001E-3</c:v>
                  </c:pt>
                  <c:pt idx="21">
                    <c:v>9.4700000000000003E-4</c:v>
                  </c:pt>
                  <c:pt idx="22">
                    <c:v>8.4599999999999996E-4</c:v>
                  </c:pt>
                  <c:pt idx="23">
                    <c:v>1.407E-3</c:v>
                  </c:pt>
                  <c:pt idx="24">
                    <c:v>1.3500000000000001E-3</c:v>
                  </c:pt>
                  <c:pt idx="25">
                    <c:v>1.846E-3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38648.5</c:v>
                </c:pt>
                <c:pt idx="2">
                  <c:v>39323</c:v>
                </c:pt>
                <c:pt idx="3">
                  <c:v>39325</c:v>
                </c:pt>
                <c:pt idx="4">
                  <c:v>39347.5</c:v>
                </c:pt>
                <c:pt idx="5">
                  <c:v>39351.5</c:v>
                </c:pt>
                <c:pt idx="6">
                  <c:v>39382</c:v>
                </c:pt>
                <c:pt idx="7">
                  <c:v>40925</c:v>
                </c:pt>
                <c:pt idx="8">
                  <c:v>54956.5</c:v>
                </c:pt>
                <c:pt idx="9">
                  <c:v>61186.5</c:v>
                </c:pt>
                <c:pt idx="10">
                  <c:v>60142</c:v>
                </c:pt>
                <c:pt idx="11">
                  <c:v>60197</c:v>
                </c:pt>
                <c:pt idx="12">
                  <c:v>60226</c:v>
                </c:pt>
                <c:pt idx="13">
                  <c:v>60230</c:v>
                </c:pt>
                <c:pt idx="14">
                  <c:v>64732</c:v>
                </c:pt>
                <c:pt idx="15">
                  <c:v>64732.5</c:v>
                </c:pt>
                <c:pt idx="16">
                  <c:v>64755</c:v>
                </c:pt>
                <c:pt idx="17">
                  <c:v>64755.5</c:v>
                </c:pt>
                <c:pt idx="18">
                  <c:v>64782</c:v>
                </c:pt>
                <c:pt idx="19">
                  <c:v>64782.5</c:v>
                </c:pt>
                <c:pt idx="20">
                  <c:v>65520.5</c:v>
                </c:pt>
                <c:pt idx="21">
                  <c:v>65521</c:v>
                </c:pt>
                <c:pt idx="22">
                  <c:v>65548</c:v>
                </c:pt>
                <c:pt idx="23">
                  <c:v>65548.5</c:v>
                </c:pt>
                <c:pt idx="24">
                  <c:v>65566</c:v>
                </c:pt>
                <c:pt idx="25">
                  <c:v>65566.5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9D-495B-AAD7-67A4D752B98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38648.5</c:v>
                </c:pt>
                <c:pt idx="2">
                  <c:v>39323</c:v>
                </c:pt>
                <c:pt idx="3">
                  <c:v>39325</c:v>
                </c:pt>
                <c:pt idx="4">
                  <c:v>39347.5</c:v>
                </c:pt>
                <c:pt idx="5">
                  <c:v>39351.5</c:v>
                </c:pt>
                <c:pt idx="6">
                  <c:v>39382</c:v>
                </c:pt>
                <c:pt idx="7">
                  <c:v>40925</c:v>
                </c:pt>
                <c:pt idx="8">
                  <c:v>54956.5</c:v>
                </c:pt>
                <c:pt idx="9">
                  <c:v>61186.5</c:v>
                </c:pt>
                <c:pt idx="10">
                  <c:v>60142</c:v>
                </c:pt>
                <c:pt idx="11">
                  <c:v>60197</c:v>
                </c:pt>
                <c:pt idx="12">
                  <c:v>60226</c:v>
                </c:pt>
                <c:pt idx="13">
                  <c:v>60230</c:v>
                </c:pt>
                <c:pt idx="14">
                  <c:v>64732</c:v>
                </c:pt>
                <c:pt idx="15">
                  <c:v>64732.5</c:v>
                </c:pt>
                <c:pt idx="16">
                  <c:v>64755</c:v>
                </c:pt>
                <c:pt idx="17">
                  <c:v>64755.5</c:v>
                </c:pt>
                <c:pt idx="18">
                  <c:v>64782</c:v>
                </c:pt>
                <c:pt idx="19">
                  <c:v>64782.5</c:v>
                </c:pt>
                <c:pt idx="20">
                  <c:v>65520.5</c:v>
                </c:pt>
                <c:pt idx="21">
                  <c:v>65521</c:v>
                </c:pt>
                <c:pt idx="22">
                  <c:v>65548</c:v>
                </c:pt>
                <c:pt idx="23">
                  <c:v>65548.5</c:v>
                </c:pt>
                <c:pt idx="24">
                  <c:v>65566</c:v>
                </c:pt>
                <c:pt idx="25">
                  <c:v>65566.5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0.16238821369449211</c:v>
                </c:pt>
                <c:pt idx="1">
                  <c:v>3.051585158095535E-2</c:v>
                </c:pt>
                <c:pt idx="2">
                  <c:v>2.8214393355006584E-2</c:v>
                </c:pt>
                <c:pt idx="3">
                  <c:v>2.8207569164566432E-2</c:v>
                </c:pt>
                <c:pt idx="4">
                  <c:v>2.8130797022114462E-2</c:v>
                </c:pt>
                <c:pt idx="5">
                  <c:v>2.8117148641234102E-2</c:v>
                </c:pt>
                <c:pt idx="6">
                  <c:v>2.801307973702144E-2</c:v>
                </c:pt>
                <c:pt idx="7">
                  <c:v>2.274821681242703E-2</c:v>
                </c:pt>
                <c:pt idx="8">
                  <c:v>-2.5128597268225278E-2</c:v>
                </c:pt>
                <c:pt idx="9">
                  <c:v>-4.6385950489367972E-2</c:v>
                </c:pt>
                <c:pt idx="10">
                  <c:v>-4.2822017031986986E-2</c:v>
                </c:pt>
                <c:pt idx="11">
                  <c:v>-4.3009682269091798E-2</c:v>
                </c:pt>
                <c:pt idx="12">
                  <c:v>-4.3108633030474325E-2</c:v>
                </c:pt>
                <c:pt idx="13">
                  <c:v>-4.3122281411354657E-2</c:v>
                </c:pt>
                <c:pt idx="14">
                  <c:v>-5.8483534092186845E-2</c:v>
                </c:pt>
                <c:pt idx="15">
                  <c:v>-5.848524013979689E-2</c:v>
                </c:pt>
                <c:pt idx="16">
                  <c:v>-5.8562012282248832E-2</c:v>
                </c:pt>
                <c:pt idx="17">
                  <c:v>-5.8563718329858877E-2</c:v>
                </c:pt>
                <c:pt idx="18">
                  <c:v>-5.8654138853191207E-2</c:v>
                </c:pt>
                <c:pt idx="19">
                  <c:v>-5.8655844900801252E-2</c:v>
                </c:pt>
                <c:pt idx="20">
                  <c:v>-6.1173971173225539E-2</c:v>
                </c:pt>
                <c:pt idx="21">
                  <c:v>-6.1175677220835584E-2</c:v>
                </c:pt>
                <c:pt idx="22">
                  <c:v>-6.1267803791777931E-2</c:v>
                </c:pt>
                <c:pt idx="23">
                  <c:v>-6.1269509839387976E-2</c:v>
                </c:pt>
                <c:pt idx="24">
                  <c:v>-6.1329221505739495E-2</c:v>
                </c:pt>
                <c:pt idx="25">
                  <c:v>-6.133092755334954E-2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9D-495B-AAD7-67A4D752B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624120"/>
        <c:axId val="1"/>
      </c:scatterChart>
      <c:valAx>
        <c:axId val="569624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624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09939046875338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AO Aqr - O-C Diagr.</a:t>
            </a:r>
          </a:p>
        </c:rich>
      </c:tx>
      <c:layout>
        <c:manualLayout>
          <c:xMode val="edge"/>
          <c:yMode val="edge"/>
          <c:x val="0.3450417561441183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62397463356170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27079.5</c:v>
                </c:pt>
                <c:pt idx="2">
                  <c:v>27552</c:v>
                </c:pt>
                <c:pt idx="3">
                  <c:v>27553.5</c:v>
                </c:pt>
                <c:pt idx="4">
                  <c:v>27569.5</c:v>
                </c:pt>
                <c:pt idx="5">
                  <c:v>27572</c:v>
                </c:pt>
                <c:pt idx="6">
                  <c:v>27593.5</c:v>
                </c:pt>
                <c:pt idx="7">
                  <c:v>28674.5</c:v>
                </c:pt>
                <c:pt idx="8">
                  <c:v>38506</c:v>
                </c:pt>
                <c:pt idx="9">
                  <c:v>42871</c:v>
                </c:pt>
                <c:pt idx="10">
                  <c:v>42139</c:v>
                </c:pt>
                <c:pt idx="11">
                  <c:v>42178</c:v>
                </c:pt>
                <c:pt idx="12">
                  <c:v>42198</c:v>
                </c:pt>
                <c:pt idx="13">
                  <c:v>42201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02-4B91-A79E-5AC005F42B39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8">
                    <c:v>3.0000000000000001E-3</c:v>
                  </c:pt>
                  <c:pt idx="9">
                    <c:v>0.01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2.9999999999999997E-4</c:v>
                  </c:pt>
                  <c:pt idx="13">
                    <c:v>6.0000000000000001E-3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8">
                    <c:v>3.0000000000000001E-3</c:v>
                  </c:pt>
                  <c:pt idx="9">
                    <c:v>0.01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2.9999999999999997E-4</c:v>
                  </c:pt>
                  <c:pt idx="13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27079.5</c:v>
                </c:pt>
                <c:pt idx="2">
                  <c:v>27552</c:v>
                </c:pt>
                <c:pt idx="3">
                  <c:v>27553.5</c:v>
                </c:pt>
                <c:pt idx="4">
                  <c:v>27569.5</c:v>
                </c:pt>
                <c:pt idx="5">
                  <c:v>27572</c:v>
                </c:pt>
                <c:pt idx="6">
                  <c:v>27593.5</c:v>
                </c:pt>
                <c:pt idx="7">
                  <c:v>28674.5</c:v>
                </c:pt>
                <c:pt idx="8">
                  <c:v>38506</c:v>
                </c:pt>
                <c:pt idx="9">
                  <c:v>42871</c:v>
                </c:pt>
                <c:pt idx="10">
                  <c:v>42139</c:v>
                </c:pt>
                <c:pt idx="11">
                  <c:v>42178</c:v>
                </c:pt>
                <c:pt idx="12">
                  <c:v>42198</c:v>
                </c:pt>
                <c:pt idx="13">
                  <c:v>42201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6.7199999997683335E-2</c:v>
                </c:pt>
                <c:pt idx="2">
                  <c:v>0.15819999999803258</c:v>
                </c:pt>
                <c:pt idx="3">
                  <c:v>9.8599999990256038E-2</c:v>
                </c:pt>
                <c:pt idx="4">
                  <c:v>-7.8800000002956949E-2</c:v>
                </c:pt>
                <c:pt idx="5">
                  <c:v>0.16719999999622814</c:v>
                </c:pt>
                <c:pt idx="6">
                  <c:v>6.3600000001315493E-2</c:v>
                </c:pt>
                <c:pt idx="7">
                  <c:v>8.2200000004377216E-2</c:v>
                </c:pt>
                <c:pt idx="8">
                  <c:v>-7.1399999811546877E-2</c:v>
                </c:pt>
                <c:pt idx="9">
                  <c:v>4.8599999994621612E-2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02-4B91-A79E-5AC005F42B39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8">
                    <c:v>3.0000000000000001E-3</c:v>
                  </c:pt>
                  <c:pt idx="9">
                    <c:v>0.01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2.9999999999999997E-4</c:v>
                  </c:pt>
                  <c:pt idx="13">
                    <c:v>6.0000000000000001E-3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8">
                    <c:v>3.0000000000000001E-3</c:v>
                  </c:pt>
                  <c:pt idx="9">
                    <c:v>0.01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2.9999999999999997E-4</c:v>
                  </c:pt>
                  <c:pt idx="13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27079.5</c:v>
                </c:pt>
                <c:pt idx="2">
                  <c:v>27552</c:v>
                </c:pt>
                <c:pt idx="3">
                  <c:v>27553.5</c:v>
                </c:pt>
                <c:pt idx="4">
                  <c:v>27569.5</c:v>
                </c:pt>
                <c:pt idx="5">
                  <c:v>27572</c:v>
                </c:pt>
                <c:pt idx="6">
                  <c:v>27593.5</c:v>
                </c:pt>
                <c:pt idx="7">
                  <c:v>28674.5</c:v>
                </c:pt>
                <c:pt idx="8">
                  <c:v>38506</c:v>
                </c:pt>
                <c:pt idx="9">
                  <c:v>42871</c:v>
                </c:pt>
                <c:pt idx="10">
                  <c:v>42139</c:v>
                </c:pt>
                <c:pt idx="11">
                  <c:v>42178</c:v>
                </c:pt>
                <c:pt idx="12">
                  <c:v>42198</c:v>
                </c:pt>
                <c:pt idx="13">
                  <c:v>42201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02-4B91-A79E-5AC005F42B39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3.0000000000000001E-3</c:v>
                  </c:pt>
                  <c:pt idx="9">
                    <c:v>0.01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2.9999999999999997E-4</c:v>
                  </c:pt>
                  <c:pt idx="13">
                    <c:v>6.0000000000000001E-3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3.0000000000000001E-3</c:v>
                  </c:pt>
                  <c:pt idx="9">
                    <c:v>0.01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2.9999999999999997E-4</c:v>
                  </c:pt>
                  <c:pt idx="13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27079.5</c:v>
                </c:pt>
                <c:pt idx="2">
                  <c:v>27552</c:v>
                </c:pt>
                <c:pt idx="3">
                  <c:v>27553.5</c:v>
                </c:pt>
                <c:pt idx="4">
                  <c:v>27569.5</c:v>
                </c:pt>
                <c:pt idx="5">
                  <c:v>27572</c:v>
                </c:pt>
                <c:pt idx="6">
                  <c:v>27593.5</c:v>
                </c:pt>
                <c:pt idx="7">
                  <c:v>28674.5</c:v>
                </c:pt>
                <c:pt idx="8">
                  <c:v>38506</c:v>
                </c:pt>
                <c:pt idx="9">
                  <c:v>42871</c:v>
                </c:pt>
                <c:pt idx="10">
                  <c:v>42139</c:v>
                </c:pt>
                <c:pt idx="11">
                  <c:v>42178</c:v>
                </c:pt>
                <c:pt idx="12">
                  <c:v>42198</c:v>
                </c:pt>
                <c:pt idx="13">
                  <c:v>42201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10">
                  <c:v>0.16040000000066357</c:v>
                </c:pt>
                <c:pt idx="11">
                  <c:v>-0.16219999999884749</c:v>
                </c:pt>
                <c:pt idx="12">
                  <c:v>5.9000000001105946E-2</c:v>
                </c:pt>
                <c:pt idx="13">
                  <c:v>-7.8400000005785841E-2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02-4B91-A79E-5AC005F42B39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3.0000000000000001E-3</c:v>
                  </c:pt>
                  <c:pt idx="9">
                    <c:v>0.01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2.9999999999999997E-4</c:v>
                  </c:pt>
                  <c:pt idx="13">
                    <c:v>6.0000000000000001E-3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3.0000000000000001E-3</c:v>
                  </c:pt>
                  <c:pt idx="9">
                    <c:v>0.01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2.9999999999999997E-4</c:v>
                  </c:pt>
                  <c:pt idx="13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27079.5</c:v>
                </c:pt>
                <c:pt idx="2">
                  <c:v>27552</c:v>
                </c:pt>
                <c:pt idx="3">
                  <c:v>27553.5</c:v>
                </c:pt>
                <c:pt idx="4">
                  <c:v>27569.5</c:v>
                </c:pt>
                <c:pt idx="5">
                  <c:v>27572</c:v>
                </c:pt>
                <c:pt idx="6">
                  <c:v>27593.5</c:v>
                </c:pt>
                <c:pt idx="7">
                  <c:v>28674.5</c:v>
                </c:pt>
                <c:pt idx="8">
                  <c:v>38506</c:v>
                </c:pt>
                <c:pt idx="9">
                  <c:v>42871</c:v>
                </c:pt>
                <c:pt idx="10">
                  <c:v>42139</c:v>
                </c:pt>
                <c:pt idx="11">
                  <c:v>42178</c:v>
                </c:pt>
                <c:pt idx="12">
                  <c:v>42198</c:v>
                </c:pt>
                <c:pt idx="13">
                  <c:v>42201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02-4B91-A79E-5AC005F42B39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3.0000000000000001E-3</c:v>
                  </c:pt>
                  <c:pt idx="9">
                    <c:v>0.01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2.9999999999999997E-4</c:v>
                  </c:pt>
                  <c:pt idx="13">
                    <c:v>6.0000000000000001E-3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3.0000000000000001E-3</c:v>
                  </c:pt>
                  <c:pt idx="9">
                    <c:v>0.01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2.9999999999999997E-4</c:v>
                  </c:pt>
                  <c:pt idx="13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27079.5</c:v>
                </c:pt>
                <c:pt idx="2">
                  <c:v>27552</c:v>
                </c:pt>
                <c:pt idx="3">
                  <c:v>27553.5</c:v>
                </c:pt>
                <c:pt idx="4">
                  <c:v>27569.5</c:v>
                </c:pt>
                <c:pt idx="5">
                  <c:v>27572</c:v>
                </c:pt>
                <c:pt idx="6">
                  <c:v>27593.5</c:v>
                </c:pt>
                <c:pt idx="7">
                  <c:v>28674.5</c:v>
                </c:pt>
                <c:pt idx="8">
                  <c:v>38506</c:v>
                </c:pt>
                <c:pt idx="9">
                  <c:v>42871</c:v>
                </c:pt>
                <c:pt idx="10">
                  <c:v>42139</c:v>
                </c:pt>
                <c:pt idx="11">
                  <c:v>42178</c:v>
                </c:pt>
                <c:pt idx="12">
                  <c:v>42198</c:v>
                </c:pt>
                <c:pt idx="13">
                  <c:v>42201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02-4B91-A79E-5AC005F42B39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3.0000000000000001E-3</c:v>
                  </c:pt>
                  <c:pt idx="9">
                    <c:v>0.01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2.9999999999999997E-4</c:v>
                  </c:pt>
                  <c:pt idx="13">
                    <c:v>6.0000000000000001E-3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3.0000000000000001E-3</c:v>
                  </c:pt>
                  <c:pt idx="9">
                    <c:v>0.01</c:v>
                  </c:pt>
                  <c:pt idx="10">
                    <c:v>3.0000000000000001E-3</c:v>
                  </c:pt>
                  <c:pt idx="11">
                    <c:v>3.0000000000000001E-3</c:v>
                  </c:pt>
                  <c:pt idx="12">
                    <c:v>2.9999999999999997E-4</c:v>
                  </c:pt>
                  <c:pt idx="13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27079.5</c:v>
                </c:pt>
                <c:pt idx="2">
                  <c:v>27552</c:v>
                </c:pt>
                <c:pt idx="3">
                  <c:v>27553.5</c:v>
                </c:pt>
                <c:pt idx="4">
                  <c:v>27569.5</c:v>
                </c:pt>
                <c:pt idx="5">
                  <c:v>27572</c:v>
                </c:pt>
                <c:pt idx="6">
                  <c:v>27593.5</c:v>
                </c:pt>
                <c:pt idx="7">
                  <c:v>28674.5</c:v>
                </c:pt>
                <c:pt idx="8">
                  <c:v>38506</c:v>
                </c:pt>
                <c:pt idx="9">
                  <c:v>42871</c:v>
                </c:pt>
                <c:pt idx="10">
                  <c:v>42139</c:v>
                </c:pt>
                <c:pt idx="11">
                  <c:v>42178</c:v>
                </c:pt>
                <c:pt idx="12">
                  <c:v>42198</c:v>
                </c:pt>
                <c:pt idx="13">
                  <c:v>42201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02-4B91-A79E-5AC005F42B39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27079.5</c:v>
                </c:pt>
                <c:pt idx="2">
                  <c:v>27552</c:v>
                </c:pt>
                <c:pt idx="3">
                  <c:v>27553.5</c:v>
                </c:pt>
                <c:pt idx="4">
                  <c:v>27569.5</c:v>
                </c:pt>
                <c:pt idx="5">
                  <c:v>27572</c:v>
                </c:pt>
                <c:pt idx="6">
                  <c:v>27593.5</c:v>
                </c:pt>
                <c:pt idx="7">
                  <c:v>28674.5</c:v>
                </c:pt>
                <c:pt idx="8">
                  <c:v>38506</c:v>
                </c:pt>
                <c:pt idx="9">
                  <c:v>42871</c:v>
                </c:pt>
                <c:pt idx="10">
                  <c:v>42139</c:v>
                </c:pt>
                <c:pt idx="11">
                  <c:v>42178</c:v>
                </c:pt>
                <c:pt idx="12">
                  <c:v>42198</c:v>
                </c:pt>
                <c:pt idx="13">
                  <c:v>42201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0.23249788087587839</c:v>
                </c:pt>
                <c:pt idx="1">
                  <c:v>7.9410936026527351E-2</c:v>
                </c:pt>
                <c:pt idx="2">
                  <c:v>7.6739779563471583E-2</c:v>
                </c:pt>
                <c:pt idx="3">
                  <c:v>7.6731299701684103E-2</c:v>
                </c:pt>
                <c:pt idx="4">
                  <c:v>7.6640847842617682E-2</c:v>
                </c:pt>
                <c:pt idx="5">
                  <c:v>7.6626714739638557E-2</c:v>
                </c:pt>
                <c:pt idx="6">
                  <c:v>7.6505170054018024E-2</c:v>
                </c:pt>
                <c:pt idx="7">
                  <c:v>7.0394016325841774E-2</c:v>
                </c:pt>
                <c:pt idx="8">
                  <c:v>1.4814175550111247E-2</c:v>
                </c:pt>
                <c:pt idx="9">
                  <c:v>-9.8622222514514468E-3</c:v>
                </c:pt>
                <c:pt idx="10">
                  <c:v>-5.7240496991619039E-3</c:v>
                </c:pt>
                <c:pt idx="11">
                  <c:v>-5.9445261056363385E-3</c:v>
                </c:pt>
                <c:pt idx="12">
                  <c:v>-6.0575909294693919E-3</c:v>
                </c:pt>
                <c:pt idx="13">
                  <c:v>-6.0745506530443527E-3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02-4B91-A79E-5AC005F42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656360"/>
        <c:axId val="1"/>
      </c:scatterChart>
      <c:valAx>
        <c:axId val="498656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656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809939046875338"/>
          <c:y val="0.92000129214617399"/>
          <c:w val="0.99173662176525457"/>
          <c:h val="0.981539753684635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609600</xdr:colOff>
      <xdr:row>18</xdr:row>
      <xdr:rowOff>47625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64413C6-7BEE-604E-FADA-9A744931D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14</xdr:col>
      <xdr:colOff>114300</xdr:colOff>
      <xdr:row>18</xdr:row>
      <xdr:rowOff>19050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F20AFBA6-27AF-3F1D-3229-FF27562FA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9"/>
  <sheetViews>
    <sheetView tabSelected="1" workbookViewId="0">
      <pane xSplit="14" ySplit="22" topLeftCell="O28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5.140625" customWidth="1"/>
    <col min="3" max="3" width="14.28515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4.5703125" style="52" customWidth="1"/>
  </cols>
  <sheetData>
    <row r="1" spans="1:20" ht="20.25">
      <c r="A1" s="1" t="s">
        <v>43</v>
      </c>
    </row>
    <row r="2" spans="1:20" s="38" customFormat="1" ht="12.95" customHeight="1">
      <c r="A2" s="38" t="s">
        <v>30</v>
      </c>
      <c r="B2" s="10" t="s">
        <v>44</v>
      </c>
      <c r="T2" s="52"/>
    </row>
    <row r="3" spans="1:20" s="38" customFormat="1" ht="12.95" customHeight="1">
      <c r="T3" s="52"/>
    </row>
    <row r="4" spans="1:20" s="38" customFormat="1" ht="12.95" customHeight="1" thickTop="1" thickBot="1">
      <c r="A4" s="39" t="s">
        <v>6</v>
      </c>
      <c r="C4" s="40">
        <v>27386.11</v>
      </c>
      <c r="D4" s="41">
        <v>0.69840000000000002</v>
      </c>
      <c r="T4" s="52"/>
    </row>
    <row r="5" spans="1:20" s="38" customFormat="1" ht="12.95" customHeight="1" thickTop="1">
      <c r="A5" s="13" t="s">
        <v>45</v>
      </c>
      <c r="B5" s="42"/>
      <c r="C5" s="15">
        <v>-9.5</v>
      </c>
      <c r="D5" s="42" t="s">
        <v>46</v>
      </c>
      <c r="T5" s="52"/>
    </row>
    <row r="6" spans="1:20" s="38" customFormat="1" ht="12.95" customHeight="1">
      <c r="A6" s="39" t="s">
        <v>7</v>
      </c>
      <c r="T6" s="52"/>
    </row>
    <row r="7" spans="1:20" s="38" customFormat="1" ht="12.95" customHeight="1">
      <c r="A7" s="38" t="s">
        <v>8</v>
      </c>
      <c r="C7" s="38">
        <f>+C4</f>
        <v>27386.11</v>
      </c>
      <c r="T7" s="52"/>
    </row>
    <row r="8" spans="1:20" s="38" customFormat="1" ht="12.95" customHeight="1">
      <c r="A8" s="38" t="s">
        <v>9</v>
      </c>
      <c r="C8" s="38">
        <v>0.48934319999999998</v>
      </c>
      <c r="T8" s="52"/>
    </row>
    <row r="9" spans="1:20" s="38" customFormat="1" ht="12.95" customHeight="1">
      <c r="A9" s="21" t="s">
        <v>50</v>
      </c>
      <c r="B9" s="29">
        <v>22</v>
      </c>
      <c r="C9" s="17" t="str">
        <f>"F"&amp;B9</f>
        <v>F22</v>
      </c>
      <c r="D9" s="18" t="str">
        <f>"G"&amp;B9</f>
        <v>G22</v>
      </c>
      <c r="T9" s="52"/>
    </row>
    <row r="10" spans="1:20" s="38" customFormat="1" ht="12.95" customHeight="1" thickBot="1">
      <c r="A10" s="42"/>
      <c r="B10" s="42"/>
      <c r="C10" s="43" t="s">
        <v>26</v>
      </c>
      <c r="D10" s="43" t="s">
        <v>27</v>
      </c>
      <c r="E10" s="42"/>
      <c r="T10" s="52"/>
    </row>
    <row r="11" spans="1:20" s="38" customFormat="1" ht="12.95" customHeight="1">
      <c r="A11" s="42" t="s">
        <v>22</v>
      </c>
      <c r="B11" s="42"/>
      <c r="C11" s="16">
        <f ca="1">INTERCEPT(INDIRECT($D$9):G992,INDIRECT($C$9):F992)</f>
        <v>0.16238821369449211</v>
      </c>
      <c r="D11" s="44"/>
      <c r="E11" s="42"/>
      <c r="T11" s="52"/>
    </row>
    <row r="12" spans="1:20" s="38" customFormat="1" ht="12.95" customHeight="1">
      <c r="A12" s="42" t="s">
        <v>23</v>
      </c>
      <c r="B12" s="42"/>
      <c r="C12" s="16">
        <f ca="1">SLOPE(INDIRECT($D$9):G992,INDIRECT($C$9):F992)</f>
        <v>-3.4120952200871122E-6</v>
      </c>
      <c r="D12" s="44"/>
      <c r="E12" s="42"/>
      <c r="T12" s="52"/>
    </row>
    <row r="13" spans="1:20" s="38" customFormat="1" ht="12.95" customHeight="1">
      <c r="A13" s="42" t="s">
        <v>25</v>
      </c>
      <c r="B13" s="42"/>
      <c r="C13" s="44" t="s">
        <v>20</v>
      </c>
      <c r="T13" s="52"/>
    </row>
    <row r="14" spans="1:20" s="38" customFormat="1" ht="12.95" customHeight="1">
      <c r="A14" s="42"/>
      <c r="B14" s="42"/>
      <c r="C14" s="42"/>
      <c r="T14" s="52"/>
    </row>
    <row r="15" spans="1:20" s="38" customFormat="1" ht="12.95" customHeight="1">
      <c r="A15" s="19" t="s">
        <v>24</v>
      </c>
      <c r="B15" s="42"/>
      <c r="C15" s="20">
        <f ca="1">(C7+C11)+(C8+C12)*INT(MAX(F21:F3533))</f>
        <v>59470.324921978492</v>
      </c>
      <c r="E15" s="44"/>
      <c r="F15" s="42"/>
      <c r="T15" s="52"/>
    </row>
    <row r="16" spans="1:20" s="38" customFormat="1" ht="12.95" customHeight="1">
      <c r="A16" s="19" t="s">
        <v>10</v>
      </c>
      <c r="B16" s="42"/>
      <c r="C16" s="20">
        <f ca="1">+C8+C12</f>
        <v>0.48933978790477989</v>
      </c>
      <c r="E16" s="42"/>
      <c r="F16" s="42"/>
      <c r="T16" s="52"/>
    </row>
    <row r="17" spans="1:30" s="38" customFormat="1" ht="12.95" customHeight="1" thickBot="1">
      <c r="A17" s="21" t="s">
        <v>42</v>
      </c>
      <c r="B17" s="42"/>
      <c r="C17" s="42">
        <f>COUNT(C21:C2191)</f>
        <v>26</v>
      </c>
      <c r="E17" s="21" t="s">
        <v>47</v>
      </c>
      <c r="F17" s="16">
        <f ca="1">TODAY()+15018.5-B5/24</f>
        <v>60325.5</v>
      </c>
      <c r="T17" s="52"/>
    </row>
    <row r="18" spans="1:30" s="38" customFormat="1" ht="12.95" customHeight="1" thickTop="1" thickBot="1">
      <c r="A18" s="19" t="s">
        <v>11</v>
      </c>
      <c r="B18" s="42"/>
      <c r="C18" s="45">
        <f ca="1">+C15</f>
        <v>59470.324921978492</v>
      </c>
      <c r="D18" s="46">
        <f ca="1">+C16</f>
        <v>0.48933978790477989</v>
      </c>
      <c r="E18" s="21" t="s">
        <v>48</v>
      </c>
      <c r="F18" s="16">
        <f ca="1">ROUND(2*(F17-C15)/C16,0)/2+1</f>
        <v>1748.5</v>
      </c>
      <c r="T18" s="52"/>
    </row>
    <row r="19" spans="1:30" s="38" customFormat="1" ht="12.95" customHeight="1" thickTop="1">
      <c r="E19" s="21" t="s">
        <v>49</v>
      </c>
      <c r="F19" s="25">
        <f ca="1">+C15+C16*F18-15018.5-C5/24</f>
        <v>45307.831374463334</v>
      </c>
      <c r="T19" s="52"/>
    </row>
    <row r="20" spans="1:30" s="38" customFormat="1" ht="12.95" customHeight="1" thickBot="1">
      <c r="A20" s="43" t="s">
        <v>12</v>
      </c>
      <c r="B20" s="43" t="s">
        <v>13</v>
      </c>
      <c r="C20" s="43" t="s">
        <v>14</v>
      </c>
      <c r="D20" s="43" t="s">
        <v>19</v>
      </c>
      <c r="E20" s="43" t="s">
        <v>15</v>
      </c>
      <c r="F20" s="43" t="s">
        <v>16</v>
      </c>
      <c r="G20" s="43" t="s">
        <v>17</v>
      </c>
      <c r="H20" s="9" t="s">
        <v>5</v>
      </c>
      <c r="I20" s="9" t="s">
        <v>52</v>
      </c>
      <c r="J20" s="9" t="s">
        <v>3</v>
      </c>
      <c r="K20" s="9" t="s">
        <v>4</v>
      </c>
      <c r="L20" s="9" t="s">
        <v>54</v>
      </c>
      <c r="M20" s="9" t="s">
        <v>32</v>
      </c>
      <c r="N20" s="9" t="s">
        <v>33</v>
      </c>
      <c r="O20" s="9" t="s">
        <v>29</v>
      </c>
      <c r="P20" s="9" t="s">
        <v>28</v>
      </c>
      <c r="Q20" s="43" t="s">
        <v>21</v>
      </c>
      <c r="T20" s="52"/>
    </row>
    <row r="21" spans="1:30" s="38" customFormat="1" ht="12.95" customHeight="1">
      <c r="A21" s="38" t="s">
        <v>18</v>
      </c>
      <c r="C21" s="47">
        <v>27386.11</v>
      </c>
      <c r="D21" s="47" t="s">
        <v>20</v>
      </c>
      <c r="E21" s="38">
        <f>+(C21-C$7)/C$8</f>
        <v>0</v>
      </c>
      <c r="F21" s="38">
        <f>ROUND(2*E21,0)/2</f>
        <v>0</v>
      </c>
      <c r="G21" s="38">
        <f>+C21-(C$7+F21*C$8)</f>
        <v>0</v>
      </c>
      <c r="H21" s="38">
        <f>+G21</f>
        <v>0</v>
      </c>
      <c r="O21" s="38">
        <f ca="1">+C$11+C$12*F21</f>
        <v>0.16238821369449211</v>
      </c>
      <c r="Q21" s="48">
        <f>+C21-15018.5</f>
        <v>12367.61</v>
      </c>
      <c r="T21" s="52"/>
      <c r="AA21" s="38">
        <v>6</v>
      </c>
      <c r="AB21" s="38" t="s">
        <v>34</v>
      </c>
      <c r="AD21" s="38" t="s">
        <v>36</v>
      </c>
    </row>
    <row r="22" spans="1:30" s="38" customFormat="1" ht="12.95" customHeight="1">
      <c r="A22" s="38" t="s">
        <v>35</v>
      </c>
      <c r="B22" s="38" t="s">
        <v>41</v>
      </c>
      <c r="C22" s="47">
        <v>46298.5</v>
      </c>
      <c r="D22" s="47"/>
      <c r="E22" s="38">
        <f t="shared" ref="E22:E28" si="0">+(C22-C$7)/C$8</f>
        <v>38648.519076182114</v>
      </c>
      <c r="F22" s="38">
        <f t="shared" ref="F22:F34" si="1">ROUND(2*E22,0)/2</f>
        <v>38648.5</v>
      </c>
      <c r="G22" s="38">
        <f t="shared" ref="G22:G28" si="2">+C22-(C$7+F22*C$8)</f>
        <v>9.3348000009427778E-3</v>
      </c>
      <c r="I22" s="38">
        <f t="shared" ref="I22:I28" si="3">+G22</f>
        <v>9.3348000009427778E-3</v>
      </c>
      <c r="O22" s="38">
        <f t="shared" ref="O22:O28" ca="1" si="4">+C$11+C$12*F22</f>
        <v>3.051585158095535E-2</v>
      </c>
      <c r="Q22" s="48">
        <f t="shared" ref="Q22:Q28" si="5">+C22-15018.5</f>
        <v>31280</v>
      </c>
      <c r="T22" s="52"/>
      <c r="AA22" s="38">
        <v>6</v>
      </c>
      <c r="AB22" s="38" t="s">
        <v>34</v>
      </c>
      <c r="AD22" s="38" t="s">
        <v>36</v>
      </c>
    </row>
    <row r="23" spans="1:30" s="38" customFormat="1" ht="12.95" customHeight="1">
      <c r="A23" s="38" t="s">
        <v>37</v>
      </c>
      <c r="C23" s="47">
        <v>46628.584999999999</v>
      </c>
      <c r="D23" s="47"/>
      <c r="E23" s="38">
        <f t="shared" si="0"/>
        <v>39323.066101664437</v>
      </c>
      <c r="F23" s="38">
        <f t="shared" si="1"/>
        <v>39323</v>
      </c>
      <c r="G23" s="38">
        <f t="shared" si="2"/>
        <v>3.2346400003007147E-2</v>
      </c>
      <c r="I23" s="38">
        <f t="shared" si="3"/>
        <v>3.2346400003007147E-2</v>
      </c>
      <c r="O23" s="38">
        <f t="shared" ca="1" si="4"/>
        <v>2.8214393355006584E-2</v>
      </c>
      <c r="Q23" s="48">
        <f t="shared" si="5"/>
        <v>31610.084999999999</v>
      </c>
      <c r="T23" s="52"/>
      <c r="AA23" s="38">
        <v>11</v>
      </c>
      <c r="AB23" s="38" t="s">
        <v>34</v>
      </c>
      <c r="AD23" s="38" t="s">
        <v>36</v>
      </c>
    </row>
    <row r="24" spans="1:30" s="38" customFormat="1" ht="12.95" customHeight="1">
      <c r="A24" s="38" t="s">
        <v>37</v>
      </c>
      <c r="C24" s="47">
        <v>46629.572999999997</v>
      </c>
      <c r="D24" s="47"/>
      <c r="E24" s="38">
        <f t="shared" si="0"/>
        <v>39325.085134523164</v>
      </c>
      <c r="F24" s="38">
        <f t="shared" si="1"/>
        <v>39325</v>
      </c>
      <c r="G24" s="38">
        <f t="shared" si="2"/>
        <v>4.1659999995317776E-2</v>
      </c>
      <c r="I24" s="38">
        <f t="shared" si="3"/>
        <v>4.1659999995317776E-2</v>
      </c>
      <c r="O24" s="38">
        <f t="shared" ca="1" si="4"/>
        <v>2.8207569164566432E-2</v>
      </c>
      <c r="Q24" s="48">
        <f t="shared" si="5"/>
        <v>31611.072999999997</v>
      </c>
      <c r="T24" s="52"/>
      <c r="AA24" s="38">
        <v>4</v>
      </c>
      <c r="AB24" s="38" t="s">
        <v>34</v>
      </c>
      <c r="AD24" s="38" t="s">
        <v>36</v>
      </c>
    </row>
    <row r="25" spans="1:30" s="38" customFormat="1" ht="12.95" customHeight="1">
      <c r="A25" s="38" t="s">
        <v>37</v>
      </c>
      <c r="B25" s="38" t="s">
        <v>41</v>
      </c>
      <c r="C25" s="47">
        <v>46640.57</v>
      </c>
      <c r="D25" s="47"/>
      <c r="E25" s="38">
        <f t="shared" si="0"/>
        <v>39347.558114632018</v>
      </c>
      <c r="F25" s="38">
        <f t="shared" si="1"/>
        <v>39347.5</v>
      </c>
      <c r="G25" s="38">
        <f t="shared" si="2"/>
        <v>2.8438000001187902E-2</v>
      </c>
      <c r="I25" s="38">
        <f t="shared" si="3"/>
        <v>2.8438000001187902E-2</v>
      </c>
      <c r="O25" s="38">
        <f t="shared" ca="1" si="4"/>
        <v>2.8130797022114462E-2</v>
      </c>
      <c r="Q25" s="48">
        <f t="shared" si="5"/>
        <v>31622.07</v>
      </c>
      <c r="T25" s="52"/>
      <c r="AA25" s="38">
        <v>7</v>
      </c>
      <c r="AB25" s="38" t="s">
        <v>34</v>
      </c>
      <c r="AD25" s="38" t="s">
        <v>36</v>
      </c>
    </row>
    <row r="26" spans="1:30" s="38" customFormat="1" ht="12.95" customHeight="1">
      <c r="A26" s="38" t="s">
        <v>37</v>
      </c>
      <c r="B26" s="38" t="s">
        <v>41</v>
      </c>
      <c r="C26" s="47">
        <v>46642.561999999998</v>
      </c>
      <c r="D26" s="47"/>
      <c r="E26" s="38">
        <f t="shared" si="0"/>
        <v>39351.628877237898</v>
      </c>
      <c r="F26" s="38">
        <f t="shared" si="1"/>
        <v>39351.5</v>
      </c>
      <c r="G26" s="38">
        <f t="shared" si="2"/>
        <v>6.3065200003620703E-2</v>
      </c>
      <c r="I26" s="38">
        <f t="shared" si="3"/>
        <v>6.3065200003620703E-2</v>
      </c>
      <c r="O26" s="38">
        <f t="shared" ca="1" si="4"/>
        <v>2.8117148641234102E-2</v>
      </c>
      <c r="Q26" s="48">
        <f t="shared" si="5"/>
        <v>31624.061999999998</v>
      </c>
      <c r="T26" s="52"/>
      <c r="AA26" s="38">
        <v>9</v>
      </c>
      <c r="AB26" s="38" t="s">
        <v>34</v>
      </c>
      <c r="AD26" s="38" t="s">
        <v>36</v>
      </c>
    </row>
    <row r="27" spans="1:30" s="38" customFormat="1" ht="12.95" customHeight="1">
      <c r="A27" s="38" t="s">
        <v>38</v>
      </c>
      <c r="C27" s="47">
        <v>46657.474000000002</v>
      </c>
      <c r="D27" s="47"/>
      <c r="E27" s="38">
        <f t="shared" si="0"/>
        <v>39382.102377227275</v>
      </c>
      <c r="F27" s="38">
        <f t="shared" si="1"/>
        <v>39382</v>
      </c>
      <c r="G27" s="38">
        <f t="shared" si="2"/>
        <v>5.0097600003937259E-2</v>
      </c>
      <c r="I27" s="38">
        <f t="shared" si="3"/>
        <v>5.0097600003937259E-2</v>
      </c>
      <c r="O27" s="38">
        <f t="shared" ca="1" si="4"/>
        <v>2.801307973702144E-2</v>
      </c>
      <c r="Q27" s="48">
        <f t="shared" si="5"/>
        <v>31638.974000000002</v>
      </c>
      <c r="T27" s="52"/>
      <c r="AA27" s="38">
        <v>0</v>
      </c>
      <c r="AB27" s="38" t="s">
        <v>39</v>
      </c>
      <c r="AD27" s="38" t="s">
        <v>36</v>
      </c>
    </row>
    <row r="28" spans="1:30" s="38" customFormat="1" ht="12.95" customHeight="1">
      <c r="A28" s="38" t="s">
        <v>40</v>
      </c>
      <c r="B28" s="38" t="s">
        <v>41</v>
      </c>
      <c r="C28" s="47">
        <v>47412.463000000003</v>
      </c>
      <c r="D28" s="47"/>
      <c r="E28" s="38">
        <f t="shared" si="0"/>
        <v>40924.964319520543</v>
      </c>
      <c r="F28" s="38">
        <f t="shared" si="1"/>
        <v>40925</v>
      </c>
      <c r="G28" s="38">
        <f t="shared" si="2"/>
        <v>-1.7459999995480757E-2</v>
      </c>
      <c r="I28" s="38">
        <f t="shared" si="3"/>
        <v>-1.7459999995480757E-2</v>
      </c>
      <c r="O28" s="38">
        <f t="shared" ca="1" si="4"/>
        <v>2.274821681242703E-2</v>
      </c>
      <c r="Q28" s="48">
        <f t="shared" si="5"/>
        <v>32393.963000000003</v>
      </c>
      <c r="T28" s="52"/>
    </row>
    <row r="29" spans="1:30" s="38" customFormat="1" ht="12.95" customHeight="1">
      <c r="A29" s="32" t="s">
        <v>51</v>
      </c>
      <c r="B29" s="33" t="s">
        <v>41</v>
      </c>
      <c r="C29" s="32">
        <v>54278.62900000019</v>
      </c>
      <c r="D29" s="32">
        <v>3.0000000000000001E-3</v>
      </c>
      <c r="E29" s="38">
        <f t="shared" ref="E29:E34" si="6">+(C29-C$7)/C$8</f>
        <v>54956.355784652143</v>
      </c>
      <c r="F29" s="38">
        <f t="shared" si="1"/>
        <v>54956.5</v>
      </c>
      <c r="G29" s="38">
        <f t="shared" ref="G29:G34" si="7">+C29-(C$7+F29*C$8)</f>
        <v>-7.0570799813140184E-2</v>
      </c>
      <c r="K29" s="38">
        <f t="shared" ref="K29:K34" si="8">+G29</f>
        <v>-7.0570799813140184E-2</v>
      </c>
      <c r="O29" s="38">
        <f t="shared" ref="O29:O34" ca="1" si="9">+C$11+C$12*F29</f>
        <v>-2.5128597268225278E-2</v>
      </c>
      <c r="Q29" s="48">
        <f t="shared" ref="Q29:Q34" si="10">+C29-15018.5</f>
        <v>39260.12900000019</v>
      </c>
      <c r="T29" s="52"/>
    </row>
    <row r="30" spans="1:30" s="38" customFormat="1" ht="12.95" customHeight="1">
      <c r="A30" s="34" t="s">
        <v>2</v>
      </c>
      <c r="B30" s="35" t="s">
        <v>41</v>
      </c>
      <c r="C30" s="36">
        <v>57327.264999999999</v>
      </c>
      <c r="D30" s="36">
        <v>0.01</v>
      </c>
      <c r="E30" s="38">
        <f t="shared" si="6"/>
        <v>61186.412726282906</v>
      </c>
      <c r="F30" s="38">
        <f t="shared" si="1"/>
        <v>61186.5</v>
      </c>
      <c r="G30" s="38">
        <f t="shared" si="7"/>
        <v>-4.2706799998995848E-2</v>
      </c>
      <c r="K30" s="38">
        <f t="shared" si="8"/>
        <v>-4.2706799998995848E-2</v>
      </c>
      <c r="O30" s="38">
        <f t="shared" ca="1" si="9"/>
        <v>-4.6385950489367972E-2</v>
      </c>
      <c r="Q30" s="48">
        <f t="shared" si="10"/>
        <v>42308.764999999999</v>
      </c>
      <c r="T30" s="52"/>
    </row>
    <row r="31" spans="1:30" s="38" customFormat="1" ht="12.95" customHeight="1">
      <c r="A31" s="30" t="s">
        <v>0</v>
      </c>
      <c r="B31" s="31" t="s">
        <v>1</v>
      </c>
      <c r="C31" s="30">
        <v>56816.148000000001</v>
      </c>
      <c r="D31" s="30">
        <v>3.0000000000000001E-3</v>
      </c>
      <c r="E31" s="38">
        <f t="shared" si="6"/>
        <v>60141.916756991821</v>
      </c>
      <c r="F31" s="38">
        <f t="shared" si="1"/>
        <v>60142</v>
      </c>
      <c r="G31" s="38">
        <f t="shared" si="7"/>
        <v>-4.0734399997745641E-2</v>
      </c>
      <c r="K31" s="38">
        <f t="shared" si="8"/>
        <v>-4.0734399997745641E-2</v>
      </c>
      <c r="O31" s="38">
        <f t="shared" ca="1" si="9"/>
        <v>-4.2822017031986986E-2</v>
      </c>
      <c r="Q31" s="48">
        <f t="shared" si="10"/>
        <v>41797.648000000001</v>
      </c>
      <c r="T31" s="52"/>
    </row>
    <row r="32" spans="1:30" s="38" customFormat="1" ht="12.95" customHeight="1">
      <c r="A32" s="30" t="s">
        <v>0</v>
      </c>
      <c r="B32" s="31" t="s">
        <v>1</v>
      </c>
      <c r="C32" s="30">
        <v>56843.063000000002</v>
      </c>
      <c r="D32" s="30">
        <v>3.0000000000000001E-3</v>
      </c>
      <c r="E32" s="38">
        <f t="shared" si="6"/>
        <v>60196.919053948237</v>
      </c>
      <c r="F32" s="38">
        <f t="shared" si="1"/>
        <v>60197</v>
      </c>
      <c r="G32" s="38">
        <f t="shared" si="7"/>
        <v>-3.9610399995581247E-2</v>
      </c>
      <c r="K32" s="38">
        <f t="shared" si="8"/>
        <v>-3.9610399995581247E-2</v>
      </c>
      <c r="O32" s="38">
        <f t="shared" ca="1" si="9"/>
        <v>-4.3009682269091798E-2</v>
      </c>
      <c r="Q32" s="48">
        <f t="shared" si="10"/>
        <v>41824.563000000002</v>
      </c>
      <c r="T32" s="52"/>
    </row>
    <row r="33" spans="1:20" s="38" customFormat="1" ht="12.95" customHeight="1">
      <c r="A33" s="30" t="s">
        <v>0</v>
      </c>
      <c r="B33" s="31" t="s">
        <v>1</v>
      </c>
      <c r="C33" s="30">
        <v>56857.252200000003</v>
      </c>
      <c r="D33" s="30">
        <v>2.9999999999999997E-4</v>
      </c>
      <c r="E33" s="38">
        <f t="shared" si="6"/>
        <v>60225.915472004112</v>
      </c>
      <c r="F33" s="38">
        <f t="shared" si="1"/>
        <v>60226</v>
      </c>
      <c r="G33" s="38">
        <f t="shared" si="7"/>
        <v>-4.1363199998158962E-2</v>
      </c>
      <c r="K33" s="38">
        <f t="shared" si="8"/>
        <v>-4.1363199998158962E-2</v>
      </c>
      <c r="O33" s="38">
        <f t="shared" ca="1" si="9"/>
        <v>-4.3108633030474325E-2</v>
      </c>
      <c r="Q33" s="48">
        <f t="shared" si="10"/>
        <v>41838.752200000003</v>
      </c>
      <c r="T33" s="52"/>
    </row>
    <row r="34" spans="1:20" s="38" customFormat="1" ht="12.95" customHeight="1">
      <c r="A34" s="30" t="s">
        <v>0</v>
      </c>
      <c r="B34" s="31" t="s">
        <v>1</v>
      </c>
      <c r="C34" s="30">
        <v>56859.21</v>
      </c>
      <c r="D34" s="30">
        <v>6.0000000000000001E-3</v>
      </c>
      <c r="E34" s="38">
        <f t="shared" si="6"/>
        <v>60229.916345011028</v>
      </c>
      <c r="F34" s="38">
        <f t="shared" si="1"/>
        <v>60230</v>
      </c>
      <c r="G34" s="38">
        <f t="shared" si="7"/>
        <v>-4.0935999997600447E-2</v>
      </c>
      <c r="K34" s="38">
        <f t="shared" si="8"/>
        <v>-4.0935999997600447E-2</v>
      </c>
      <c r="O34" s="38">
        <f t="shared" ca="1" si="9"/>
        <v>-4.3122281411354657E-2</v>
      </c>
      <c r="Q34" s="48">
        <f t="shared" si="10"/>
        <v>41840.71</v>
      </c>
      <c r="T34" s="52"/>
    </row>
    <row r="35" spans="1:20" s="38" customFormat="1" ht="12.95" customHeight="1">
      <c r="A35" s="49" t="s">
        <v>53</v>
      </c>
      <c r="B35" s="37" t="s">
        <v>1</v>
      </c>
      <c r="C35" s="50">
        <v>59062.219036687165</v>
      </c>
      <c r="D35" s="51">
        <v>1.16E-3</v>
      </c>
      <c r="E35" s="38">
        <f t="shared" ref="E35:E46" si="11">+(C35-C$7)/C$8</f>
        <v>64731.887633642742</v>
      </c>
      <c r="F35" s="38">
        <f t="shared" ref="F35:F46" si="12">ROUND(2*E35,0)/2</f>
        <v>64732</v>
      </c>
      <c r="G35" s="38">
        <f t="shared" ref="G35:G46" si="13">+C35-(C$7+F35*C$8)</f>
        <v>-5.4985712835332379E-2</v>
      </c>
      <c r="L35" s="38">
        <f t="shared" ref="L35:L46" si="14">+G35</f>
        <v>-5.4985712835332379E-2</v>
      </c>
      <c r="O35" s="38">
        <f t="shared" ref="O35:O46" ca="1" si="15">+C$11+C$12*F35</f>
        <v>-5.8483534092186845E-2</v>
      </c>
      <c r="Q35" s="48">
        <f t="shared" ref="Q35:Q46" si="16">+C35-15018.5</f>
        <v>44043.719036687165</v>
      </c>
      <c r="T35" s="52" t="s">
        <v>55</v>
      </c>
    </row>
    <row r="36" spans="1:20" s="38" customFormat="1" ht="12.95" customHeight="1">
      <c r="A36" s="49" t="s">
        <v>53</v>
      </c>
      <c r="B36" s="37" t="s">
        <v>41</v>
      </c>
      <c r="C36" s="50">
        <v>59062.461926707532</v>
      </c>
      <c r="D36" s="51">
        <v>9.8299999999999993E-4</v>
      </c>
      <c r="E36" s="38">
        <f t="shared" si="11"/>
        <v>64732.383992885836</v>
      </c>
      <c r="F36" s="38">
        <f t="shared" si="12"/>
        <v>64732.5</v>
      </c>
      <c r="G36" s="38">
        <f t="shared" si="13"/>
        <v>-5.6767292466247454E-2</v>
      </c>
      <c r="L36" s="38">
        <f t="shared" si="14"/>
        <v>-5.6767292466247454E-2</v>
      </c>
      <c r="O36" s="38">
        <f t="shared" ca="1" si="15"/>
        <v>-5.848524013979689E-2</v>
      </c>
      <c r="Q36" s="48">
        <f t="shared" si="16"/>
        <v>44043.961926707532</v>
      </c>
      <c r="T36" s="52" t="s">
        <v>55</v>
      </c>
    </row>
    <row r="37" spans="1:20" s="38" customFormat="1" ht="12.95" customHeight="1">
      <c r="A37" s="49" t="s">
        <v>53</v>
      </c>
      <c r="B37" s="37" t="s">
        <v>1</v>
      </c>
      <c r="C37" s="50">
        <v>59073.473306914791</v>
      </c>
      <c r="D37" s="51">
        <v>1.232E-3</v>
      </c>
      <c r="E37" s="38">
        <f t="shared" si="11"/>
        <v>64754.886359746684</v>
      </c>
      <c r="F37" s="38">
        <f t="shared" si="12"/>
        <v>64755</v>
      </c>
      <c r="G37" s="38">
        <f t="shared" si="13"/>
        <v>-5.5609085204196163E-2</v>
      </c>
      <c r="L37" s="38">
        <f t="shared" si="14"/>
        <v>-5.5609085204196163E-2</v>
      </c>
      <c r="O37" s="38">
        <f t="shared" ca="1" si="15"/>
        <v>-5.8562012282248832E-2</v>
      </c>
      <c r="Q37" s="48">
        <f t="shared" si="16"/>
        <v>44054.973306914791</v>
      </c>
      <c r="T37" s="52" t="s">
        <v>55</v>
      </c>
    </row>
    <row r="38" spans="1:20" s="38" customFormat="1" ht="12.95" customHeight="1">
      <c r="A38" s="49" t="s">
        <v>53</v>
      </c>
      <c r="B38" s="37" t="s">
        <v>41</v>
      </c>
      <c r="C38" s="50">
        <v>59073.717356909532</v>
      </c>
      <c r="D38" s="51">
        <v>1.2570000000000001E-3</v>
      </c>
      <c r="E38" s="38">
        <f t="shared" si="11"/>
        <v>64755.385089461823</v>
      </c>
      <c r="F38" s="38">
        <f t="shared" si="12"/>
        <v>64755.5</v>
      </c>
      <c r="G38" s="38">
        <f t="shared" si="13"/>
        <v>-5.6230690468510147E-2</v>
      </c>
      <c r="L38" s="38">
        <f t="shared" si="14"/>
        <v>-5.6230690468510147E-2</v>
      </c>
      <c r="O38" s="38">
        <f t="shared" ca="1" si="15"/>
        <v>-5.8563718329858877E-2</v>
      </c>
      <c r="Q38" s="48">
        <f t="shared" si="16"/>
        <v>44055.217356909532</v>
      </c>
      <c r="T38" s="52" t="s">
        <v>55</v>
      </c>
    </row>
    <row r="39" spans="1:20" s="38" customFormat="1" ht="12.95" customHeight="1">
      <c r="A39" s="49" t="s">
        <v>53</v>
      </c>
      <c r="B39" s="37" t="s">
        <v>1</v>
      </c>
      <c r="C39" s="50">
        <v>59086.685487240553</v>
      </c>
      <c r="D39" s="51">
        <v>1.059E-3</v>
      </c>
      <c r="E39" s="38">
        <f t="shared" si="11"/>
        <v>64781.886183849194</v>
      </c>
      <c r="F39" s="38">
        <f t="shared" si="12"/>
        <v>64782</v>
      </c>
      <c r="G39" s="38">
        <f t="shared" si="13"/>
        <v>-5.5695159448077902E-2</v>
      </c>
      <c r="L39" s="38">
        <f t="shared" si="14"/>
        <v>-5.5695159448077902E-2</v>
      </c>
      <c r="O39" s="38">
        <f t="shared" ca="1" si="15"/>
        <v>-5.8654138853191207E-2</v>
      </c>
      <c r="Q39" s="48">
        <f t="shared" si="16"/>
        <v>44068.185487240553</v>
      </c>
      <c r="T39" s="52" t="s">
        <v>55</v>
      </c>
    </row>
    <row r="40" spans="1:20" s="38" customFormat="1" ht="12.95" customHeight="1">
      <c r="A40" s="49" t="s">
        <v>53</v>
      </c>
      <c r="B40" s="37" t="s">
        <v>41</v>
      </c>
      <c r="C40" s="50">
        <v>59086.929017248098</v>
      </c>
      <c r="D40" s="51">
        <v>1.3190000000000001E-3</v>
      </c>
      <c r="E40" s="38">
        <f t="shared" si="11"/>
        <v>64782.383850941624</v>
      </c>
      <c r="F40" s="38">
        <f t="shared" si="12"/>
        <v>64782.5</v>
      </c>
      <c r="G40" s="38">
        <f t="shared" si="13"/>
        <v>-5.6836751900846139E-2</v>
      </c>
      <c r="L40" s="38">
        <f t="shared" si="14"/>
        <v>-5.6836751900846139E-2</v>
      </c>
      <c r="O40" s="38">
        <f t="shared" ca="1" si="15"/>
        <v>-5.8655844900801252E-2</v>
      </c>
      <c r="Q40" s="48">
        <f t="shared" si="16"/>
        <v>44068.429017248098</v>
      </c>
      <c r="T40" s="52" t="s">
        <v>55</v>
      </c>
    </row>
    <row r="41" spans="1:20" s="38" customFormat="1" ht="12.95" customHeight="1">
      <c r="A41" s="49" t="s">
        <v>53</v>
      </c>
      <c r="B41" s="37" t="s">
        <v>1</v>
      </c>
      <c r="C41" s="50">
        <v>59448.060281522106</v>
      </c>
      <c r="D41" s="51">
        <v>1.5640000000000001E-3</v>
      </c>
      <c r="E41" s="38">
        <f t="shared" si="11"/>
        <v>65520.375641312901</v>
      </c>
      <c r="F41" s="38">
        <f t="shared" si="12"/>
        <v>65520.5</v>
      </c>
      <c r="G41" s="38">
        <f t="shared" si="13"/>
        <v>-6.0854077892145142E-2</v>
      </c>
      <c r="L41" s="38">
        <f t="shared" si="14"/>
        <v>-6.0854077892145142E-2</v>
      </c>
      <c r="O41" s="38">
        <f t="shared" ca="1" si="15"/>
        <v>-6.1173971173225539E-2</v>
      </c>
      <c r="Q41" s="48">
        <f t="shared" si="16"/>
        <v>44429.560281522106</v>
      </c>
      <c r="T41" s="52" t="s">
        <v>55</v>
      </c>
    </row>
    <row r="42" spans="1:20" s="38" customFormat="1" ht="12.95" customHeight="1">
      <c r="A42" s="49" t="s">
        <v>53</v>
      </c>
      <c r="B42" s="37" t="s">
        <v>41</v>
      </c>
      <c r="C42" s="50">
        <v>59448.305501520634</v>
      </c>
      <c r="D42" s="51">
        <v>9.4700000000000003E-4</v>
      </c>
      <c r="E42" s="38">
        <f t="shared" si="11"/>
        <v>65520.876761995743</v>
      </c>
      <c r="F42" s="38">
        <f t="shared" si="12"/>
        <v>65521</v>
      </c>
      <c r="G42" s="38">
        <f t="shared" si="13"/>
        <v>-6.0305679362500086E-2</v>
      </c>
      <c r="L42" s="38">
        <f t="shared" si="14"/>
        <v>-6.0305679362500086E-2</v>
      </c>
      <c r="O42" s="38">
        <f t="shared" ca="1" si="15"/>
        <v>-6.1175677220835584E-2</v>
      </c>
      <c r="Q42" s="48">
        <f t="shared" si="16"/>
        <v>44429.805501520634</v>
      </c>
      <c r="T42" s="52" t="s">
        <v>55</v>
      </c>
    </row>
    <row r="43" spans="1:20" s="38" customFormat="1" ht="12.95" customHeight="1">
      <c r="A43" s="49" t="s">
        <v>53</v>
      </c>
      <c r="B43" s="37" t="s">
        <v>1</v>
      </c>
      <c r="C43" s="50">
        <v>59461.517321186606</v>
      </c>
      <c r="D43" s="51">
        <v>8.4599999999999996E-4</v>
      </c>
      <c r="E43" s="38">
        <f t="shared" si="11"/>
        <v>65547.875849069955</v>
      </c>
      <c r="F43" s="38">
        <f t="shared" si="12"/>
        <v>65548</v>
      </c>
      <c r="G43" s="38">
        <f t="shared" si="13"/>
        <v>-6.0752413395675831E-2</v>
      </c>
      <c r="L43" s="38">
        <f t="shared" si="14"/>
        <v>-6.0752413395675831E-2</v>
      </c>
      <c r="O43" s="38">
        <f t="shared" ca="1" si="15"/>
        <v>-6.1267803791777931E-2</v>
      </c>
      <c r="Q43" s="48">
        <f t="shared" si="16"/>
        <v>44443.017321186606</v>
      </c>
      <c r="T43" s="52" t="s">
        <v>55</v>
      </c>
    </row>
    <row r="44" spans="1:20" s="38" customFormat="1" ht="12.95" customHeight="1">
      <c r="A44" s="49" t="s">
        <v>53</v>
      </c>
      <c r="B44" s="37" t="s">
        <v>41</v>
      </c>
      <c r="C44" s="50">
        <v>59461.76217118511</v>
      </c>
      <c r="D44" s="51">
        <v>1.407E-3</v>
      </c>
      <c r="E44" s="38">
        <f t="shared" si="11"/>
        <v>65548.376213637195</v>
      </c>
      <c r="F44" s="38">
        <f t="shared" si="12"/>
        <v>65548.5</v>
      </c>
      <c r="G44" s="38">
        <f t="shared" si="13"/>
        <v>-6.0574014889425598E-2</v>
      </c>
      <c r="L44" s="38">
        <f t="shared" si="14"/>
        <v>-6.0574014889425598E-2</v>
      </c>
      <c r="O44" s="38">
        <f t="shared" ca="1" si="15"/>
        <v>-6.1269509839387976E-2</v>
      </c>
      <c r="Q44" s="48">
        <f t="shared" si="16"/>
        <v>44443.26217118511</v>
      </c>
      <c r="T44" s="52" t="s">
        <v>55</v>
      </c>
    </row>
    <row r="45" spans="1:20" s="38" customFormat="1" ht="12.95" customHeight="1">
      <c r="A45" s="49" t="s">
        <v>53</v>
      </c>
      <c r="B45" s="37" t="s">
        <v>1</v>
      </c>
      <c r="C45" s="50">
        <v>59470.32504137978</v>
      </c>
      <c r="D45" s="51">
        <v>1.3500000000000001E-3</v>
      </c>
      <c r="E45" s="38">
        <f t="shared" si="11"/>
        <v>65565.874914333705</v>
      </c>
      <c r="F45" s="38">
        <f t="shared" si="12"/>
        <v>65566</v>
      </c>
      <c r="G45" s="38">
        <f t="shared" si="13"/>
        <v>-6.1209820218209643E-2</v>
      </c>
      <c r="L45" s="38">
        <f t="shared" si="14"/>
        <v>-6.1209820218209643E-2</v>
      </c>
      <c r="O45" s="38">
        <f t="shared" ca="1" si="15"/>
        <v>-6.1329221505739495E-2</v>
      </c>
      <c r="Q45" s="48">
        <f t="shared" si="16"/>
        <v>44451.82504137978</v>
      </c>
      <c r="T45" s="52" t="s">
        <v>55</v>
      </c>
    </row>
    <row r="46" spans="1:20" s="38" customFormat="1" ht="12.95" customHeight="1">
      <c r="A46" s="49" t="s">
        <v>53</v>
      </c>
      <c r="B46" s="37" t="s">
        <v>41</v>
      </c>
      <c r="C46" s="50">
        <v>59470.570601393003</v>
      </c>
      <c r="D46" s="51">
        <v>1.846E-3</v>
      </c>
      <c r="E46" s="38">
        <f t="shared" si="11"/>
        <v>65566.376729855459</v>
      </c>
      <c r="F46" s="38">
        <f t="shared" si="12"/>
        <v>65566.5</v>
      </c>
      <c r="G46" s="38">
        <f t="shared" si="13"/>
        <v>-6.0321406999719329E-2</v>
      </c>
      <c r="L46" s="38">
        <f t="shared" si="14"/>
        <v>-6.0321406999719329E-2</v>
      </c>
      <c r="O46" s="38">
        <f t="shared" ca="1" si="15"/>
        <v>-6.133092755334954E-2</v>
      </c>
      <c r="Q46" s="48">
        <f t="shared" si="16"/>
        <v>44452.070601393003</v>
      </c>
      <c r="T46" s="52" t="s">
        <v>55</v>
      </c>
    </row>
    <row r="47" spans="1:20" s="38" customFormat="1" ht="12.95" customHeight="1">
      <c r="T47" s="52"/>
    </row>
    <row r="48" spans="1:20" s="38" customFormat="1" ht="12.95" customHeight="1">
      <c r="T48" s="52"/>
    </row>
    <row r="49" spans="20:20" s="38" customFormat="1" ht="12.95" customHeight="1">
      <c r="T49" s="52"/>
    </row>
    <row r="50" spans="20:20" s="38" customFormat="1" ht="12.95" customHeight="1">
      <c r="T50" s="52"/>
    </row>
    <row r="51" spans="20:20" s="38" customFormat="1" ht="12.95" customHeight="1">
      <c r="T51" s="52"/>
    </row>
    <row r="52" spans="20:20" s="38" customFormat="1" ht="12.95" customHeight="1">
      <c r="T52" s="52"/>
    </row>
    <row r="53" spans="20:20" s="38" customFormat="1" ht="12.95" customHeight="1">
      <c r="T53" s="52"/>
    </row>
    <row r="54" spans="20:20" s="38" customFormat="1" ht="12.95" customHeight="1">
      <c r="T54" s="52"/>
    </row>
    <row r="55" spans="20:20" s="38" customFormat="1" ht="12.95" customHeight="1">
      <c r="T55" s="52"/>
    </row>
    <row r="56" spans="20:20" s="38" customFormat="1" ht="12.95" customHeight="1">
      <c r="T56" s="52"/>
    </row>
    <row r="57" spans="20:20" s="38" customFormat="1" ht="12.95" customHeight="1">
      <c r="T57" s="52"/>
    </row>
    <row r="58" spans="20:20" s="38" customFormat="1" ht="12.95" customHeight="1">
      <c r="T58" s="52"/>
    </row>
    <row r="59" spans="20:20" s="38" customFormat="1" ht="12.95" customHeight="1">
      <c r="T59" s="52"/>
    </row>
    <row r="60" spans="20:20" s="38" customFormat="1" ht="12.95" customHeight="1">
      <c r="T60" s="52"/>
    </row>
    <row r="61" spans="20:20" s="38" customFormat="1" ht="12.95" customHeight="1">
      <c r="T61" s="52"/>
    </row>
    <row r="62" spans="20:20" s="38" customFormat="1" ht="12.95" customHeight="1">
      <c r="T62" s="52"/>
    </row>
    <row r="63" spans="20:20" s="38" customFormat="1" ht="12.95" customHeight="1">
      <c r="T63" s="52"/>
    </row>
    <row r="64" spans="20:20" s="38" customFormat="1" ht="12.95" customHeight="1">
      <c r="T64" s="52"/>
    </row>
    <row r="65" spans="20:20" s="38" customFormat="1" ht="12.95" customHeight="1">
      <c r="T65" s="52"/>
    </row>
    <row r="66" spans="20:20" s="38" customFormat="1" ht="12.95" customHeight="1">
      <c r="T66" s="52"/>
    </row>
    <row r="67" spans="20:20" s="38" customFormat="1" ht="12.95" customHeight="1">
      <c r="T67" s="52"/>
    </row>
    <row r="68" spans="20:20" s="38" customFormat="1" ht="12.95" customHeight="1">
      <c r="T68" s="52"/>
    </row>
    <row r="69" spans="20:20" s="38" customFormat="1" ht="12.95" customHeight="1">
      <c r="T69" s="52"/>
    </row>
    <row r="70" spans="20:20" s="38" customFormat="1" ht="12.95" customHeight="1">
      <c r="T70" s="52"/>
    </row>
    <row r="71" spans="20:20" s="38" customFormat="1" ht="12.95" customHeight="1">
      <c r="T71" s="52"/>
    </row>
    <row r="72" spans="20:20" s="38" customFormat="1" ht="12.95" customHeight="1">
      <c r="T72" s="52"/>
    </row>
    <row r="73" spans="20:20" s="38" customFormat="1" ht="12.95" customHeight="1">
      <c r="T73" s="52"/>
    </row>
    <row r="74" spans="20:20" s="38" customFormat="1" ht="12.95" customHeight="1">
      <c r="T74" s="52"/>
    </row>
    <row r="75" spans="20:20" s="38" customFormat="1" ht="12.95" customHeight="1">
      <c r="T75" s="52"/>
    </row>
    <row r="76" spans="20:20" s="38" customFormat="1" ht="12.95" customHeight="1">
      <c r="T76" s="52"/>
    </row>
    <row r="77" spans="20:20" s="38" customFormat="1" ht="12.95" customHeight="1">
      <c r="T77" s="52"/>
    </row>
    <row r="78" spans="20:20" s="38" customFormat="1" ht="12.95" customHeight="1">
      <c r="T78" s="52"/>
    </row>
    <row r="79" spans="20:20" s="38" customFormat="1" ht="12.95" customHeight="1">
      <c r="T79" s="52"/>
    </row>
    <row r="80" spans="20:20" s="38" customFormat="1" ht="12.95" customHeight="1">
      <c r="T80" s="52"/>
    </row>
    <row r="81" spans="20:20" s="38" customFormat="1" ht="12.95" customHeight="1">
      <c r="T81" s="52"/>
    </row>
    <row r="82" spans="20:20" s="38" customFormat="1" ht="12.95" customHeight="1">
      <c r="T82" s="52"/>
    </row>
    <row r="83" spans="20:20" s="38" customFormat="1" ht="12.95" customHeight="1">
      <c r="T83" s="52"/>
    </row>
    <row r="84" spans="20:20" s="38" customFormat="1" ht="12.95" customHeight="1">
      <c r="T84" s="52"/>
    </row>
    <row r="85" spans="20:20" s="38" customFormat="1" ht="12.95" customHeight="1">
      <c r="T85" s="52"/>
    </row>
    <row r="86" spans="20:20" s="38" customFormat="1" ht="12.95" customHeight="1">
      <c r="T86" s="52"/>
    </row>
    <row r="87" spans="20:20" s="38" customFormat="1" ht="12.95" customHeight="1">
      <c r="T87" s="52"/>
    </row>
    <row r="88" spans="20:20" s="38" customFormat="1" ht="12.95" customHeight="1">
      <c r="T88" s="52"/>
    </row>
    <row r="89" spans="20:20" s="38" customFormat="1" ht="12.95" customHeight="1">
      <c r="T89" s="52"/>
    </row>
    <row r="90" spans="20:20" s="38" customFormat="1" ht="12.95" customHeight="1">
      <c r="T90" s="52"/>
    </row>
    <row r="91" spans="20:20" s="38" customFormat="1" ht="12.95" customHeight="1">
      <c r="T91" s="52"/>
    </row>
    <row r="92" spans="20:20" s="38" customFormat="1" ht="12.95" customHeight="1">
      <c r="T92" s="52"/>
    </row>
    <row r="93" spans="20:20" s="38" customFormat="1" ht="12.95" customHeight="1">
      <c r="T93" s="52"/>
    </row>
    <row r="94" spans="20:20" s="38" customFormat="1" ht="12.95" customHeight="1">
      <c r="T94" s="52"/>
    </row>
    <row r="95" spans="20:20" s="38" customFormat="1" ht="12.95" customHeight="1">
      <c r="T95" s="52"/>
    </row>
    <row r="96" spans="20:20" s="38" customFormat="1" ht="12.95" customHeight="1">
      <c r="T96" s="52"/>
    </row>
    <row r="97" spans="20:20" s="38" customFormat="1" ht="12.95" customHeight="1">
      <c r="T97" s="52"/>
    </row>
    <row r="98" spans="20:20" s="38" customFormat="1" ht="12.95" customHeight="1">
      <c r="T98" s="52"/>
    </row>
    <row r="99" spans="20:20" s="38" customFormat="1" ht="12.95" customHeight="1">
      <c r="T99" s="52"/>
    </row>
    <row r="100" spans="20:20" s="38" customFormat="1" ht="12.95" customHeight="1">
      <c r="T100" s="52"/>
    </row>
    <row r="101" spans="20:20" s="38" customFormat="1" ht="12.95" customHeight="1">
      <c r="T101" s="52"/>
    </row>
    <row r="102" spans="20:20" s="38" customFormat="1" ht="12.95" customHeight="1">
      <c r="T102" s="52"/>
    </row>
    <row r="103" spans="20:20" s="38" customFormat="1" ht="12.95" customHeight="1">
      <c r="T103" s="52"/>
    </row>
    <row r="104" spans="20:20" s="38" customFormat="1" ht="12.95" customHeight="1">
      <c r="T104" s="52"/>
    </row>
    <row r="105" spans="20:20" s="38" customFormat="1" ht="12.95" customHeight="1">
      <c r="T105" s="52"/>
    </row>
    <row r="106" spans="20:20" s="38" customFormat="1" ht="12.95" customHeight="1">
      <c r="T106" s="52"/>
    </row>
    <row r="107" spans="20:20" s="38" customFormat="1" ht="12.95" customHeight="1">
      <c r="T107" s="52"/>
    </row>
    <row r="108" spans="20:20" s="38" customFormat="1" ht="12.95" customHeight="1">
      <c r="T108" s="52"/>
    </row>
    <row r="109" spans="20:20" s="38" customFormat="1" ht="12.95" customHeight="1">
      <c r="T109" s="52"/>
    </row>
    <row r="110" spans="20:20" s="38" customFormat="1" ht="12.95" customHeight="1">
      <c r="T110" s="52"/>
    </row>
    <row r="111" spans="20:20" s="38" customFormat="1" ht="12.95" customHeight="1">
      <c r="T111" s="52"/>
    </row>
    <row r="112" spans="20:20" s="38" customFormat="1" ht="12.95" customHeight="1">
      <c r="T112" s="52"/>
    </row>
    <row r="113" spans="20:20" s="38" customFormat="1" ht="12.95" customHeight="1">
      <c r="T113" s="52"/>
    </row>
    <row r="114" spans="20:20" s="38" customFormat="1" ht="12.95" customHeight="1">
      <c r="T114" s="52"/>
    </row>
    <row r="115" spans="20:20" s="38" customFormat="1" ht="12.95" customHeight="1">
      <c r="T115" s="52"/>
    </row>
    <row r="116" spans="20:20" s="38" customFormat="1" ht="12.95" customHeight="1">
      <c r="T116" s="52"/>
    </row>
    <row r="117" spans="20:20" s="38" customFormat="1" ht="12.95" customHeight="1">
      <c r="T117" s="52"/>
    </row>
    <row r="118" spans="20:20" s="38" customFormat="1" ht="12.95" customHeight="1">
      <c r="T118" s="52"/>
    </row>
    <row r="119" spans="20:20" s="38" customFormat="1" ht="12.95" customHeight="1">
      <c r="T119" s="52"/>
    </row>
    <row r="120" spans="20:20" s="38" customFormat="1" ht="12.95" customHeight="1">
      <c r="T120" s="52"/>
    </row>
    <row r="121" spans="20:20" s="38" customFormat="1" ht="12.95" customHeight="1">
      <c r="T121" s="52"/>
    </row>
    <row r="122" spans="20:20" s="38" customFormat="1" ht="12.95" customHeight="1">
      <c r="T122" s="52"/>
    </row>
    <row r="123" spans="20:20" s="38" customFormat="1" ht="12.95" customHeight="1">
      <c r="T123" s="52"/>
    </row>
    <row r="124" spans="20:20" s="38" customFormat="1" ht="12.95" customHeight="1">
      <c r="T124" s="52"/>
    </row>
    <row r="125" spans="20:20" s="38" customFormat="1" ht="12.95" customHeight="1">
      <c r="T125" s="52"/>
    </row>
    <row r="126" spans="20:20" s="38" customFormat="1" ht="12.95" customHeight="1">
      <c r="T126" s="52"/>
    </row>
    <row r="127" spans="20:20" s="38" customFormat="1" ht="12.95" customHeight="1">
      <c r="T127" s="52"/>
    </row>
    <row r="128" spans="20:20" s="38" customFormat="1" ht="12.95" customHeight="1">
      <c r="T128" s="52"/>
    </row>
    <row r="129" spans="20:20" s="38" customFormat="1" ht="12.95" customHeight="1">
      <c r="T129" s="52"/>
    </row>
    <row r="130" spans="20:20" s="38" customFormat="1" ht="12.95" customHeight="1">
      <c r="T130" s="52"/>
    </row>
    <row r="131" spans="20:20" s="38" customFormat="1" ht="12.95" customHeight="1">
      <c r="T131" s="52"/>
    </row>
    <row r="132" spans="20:20" s="38" customFormat="1" ht="12.95" customHeight="1">
      <c r="T132" s="52"/>
    </row>
    <row r="133" spans="20:20" s="38" customFormat="1" ht="12.95" customHeight="1">
      <c r="T133" s="52"/>
    </row>
    <row r="134" spans="20:20" s="38" customFormat="1" ht="12.95" customHeight="1">
      <c r="T134" s="52"/>
    </row>
    <row r="135" spans="20:20" s="38" customFormat="1" ht="12.95" customHeight="1">
      <c r="T135" s="52"/>
    </row>
    <row r="136" spans="20:20" s="38" customFormat="1" ht="12.95" customHeight="1">
      <c r="T136" s="52"/>
    </row>
    <row r="137" spans="20:20" s="38" customFormat="1" ht="12.95" customHeight="1">
      <c r="T137" s="52"/>
    </row>
    <row r="138" spans="20:20" s="38" customFormat="1" ht="12.95" customHeight="1">
      <c r="T138" s="52"/>
    </row>
    <row r="139" spans="20:20" s="38" customFormat="1" ht="12.95" customHeight="1">
      <c r="T139" s="52"/>
    </row>
    <row r="140" spans="20:20" s="38" customFormat="1" ht="12.95" customHeight="1">
      <c r="T140" s="52"/>
    </row>
    <row r="141" spans="20:20" s="38" customFormat="1" ht="12.95" customHeight="1">
      <c r="T141" s="52"/>
    </row>
    <row r="142" spans="20:20" s="38" customFormat="1" ht="12.95" customHeight="1">
      <c r="T142" s="52"/>
    </row>
    <row r="143" spans="20:20" s="38" customFormat="1" ht="12.95" customHeight="1">
      <c r="T143" s="52"/>
    </row>
    <row r="144" spans="20:20" s="38" customFormat="1" ht="12.95" customHeight="1">
      <c r="T144" s="52"/>
    </row>
    <row r="145" spans="20:20" s="38" customFormat="1" ht="12.95" customHeight="1">
      <c r="T145" s="52"/>
    </row>
    <row r="146" spans="20:20" s="38" customFormat="1" ht="12.95" customHeight="1">
      <c r="T146" s="52"/>
    </row>
    <row r="147" spans="20:20" s="38" customFormat="1" ht="12.95" customHeight="1">
      <c r="T147" s="52"/>
    </row>
    <row r="148" spans="20:20" s="38" customFormat="1" ht="12.95" customHeight="1">
      <c r="T148" s="52"/>
    </row>
    <row r="149" spans="20:20" s="38" customFormat="1" ht="12.95" customHeight="1">
      <c r="T149" s="52"/>
    </row>
    <row r="150" spans="20:20" s="38" customFormat="1" ht="12.95" customHeight="1">
      <c r="T150" s="52"/>
    </row>
    <row r="151" spans="20:20" s="38" customFormat="1" ht="12.95" customHeight="1">
      <c r="T151" s="52"/>
    </row>
    <row r="152" spans="20:20" s="38" customFormat="1" ht="12.95" customHeight="1">
      <c r="T152" s="52"/>
    </row>
    <row r="153" spans="20:20" s="38" customFormat="1" ht="12.95" customHeight="1">
      <c r="T153" s="52"/>
    </row>
    <row r="154" spans="20:20" s="38" customFormat="1" ht="12.95" customHeight="1">
      <c r="T154" s="52"/>
    </row>
    <row r="155" spans="20:20" s="38" customFormat="1" ht="12.95" customHeight="1">
      <c r="T155" s="52"/>
    </row>
    <row r="156" spans="20:20" s="38" customFormat="1" ht="12.95" customHeight="1">
      <c r="T156" s="52"/>
    </row>
    <row r="157" spans="20:20" s="38" customFormat="1" ht="12.95" customHeight="1">
      <c r="T157" s="52"/>
    </row>
    <row r="158" spans="20:20" s="38" customFormat="1" ht="12.95" customHeight="1">
      <c r="T158" s="52"/>
    </row>
    <row r="159" spans="20:20" s="38" customFormat="1" ht="12.95" customHeight="1">
      <c r="T159" s="52"/>
    </row>
    <row r="160" spans="20:20" s="38" customFormat="1" ht="12.95" customHeight="1">
      <c r="T160" s="52"/>
    </row>
    <row r="161" spans="20:20" s="38" customFormat="1" ht="12.95" customHeight="1">
      <c r="T161" s="52"/>
    </row>
    <row r="162" spans="20:20" s="38" customFormat="1" ht="12.95" customHeight="1">
      <c r="T162" s="52"/>
    </row>
    <row r="163" spans="20:20" s="38" customFormat="1" ht="12.95" customHeight="1">
      <c r="T163" s="52"/>
    </row>
    <row r="164" spans="20:20" s="38" customFormat="1" ht="12.95" customHeight="1">
      <c r="T164" s="52"/>
    </row>
    <row r="165" spans="20:20" s="38" customFormat="1" ht="12.95" customHeight="1">
      <c r="T165" s="52"/>
    </row>
    <row r="166" spans="20:20" s="38" customFormat="1" ht="12.95" customHeight="1">
      <c r="T166" s="52"/>
    </row>
    <row r="167" spans="20:20" s="38" customFormat="1" ht="12.95" customHeight="1">
      <c r="T167" s="52"/>
    </row>
    <row r="168" spans="20:20" s="38" customFormat="1" ht="12.95" customHeight="1">
      <c r="T168" s="52"/>
    </row>
    <row r="169" spans="20:20" s="38" customFormat="1" ht="12.95" customHeight="1">
      <c r="T169" s="52"/>
    </row>
    <row r="170" spans="20:20" s="38" customFormat="1" ht="12.95" customHeight="1">
      <c r="T170" s="52"/>
    </row>
    <row r="171" spans="20:20" s="38" customFormat="1" ht="12.95" customHeight="1">
      <c r="T171" s="52"/>
    </row>
    <row r="172" spans="20:20" s="38" customFormat="1" ht="12.95" customHeight="1">
      <c r="T172" s="52"/>
    </row>
    <row r="173" spans="20:20" s="38" customFormat="1" ht="12.95" customHeight="1">
      <c r="T173" s="52"/>
    </row>
    <row r="174" spans="20:20" s="38" customFormat="1" ht="12.95" customHeight="1">
      <c r="T174" s="52"/>
    </row>
    <row r="175" spans="20:20" s="38" customFormat="1" ht="12.95" customHeight="1">
      <c r="T175" s="52"/>
    </row>
    <row r="176" spans="20:20" s="38" customFormat="1" ht="12.95" customHeight="1">
      <c r="T176" s="52"/>
    </row>
    <row r="177" spans="20:20" s="38" customFormat="1" ht="12.95" customHeight="1">
      <c r="T177" s="52"/>
    </row>
    <row r="178" spans="20:20" s="38" customFormat="1" ht="12.95" customHeight="1">
      <c r="T178" s="52"/>
    </row>
    <row r="179" spans="20:20" s="38" customFormat="1" ht="12.95" customHeight="1">
      <c r="T179" s="52"/>
    </row>
    <row r="180" spans="20:20" s="38" customFormat="1" ht="12.95" customHeight="1">
      <c r="T180" s="52"/>
    </row>
    <row r="181" spans="20:20" s="38" customFormat="1" ht="12.95" customHeight="1">
      <c r="T181" s="52"/>
    </row>
    <row r="182" spans="20:20" s="38" customFormat="1" ht="12.95" customHeight="1">
      <c r="T182" s="52"/>
    </row>
    <row r="183" spans="20:20" s="38" customFormat="1" ht="12.95" customHeight="1">
      <c r="T183" s="52"/>
    </row>
    <row r="184" spans="20:20" s="38" customFormat="1" ht="12.95" customHeight="1">
      <c r="T184" s="52"/>
    </row>
    <row r="185" spans="20:20" s="38" customFormat="1" ht="12.95" customHeight="1">
      <c r="T185" s="52"/>
    </row>
    <row r="186" spans="20:20" s="38" customFormat="1" ht="12.95" customHeight="1">
      <c r="T186" s="52"/>
    </row>
    <row r="187" spans="20:20" s="38" customFormat="1" ht="12.95" customHeight="1">
      <c r="T187" s="52"/>
    </row>
    <row r="188" spans="20:20" s="38" customFormat="1" ht="12.95" customHeight="1">
      <c r="T188" s="52"/>
    </row>
    <row r="189" spans="20:20" s="38" customFormat="1" ht="12.95" customHeight="1">
      <c r="T189" s="52"/>
    </row>
    <row r="190" spans="20:20" s="38" customFormat="1" ht="12.95" customHeight="1">
      <c r="T190" s="52"/>
    </row>
    <row r="191" spans="20:20" s="38" customFormat="1" ht="12.95" customHeight="1">
      <c r="T191" s="52"/>
    </row>
    <row r="192" spans="20:20" s="38" customFormat="1" ht="12.95" customHeight="1">
      <c r="T192" s="52"/>
    </row>
    <row r="193" spans="20:20" s="38" customFormat="1" ht="12.95" customHeight="1">
      <c r="T193" s="52"/>
    </row>
    <row r="194" spans="20:20" s="38" customFormat="1" ht="12.95" customHeight="1">
      <c r="T194" s="52"/>
    </row>
    <row r="195" spans="20:20" s="38" customFormat="1" ht="12.95" customHeight="1">
      <c r="T195" s="52"/>
    </row>
    <row r="196" spans="20:20" s="38" customFormat="1" ht="12.95" customHeight="1">
      <c r="T196" s="52"/>
    </row>
    <row r="197" spans="20:20" s="38" customFormat="1" ht="12.95" customHeight="1">
      <c r="T197" s="52"/>
    </row>
    <row r="198" spans="20:20" s="38" customFormat="1" ht="12.95" customHeight="1">
      <c r="T198" s="52"/>
    </row>
    <row r="199" spans="20:20" s="38" customFormat="1" ht="12.95" customHeight="1">
      <c r="T199" s="52"/>
    </row>
    <row r="200" spans="20:20" s="38" customFormat="1" ht="12.95" customHeight="1">
      <c r="T200" s="52"/>
    </row>
    <row r="201" spans="20:20" s="38" customFormat="1" ht="12.95" customHeight="1">
      <c r="T201" s="52"/>
    </row>
    <row r="202" spans="20:20" s="38" customFormat="1" ht="12.95" customHeight="1">
      <c r="T202" s="52"/>
    </row>
    <row r="203" spans="20:20" s="38" customFormat="1" ht="12.95" customHeight="1">
      <c r="T203" s="52"/>
    </row>
    <row r="204" spans="20:20" s="38" customFormat="1" ht="12.95" customHeight="1">
      <c r="T204" s="52"/>
    </row>
    <row r="205" spans="20:20" s="38" customFormat="1" ht="12.95" customHeight="1">
      <c r="T205" s="52"/>
    </row>
    <row r="206" spans="20:20" s="38" customFormat="1" ht="12.95" customHeight="1">
      <c r="T206" s="52"/>
    </row>
    <row r="207" spans="20:20" s="38" customFormat="1" ht="12.95" customHeight="1">
      <c r="T207" s="52"/>
    </row>
    <row r="208" spans="20:20" s="38" customFormat="1" ht="12.95" customHeight="1">
      <c r="T208" s="52"/>
    </row>
    <row r="209" spans="20:20" s="38" customFormat="1" ht="12.95" customHeight="1">
      <c r="T209" s="52"/>
    </row>
    <row r="210" spans="20:20" s="38" customFormat="1" ht="12.95" customHeight="1">
      <c r="T210" s="52"/>
    </row>
    <row r="211" spans="20:20" s="38" customFormat="1" ht="12.95" customHeight="1">
      <c r="T211" s="52"/>
    </row>
    <row r="212" spans="20:20" s="38" customFormat="1" ht="12.95" customHeight="1">
      <c r="T212" s="52"/>
    </row>
    <row r="213" spans="20:20" s="38" customFormat="1" ht="12.95" customHeight="1">
      <c r="T213" s="52"/>
    </row>
    <row r="214" spans="20:20" s="38" customFormat="1" ht="12.95" customHeight="1">
      <c r="T214" s="52"/>
    </row>
    <row r="215" spans="20:20" s="38" customFormat="1" ht="12.95" customHeight="1">
      <c r="T215" s="52"/>
    </row>
    <row r="216" spans="20:20" s="38" customFormat="1" ht="12.95" customHeight="1">
      <c r="T216" s="52"/>
    </row>
    <row r="217" spans="20:20" s="38" customFormat="1" ht="12.95" customHeight="1">
      <c r="T217" s="52"/>
    </row>
    <row r="218" spans="20:20" s="38" customFormat="1" ht="12.95" customHeight="1">
      <c r="T218" s="52"/>
    </row>
    <row r="219" spans="20:20" s="38" customFormat="1" ht="12.95" customHeight="1">
      <c r="T219" s="52"/>
    </row>
    <row r="220" spans="20:20" s="38" customFormat="1" ht="12.95" customHeight="1">
      <c r="T220" s="52"/>
    </row>
    <row r="221" spans="20:20" s="38" customFormat="1" ht="12.95" customHeight="1">
      <c r="T221" s="52"/>
    </row>
    <row r="222" spans="20:20" s="38" customFormat="1" ht="12.95" customHeight="1">
      <c r="T222" s="52"/>
    </row>
    <row r="223" spans="20:20" s="38" customFormat="1" ht="12.95" customHeight="1">
      <c r="T223" s="52"/>
    </row>
    <row r="224" spans="20:20" s="38" customFormat="1" ht="12.95" customHeight="1">
      <c r="T224" s="52"/>
    </row>
    <row r="225" spans="20:20" s="38" customFormat="1" ht="12.95" customHeight="1">
      <c r="T225" s="52"/>
    </row>
    <row r="226" spans="20:20" s="38" customFormat="1" ht="12.95" customHeight="1">
      <c r="T226" s="52"/>
    </row>
    <row r="227" spans="20:20" s="38" customFormat="1" ht="12.95" customHeight="1">
      <c r="T227" s="52"/>
    </row>
    <row r="228" spans="20:20" s="38" customFormat="1" ht="12.95" customHeight="1">
      <c r="T228" s="52"/>
    </row>
    <row r="229" spans="20:20" s="38" customFormat="1" ht="12.95" customHeight="1">
      <c r="T229" s="52"/>
    </row>
    <row r="230" spans="20:20" s="38" customFormat="1" ht="12.95" customHeight="1">
      <c r="T230" s="52"/>
    </row>
    <row r="231" spans="20:20" s="38" customFormat="1" ht="12.95" customHeight="1">
      <c r="T231" s="52"/>
    </row>
    <row r="232" spans="20:20" s="38" customFormat="1" ht="12.95" customHeight="1">
      <c r="T232" s="52"/>
    </row>
    <row r="233" spans="20:20" s="38" customFormat="1" ht="12.95" customHeight="1">
      <c r="T233" s="52"/>
    </row>
    <row r="234" spans="20:20" s="38" customFormat="1" ht="12.95" customHeight="1">
      <c r="T234" s="52"/>
    </row>
    <row r="235" spans="20:20" s="38" customFormat="1" ht="12.95" customHeight="1">
      <c r="T235" s="52"/>
    </row>
    <row r="236" spans="20:20" s="38" customFormat="1" ht="12.95" customHeight="1">
      <c r="T236" s="52"/>
    </row>
    <row r="237" spans="20:20" s="38" customFormat="1" ht="12.95" customHeight="1">
      <c r="T237" s="52"/>
    </row>
    <row r="238" spans="20:20" s="38" customFormat="1" ht="12.95" customHeight="1">
      <c r="T238" s="52"/>
    </row>
    <row r="239" spans="20:20" s="38" customFormat="1" ht="12.95" customHeight="1">
      <c r="T239" s="52"/>
    </row>
    <row r="240" spans="20:20" s="38" customFormat="1" ht="12.95" customHeight="1">
      <c r="T240" s="52"/>
    </row>
    <row r="241" spans="20:20" s="38" customFormat="1" ht="12.95" customHeight="1">
      <c r="T241" s="52"/>
    </row>
    <row r="242" spans="20:20" s="38" customFormat="1" ht="12.95" customHeight="1">
      <c r="T242" s="52"/>
    </row>
    <row r="243" spans="20:20" s="38" customFormat="1" ht="12.95" customHeight="1">
      <c r="T243" s="52"/>
    </row>
    <row r="244" spans="20:20" s="38" customFormat="1" ht="12.95" customHeight="1">
      <c r="T244" s="52"/>
    </row>
    <row r="245" spans="20:20" s="38" customFormat="1" ht="12.95" customHeight="1">
      <c r="T245" s="52"/>
    </row>
    <row r="246" spans="20:20" s="38" customFormat="1" ht="12.95" customHeight="1">
      <c r="T246" s="52"/>
    </row>
    <row r="247" spans="20:20" s="38" customFormat="1" ht="12.95" customHeight="1">
      <c r="T247" s="52"/>
    </row>
    <row r="248" spans="20:20" s="38" customFormat="1" ht="12.95" customHeight="1">
      <c r="T248" s="52"/>
    </row>
    <row r="249" spans="20:20" s="38" customFormat="1" ht="12.95" customHeight="1">
      <c r="T249" s="52"/>
    </row>
    <row r="250" spans="20:20" s="38" customFormat="1" ht="12.95" customHeight="1">
      <c r="T250" s="52"/>
    </row>
    <row r="251" spans="20:20" s="38" customFormat="1" ht="12.95" customHeight="1">
      <c r="T251" s="52"/>
    </row>
    <row r="252" spans="20:20" s="38" customFormat="1" ht="12.95" customHeight="1">
      <c r="T252" s="52"/>
    </row>
    <row r="253" spans="20:20" s="38" customFormat="1" ht="12.95" customHeight="1">
      <c r="T253" s="52"/>
    </row>
    <row r="254" spans="20:20" s="38" customFormat="1" ht="12.95" customHeight="1">
      <c r="T254" s="52"/>
    </row>
    <row r="255" spans="20:20" s="38" customFormat="1" ht="12.95" customHeight="1">
      <c r="T255" s="52"/>
    </row>
    <row r="256" spans="20:20" s="38" customFormat="1" ht="12.95" customHeight="1">
      <c r="T256" s="52"/>
    </row>
    <row r="257" spans="20:20" s="38" customFormat="1" ht="12.95" customHeight="1">
      <c r="T257" s="52"/>
    </row>
    <row r="258" spans="20:20" s="38" customFormat="1" ht="12.95" customHeight="1">
      <c r="T258" s="52"/>
    </row>
    <row r="259" spans="20:20" s="38" customFormat="1" ht="12.95" customHeight="1">
      <c r="T259" s="52"/>
    </row>
    <row r="260" spans="20:20" s="38" customFormat="1" ht="12.95" customHeight="1">
      <c r="T260" s="52"/>
    </row>
    <row r="261" spans="20:20" s="38" customFormat="1" ht="12.95" customHeight="1">
      <c r="T261" s="52"/>
    </row>
    <row r="262" spans="20:20" s="38" customFormat="1" ht="12.95" customHeight="1">
      <c r="T262" s="52"/>
    </row>
    <row r="263" spans="20:20" s="38" customFormat="1" ht="12.95" customHeight="1">
      <c r="T263" s="52"/>
    </row>
    <row r="264" spans="20:20" s="38" customFormat="1" ht="12.95" customHeight="1">
      <c r="T264" s="52"/>
    </row>
    <row r="265" spans="20:20" s="38" customFormat="1" ht="12.95" customHeight="1">
      <c r="T265" s="52"/>
    </row>
    <row r="266" spans="20:20" s="38" customFormat="1" ht="12.95" customHeight="1">
      <c r="T266" s="52"/>
    </row>
    <row r="267" spans="20:20" s="38" customFormat="1" ht="12.95" customHeight="1">
      <c r="T267" s="52"/>
    </row>
    <row r="268" spans="20:20" s="38" customFormat="1" ht="12.95" customHeight="1">
      <c r="T268" s="52"/>
    </row>
    <row r="269" spans="20:20" s="38" customFormat="1" ht="12.95" customHeight="1">
      <c r="T269" s="52"/>
    </row>
  </sheetData>
  <phoneticPr fontId="8" type="noConversion"/>
  <hyperlinks>
    <hyperlink ref="H3329" r:id="rId1" display="http://vsolj.cetus-net.org/bulletin.html" xr:uid="{00000000-0004-0000-0000-000000000000}"/>
    <hyperlink ref="H64807" r:id="rId2" display="http://vsolj.cetus-net.org/bulletin.html" xr:uid="{00000000-0004-0000-0000-000001000000}"/>
    <hyperlink ref="H64800" r:id="rId3" display="http://vsolj.cetus-net.org/bulletin.html" xr:uid="{00000000-0004-0000-0000-000002000000}"/>
    <hyperlink ref="AP2297" r:id="rId4" display="http://cdsbib.u-strasbg.fr/cgi-bin/cdsbib?1990RMxAA..21..381G" xr:uid="{00000000-0004-0000-0000-000003000000}"/>
    <hyperlink ref="AP2300" r:id="rId5" display="http://cdsbib.u-strasbg.fr/cgi-bin/cdsbib?1990RMxAA..21..381G" xr:uid="{00000000-0004-0000-0000-000004000000}"/>
    <hyperlink ref="AP2298" r:id="rId6" display="http://cdsbib.u-strasbg.fr/cgi-bin/cdsbib?1990RMxAA..21..381G" xr:uid="{00000000-0004-0000-0000-000005000000}"/>
    <hyperlink ref="AP2276" r:id="rId7" display="http://cdsbib.u-strasbg.fr/cgi-bin/cdsbib?1990RMxAA..21..381G" xr:uid="{00000000-0004-0000-0000-000006000000}"/>
    <hyperlink ref="I64807" r:id="rId8" display="http://vsolj.cetus-net.org/bulletin.html" xr:uid="{00000000-0004-0000-0000-000007000000}"/>
    <hyperlink ref="AQ2410" r:id="rId9" display="http://cdsbib.u-strasbg.fr/cgi-bin/cdsbib?1990RMxAA..21..381G" xr:uid="{00000000-0004-0000-0000-000008000000}"/>
    <hyperlink ref="AQ679" r:id="rId10" display="http://cdsbib.u-strasbg.fr/cgi-bin/cdsbib?1990RMxAA..21..381G" xr:uid="{00000000-0004-0000-0000-000009000000}"/>
    <hyperlink ref="AQ2411" r:id="rId11" display="http://cdsbib.u-strasbg.fr/cgi-bin/cdsbib?1990RMxAA..21..381G" xr:uid="{00000000-0004-0000-0000-00000A000000}"/>
    <hyperlink ref="H64804" r:id="rId12" display="https://www.aavso.org/ejaavso" xr:uid="{00000000-0004-0000-0000-00000B000000}"/>
  </hyperlinks>
  <pageMargins left="0.75" right="0.75" top="1" bottom="1" header="0.5" footer="0.5"/>
  <pageSetup orientation="portrait" horizontalDpi="300" verticalDpi="300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6"/>
  <sheetViews>
    <sheetView workbookViewId="0">
      <selection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43</v>
      </c>
    </row>
    <row r="2" spans="1:6">
      <c r="A2" t="s">
        <v>30</v>
      </c>
      <c r="B2" s="10" t="s">
        <v>44</v>
      </c>
    </row>
    <row r="4" spans="1:6" ht="14.25" thickTop="1" thickBot="1">
      <c r="A4" s="7" t="s">
        <v>6</v>
      </c>
      <c r="C4" s="3">
        <v>27386.11</v>
      </c>
      <c r="D4" s="4">
        <v>0.69840000000000002</v>
      </c>
    </row>
    <row r="5" spans="1:6" ht="13.5" thickTop="1">
      <c r="A5" s="13" t="s">
        <v>45</v>
      </c>
      <c r="B5" s="14"/>
      <c r="C5" s="15">
        <v>8</v>
      </c>
      <c r="D5" s="14" t="s">
        <v>46</v>
      </c>
    </row>
    <row r="6" spans="1:6">
      <c r="A6" s="7" t="s">
        <v>7</v>
      </c>
    </row>
    <row r="7" spans="1:6">
      <c r="A7" t="s">
        <v>8</v>
      </c>
      <c r="C7">
        <f>+C4</f>
        <v>27386.11</v>
      </c>
    </row>
    <row r="8" spans="1:6">
      <c r="A8" t="s">
        <v>9</v>
      </c>
      <c r="C8">
        <f>+D4</f>
        <v>0.69840000000000002</v>
      </c>
    </row>
    <row r="9" spans="1:6">
      <c r="A9" s="28" t="s">
        <v>50</v>
      </c>
      <c r="B9" s="29">
        <v>22</v>
      </c>
      <c r="C9" s="17" t="str">
        <f>"F"&amp;B9</f>
        <v>F22</v>
      </c>
      <c r="D9" s="18" t="str">
        <f>"G"&amp;B9</f>
        <v>G22</v>
      </c>
    </row>
    <row r="10" spans="1:6" ht="13.5" thickBot="1">
      <c r="A10" s="14"/>
      <c r="B10" s="14"/>
      <c r="C10" s="6" t="s">
        <v>26</v>
      </c>
      <c r="D10" s="6" t="s">
        <v>27</v>
      </c>
      <c r="E10" s="14"/>
    </row>
    <row r="11" spans="1:6">
      <c r="A11" s="14" t="s">
        <v>22</v>
      </c>
      <c r="B11" s="14"/>
      <c r="C11" s="16">
        <f ca="1">INTERCEPT(INDIRECT($D$9):G992,INDIRECT($C$9):F992)</f>
        <v>0.23249788087587839</v>
      </c>
      <c r="D11" s="5"/>
      <c r="E11" s="14"/>
    </row>
    <row r="12" spans="1:6">
      <c r="A12" s="14" t="s">
        <v>23</v>
      </c>
      <c r="B12" s="14"/>
      <c r="C12" s="16">
        <f ca="1">SLOPE(INDIRECT($D$9):G992,INDIRECT($C$9):F992)</f>
        <v>-5.6532411916523953E-6</v>
      </c>
      <c r="D12" s="5"/>
      <c r="E12" s="14"/>
    </row>
    <row r="13" spans="1:6">
      <c r="A13" s="14" t="s">
        <v>25</v>
      </c>
      <c r="B13" s="14"/>
      <c r="C13" s="5" t="s">
        <v>20</v>
      </c>
    </row>
    <row r="14" spans="1:6">
      <c r="A14" s="14"/>
      <c r="B14" s="14"/>
      <c r="C14" s="14"/>
    </row>
    <row r="15" spans="1:6">
      <c r="A15" s="19" t="s">
        <v>24</v>
      </c>
      <c r="B15" s="14"/>
      <c r="C15" s="20">
        <f ca="1">(C7+C11)+(C8+C12)*INT(MAX(F21:F3533))</f>
        <v>57327.206537777747</v>
      </c>
      <c r="E15" s="5"/>
      <c r="F15" s="14"/>
    </row>
    <row r="16" spans="1:6">
      <c r="A16" s="23" t="s">
        <v>10</v>
      </c>
      <c r="B16" s="14"/>
      <c r="C16" s="24">
        <f ca="1">+C8+C12</f>
        <v>0.6983943467588084</v>
      </c>
      <c r="E16" s="14"/>
      <c r="F16" s="14"/>
    </row>
    <row r="17" spans="1:30" ht="13.5" thickBot="1">
      <c r="A17" s="21" t="s">
        <v>42</v>
      </c>
      <c r="B17" s="14"/>
      <c r="C17" s="14">
        <f>COUNT(C21:C2191)</f>
        <v>14</v>
      </c>
      <c r="E17" s="21" t="s">
        <v>47</v>
      </c>
      <c r="F17" s="22">
        <f ca="1">TODAY()+15018.5-B5/24</f>
        <v>60325.5</v>
      </c>
    </row>
    <row r="18" spans="1:30" ht="14.25" thickTop="1" thickBot="1">
      <c r="A18" s="23" t="s">
        <v>11</v>
      </c>
      <c r="B18" s="14"/>
      <c r="C18" s="26">
        <f ca="1">+C15</f>
        <v>57327.206537777747</v>
      </c>
      <c r="D18" s="27">
        <f ca="1">+C16</f>
        <v>0.6983943467588084</v>
      </c>
      <c r="E18" s="21" t="s">
        <v>48</v>
      </c>
      <c r="F18" s="22">
        <f ca="1">ROUND(2*(F17-C15)/C16,0)/2+1</f>
        <v>4294</v>
      </c>
    </row>
    <row r="19" spans="1:30" ht="13.5" thickTop="1">
      <c r="E19" s="21" t="s">
        <v>49</v>
      </c>
      <c r="F19" s="25">
        <f ca="1">+C15+C16*F18-15018.5-C5/24</f>
        <v>45307.278529426738</v>
      </c>
    </row>
    <row r="20" spans="1:30" ht="13.5" thickBot="1">
      <c r="A20" s="6" t="s">
        <v>12</v>
      </c>
      <c r="B20" s="6" t="s">
        <v>13</v>
      </c>
      <c r="C20" s="6" t="s">
        <v>14</v>
      </c>
      <c r="D20" s="6" t="s">
        <v>19</v>
      </c>
      <c r="E20" s="6" t="s">
        <v>15</v>
      </c>
      <c r="F20" s="6" t="s">
        <v>16</v>
      </c>
      <c r="G20" s="6" t="s">
        <v>17</v>
      </c>
      <c r="H20" s="9" t="s">
        <v>5</v>
      </c>
      <c r="I20" s="9" t="s">
        <v>52</v>
      </c>
      <c r="J20" s="9" t="s">
        <v>3</v>
      </c>
      <c r="K20" s="9" t="s">
        <v>4</v>
      </c>
      <c r="L20" s="9" t="s">
        <v>31</v>
      </c>
      <c r="M20" s="9" t="s">
        <v>32</v>
      </c>
      <c r="N20" s="9" t="s">
        <v>33</v>
      </c>
      <c r="O20" s="9" t="s">
        <v>29</v>
      </c>
      <c r="P20" s="8" t="s">
        <v>28</v>
      </c>
      <c r="Q20" s="6" t="s">
        <v>21</v>
      </c>
    </row>
    <row r="21" spans="1:30" ht="12.75" customHeight="1">
      <c r="A21" t="s">
        <v>18</v>
      </c>
      <c r="C21" s="11">
        <v>27386.11</v>
      </c>
      <c r="D21" s="11" t="s">
        <v>20</v>
      </c>
      <c r="E21">
        <f t="shared" ref="E21:E34" si="0">+(C21-C$7)/C$8</f>
        <v>0</v>
      </c>
      <c r="F21">
        <f t="shared" ref="F21:F34" si="1">ROUND(2*E21,0)/2</f>
        <v>0</v>
      </c>
      <c r="G21">
        <f t="shared" ref="G21:G34" si="2">+C21-(C$7+F21*C$8)</f>
        <v>0</v>
      </c>
      <c r="H21">
        <f>+G21</f>
        <v>0</v>
      </c>
      <c r="O21">
        <f t="shared" ref="O21:O34" ca="1" si="3">+C$11+C$12*F21</f>
        <v>0.23249788087587839</v>
      </c>
      <c r="Q21" s="2">
        <f t="shared" ref="Q21:Q34" si="4">+C21-15018.5</f>
        <v>12367.61</v>
      </c>
      <c r="AA21">
        <v>6</v>
      </c>
      <c r="AB21" t="s">
        <v>34</v>
      </c>
      <c r="AD21" t="s">
        <v>36</v>
      </c>
    </row>
    <row r="22" spans="1:30" ht="12.75" customHeight="1">
      <c r="A22" t="s">
        <v>35</v>
      </c>
      <c r="B22" t="s">
        <v>41</v>
      </c>
      <c r="C22" s="12">
        <v>46298.5</v>
      </c>
      <c r="D22" s="11"/>
      <c r="E22">
        <f t="shared" si="0"/>
        <v>27079.596219931271</v>
      </c>
      <c r="F22">
        <f t="shared" si="1"/>
        <v>27079.5</v>
      </c>
      <c r="G22">
        <f t="shared" si="2"/>
        <v>6.7199999997683335E-2</v>
      </c>
      <c r="I22">
        <f t="shared" ref="I22:I30" si="5">+G22</f>
        <v>6.7199999997683335E-2</v>
      </c>
      <c r="O22">
        <f t="shared" ca="1" si="3"/>
        <v>7.9410936026527351E-2</v>
      </c>
      <c r="Q22" s="2">
        <f t="shared" si="4"/>
        <v>31280</v>
      </c>
      <c r="AA22">
        <v>6</v>
      </c>
      <c r="AB22" t="s">
        <v>34</v>
      </c>
      <c r="AD22" t="s">
        <v>36</v>
      </c>
    </row>
    <row r="23" spans="1:30" ht="12.75" customHeight="1">
      <c r="A23" t="s">
        <v>37</v>
      </c>
      <c r="C23" s="12">
        <v>46628.584999999999</v>
      </c>
      <c r="D23" s="11"/>
      <c r="E23">
        <f t="shared" si="0"/>
        <v>27552.226517754865</v>
      </c>
      <c r="F23">
        <f t="shared" si="1"/>
        <v>27552</v>
      </c>
      <c r="G23">
        <f t="shared" si="2"/>
        <v>0.15819999999803258</v>
      </c>
      <c r="I23">
        <f t="shared" si="5"/>
        <v>0.15819999999803258</v>
      </c>
      <c r="O23">
        <f t="shared" ca="1" si="3"/>
        <v>7.6739779563471583E-2</v>
      </c>
      <c r="Q23" s="2">
        <f t="shared" si="4"/>
        <v>31610.084999999999</v>
      </c>
      <c r="AA23">
        <v>11</v>
      </c>
      <c r="AB23" t="s">
        <v>34</v>
      </c>
      <c r="AD23" t="s">
        <v>36</v>
      </c>
    </row>
    <row r="24" spans="1:30" ht="12.75" customHeight="1">
      <c r="A24" t="s">
        <v>37</v>
      </c>
      <c r="C24" s="12">
        <v>46629.572999999997</v>
      </c>
      <c r="D24" s="11"/>
      <c r="E24">
        <f t="shared" si="0"/>
        <v>27553.641179839626</v>
      </c>
      <c r="F24">
        <f t="shared" si="1"/>
        <v>27553.5</v>
      </c>
      <c r="G24">
        <f t="shared" si="2"/>
        <v>9.8599999990256038E-2</v>
      </c>
      <c r="I24">
        <f t="shared" si="5"/>
        <v>9.8599999990256038E-2</v>
      </c>
      <c r="O24">
        <f t="shared" ca="1" si="3"/>
        <v>7.6731299701684103E-2</v>
      </c>
      <c r="Q24" s="2">
        <f t="shared" si="4"/>
        <v>31611.072999999997</v>
      </c>
      <c r="AA24">
        <v>4</v>
      </c>
      <c r="AB24" t="s">
        <v>34</v>
      </c>
      <c r="AD24" t="s">
        <v>36</v>
      </c>
    </row>
    <row r="25" spans="1:30" ht="12.75" customHeight="1">
      <c r="A25" t="s">
        <v>37</v>
      </c>
      <c r="B25" t="s">
        <v>41</v>
      </c>
      <c r="C25" s="12">
        <v>46640.57</v>
      </c>
      <c r="D25" s="11"/>
      <c r="E25">
        <f t="shared" si="0"/>
        <v>27569.387170675829</v>
      </c>
      <c r="F25">
        <f t="shared" si="1"/>
        <v>27569.5</v>
      </c>
      <c r="G25">
        <f t="shared" si="2"/>
        <v>-7.8800000002956949E-2</v>
      </c>
      <c r="I25">
        <f t="shared" si="5"/>
        <v>-7.8800000002956949E-2</v>
      </c>
      <c r="O25">
        <f t="shared" ca="1" si="3"/>
        <v>7.6640847842617682E-2</v>
      </c>
      <c r="Q25" s="2">
        <f t="shared" si="4"/>
        <v>31622.07</v>
      </c>
      <c r="AA25">
        <v>7</v>
      </c>
      <c r="AB25" t="s">
        <v>34</v>
      </c>
      <c r="AD25" t="s">
        <v>36</v>
      </c>
    </row>
    <row r="26" spans="1:30" ht="12.75" customHeight="1">
      <c r="A26" t="s">
        <v>37</v>
      </c>
      <c r="B26" t="s">
        <v>41</v>
      </c>
      <c r="C26" s="12">
        <v>46642.561999999998</v>
      </c>
      <c r="D26" s="11"/>
      <c r="E26">
        <f t="shared" si="0"/>
        <v>27572.2394043528</v>
      </c>
      <c r="F26">
        <f t="shared" si="1"/>
        <v>27572</v>
      </c>
      <c r="G26">
        <f t="shared" si="2"/>
        <v>0.16719999999622814</v>
      </c>
      <c r="I26">
        <f t="shared" si="5"/>
        <v>0.16719999999622814</v>
      </c>
      <c r="O26">
        <f t="shared" ca="1" si="3"/>
        <v>7.6626714739638557E-2</v>
      </c>
      <c r="Q26" s="2">
        <f t="shared" si="4"/>
        <v>31624.061999999998</v>
      </c>
      <c r="AA26">
        <v>9</v>
      </c>
      <c r="AB26" t="s">
        <v>34</v>
      </c>
      <c r="AD26" t="s">
        <v>36</v>
      </c>
    </row>
    <row r="27" spans="1:30" ht="12.75" customHeight="1">
      <c r="A27" t="s">
        <v>38</v>
      </c>
      <c r="C27" s="12">
        <v>46657.474000000002</v>
      </c>
      <c r="D27" s="11"/>
      <c r="E27">
        <f t="shared" si="0"/>
        <v>27593.591065292097</v>
      </c>
      <c r="F27">
        <f t="shared" si="1"/>
        <v>27593.5</v>
      </c>
      <c r="G27">
        <f t="shared" si="2"/>
        <v>6.3600000001315493E-2</v>
      </c>
      <c r="I27">
        <f t="shared" si="5"/>
        <v>6.3600000001315493E-2</v>
      </c>
      <c r="O27">
        <f t="shared" ca="1" si="3"/>
        <v>7.6505170054018024E-2</v>
      </c>
      <c r="Q27" s="2">
        <f t="shared" si="4"/>
        <v>31638.974000000002</v>
      </c>
      <c r="AA27">
        <v>0</v>
      </c>
      <c r="AB27" t="s">
        <v>39</v>
      </c>
      <c r="AD27" t="s">
        <v>36</v>
      </c>
    </row>
    <row r="28" spans="1:30" ht="12.75" customHeight="1">
      <c r="A28" t="s">
        <v>40</v>
      </c>
      <c r="B28" t="s">
        <v>41</v>
      </c>
      <c r="C28" s="12">
        <v>47412.463000000003</v>
      </c>
      <c r="D28" s="11"/>
      <c r="E28">
        <f t="shared" si="0"/>
        <v>28674.617697594505</v>
      </c>
      <c r="F28">
        <f t="shared" si="1"/>
        <v>28674.5</v>
      </c>
      <c r="G28">
        <f t="shared" si="2"/>
        <v>8.2200000004377216E-2</v>
      </c>
      <c r="I28">
        <f t="shared" si="5"/>
        <v>8.2200000004377216E-2</v>
      </c>
      <c r="O28">
        <f t="shared" ca="1" si="3"/>
        <v>7.0394016325841774E-2</v>
      </c>
      <c r="Q28" s="2">
        <f t="shared" si="4"/>
        <v>32393.963000000003</v>
      </c>
    </row>
    <row r="29" spans="1:30" ht="12.75" customHeight="1">
      <c r="A29" s="32" t="s">
        <v>51</v>
      </c>
      <c r="B29" s="33" t="s">
        <v>41</v>
      </c>
      <c r="C29" s="32">
        <v>54278.62900000019</v>
      </c>
      <c r="D29" s="32">
        <v>3.0000000000000001E-3</v>
      </c>
      <c r="E29">
        <f t="shared" si="0"/>
        <v>38505.897766323294</v>
      </c>
      <c r="F29">
        <f t="shared" si="1"/>
        <v>38506</v>
      </c>
      <c r="G29">
        <f t="shared" si="2"/>
        <v>-7.1399999811546877E-2</v>
      </c>
      <c r="I29">
        <f t="shared" si="5"/>
        <v>-7.1399999811546877E-2</v>
      </c>
      <c r="O29">
        <f t="shared" ca="1" si="3"/>
        <v>1.4814175550111247E-2</v>
      </c>
      <c r="Q29" s="2">
        <f t="shared" si="4"/>
        <v>39260.12900000019</v>
      </c>
    </row>
    <row r="30" spans="1:30" ht="12.75" customHeight="1">
      <c r="A30" s="34" t="s">
        <v>2</v>
      </c>
      <c r="B30" s="35" t="s">
        <v>41</v>
      </c>
      <c r="C30" s="36">
        <v>57327.264999999999</v>
      </c>
      <c r="D30" s="36">
        <v>0.01</v>
      </c>
      <c r="E30">
        <f t="shared" si="0"/>
        <v>42871.069587628866</v>
      </c>
      <c r="F30">
        <f t="shared" si="1"/>
        <v>42871</v>
      </c>
      <c r="G30">
        <f t="shared" si="2"/>
        <v>4.8599999994621612E-2</v>
      </c>
      <c r="I30">
        <f t="shared" si="5"/>
        <v>4.8599999994621612E-2</v>
      </c>
      <c r="O30">
        <f t="shared" ca="1" si="3"/>
        <v>-9.8622222514514468E-3</v>
      </c>
      <c r="Q30" s="2">
        <f t="shared" si="4"/>
        <v>42308.764999999999</v>
      </c>
    </row>
    <row r="31" spans="1:30" ht="12.75" customHeight="1">
      <c r="A31" s="30" t="s">
        <v>0</v>
      </c>
      <c r="B31" s="31" t="s">
        <v>1</v>
      </c>
      <c r="C31" s="30">
        <v>56816.148000000001</v>
      </c>
      <c r="D31" s="30">
        <v>3.0000000000000001E-3</v>
      </c>
      <c r="E31">
        <f t="shared" si="0"/>
        <v>42139.229667812142</v>
      </c>
      <c r="F31">
        <f t="shared" si="1"/>
        <v>42139</v>
      </c>
      <c r="G31">
        <f t="shared" si="2"/>
        <v>0.16040000000066357</v>
      </c>
      <c r="K31">
        <f>+G31</f>
        <v>0.16040000000066357</v>
      </c>
      <c r="O31">
        <f t="shared" ca="1" si="3"/>
        <v>-5.7240496991619039E-3</v>
      </c>
      <c r="Q31" s="2">
        <f t="shared" si="4"/>
        <v>41797.648000000001</v>
      </c>
    </row>
    <row r="32" spans="1:30" ht="12.75" customHeight="1">
      <c r="A32" s="30" t="s">
        <v>0</v>
      </c>
      <c r="B32" s="31" t="s">
        <v>1</v>
      </c>
      <c r="C32" s="30">
        <v>56843.063000000002</v>
      </c>
      <c r="D32" s="30">
        <v>3.0000000000000001E-3</v>
      </c>
      <c r="E32">
        <f t="shared" si="0"/>
        <v>42177.76775486827</v>
      </c>
      <c r="F32">
        <f t="shared" si="1"/>
        <v>42178</v>
      </c>
      <c r="G32">
        <f t="shared" si="2"/>
        <v>-0.16219999999884749</v>
      </c>
      <c r="K32">
        <f>+G32</f>
        <v>-0.16219999999884749</v>
      </c>
      <c r="O32">
        <f t="shared" ca="1" si="3"/>
        <v>-5.9445261056363385E-3</v>
      </c>
      <c r="Q32" s="2">
        <f t="shared" si="4"/>
        <v>41824.563000000002</v>
      </c>
    </row>
    <row r="33" spans="1:17" ht="12.75" customHeight="1">
      <c r="A33" s="30" t="s">
        <v>0</v>
      </c>
      <c r="B33" s="31" t="s">
        <v>1</v>
      </c>
      <c r="C33" s="30">
        <v>56857.252200000003</v>
      </c>
      <c r="D33" s="30">
        <v>2.9999999999999997E-4</v>
      </c>
      <c r="E33">
        <f t="shared" si="0"/>
        <v>42198.084478808705</v>
      </c>
      <c r="F33">
        <f t="shared" si="1"/>
        <v>42198</v>
      </c>
      <c r="G33">
        <f t="shared" si="2"/>
        <v>5.9000000001105946E-2</v>
      </c>
      <c r="K33">
        <f>+G33</f>
        <v>5.9000000001105946E-2</v>
      </c>
      <c r="O33">
        <f t="shared" ca="1" si="3"/>
        <v>-6.0575909294693919E-3</v>
      </c>
      <c r="Q33" s="2">
        <f t="shared" si="4"/>
        <v>41838.752200000003</v>
      </c>
    </row>
    <row r="34" spans="1:17" ht="12.75" customHeight="1">
      <c r="A34" s="30" t="s">
        <v>0</v>
      </c>
      <c r="B34" s="31" t="s">
        <v>1</v>
      </c>
      <c r="C34" s="30">
        <v>56859.21</v>
      </c>
      <c r="D34" s="30">
        <v>6.0000000000000001E-3</v>
      </c>
      <c r="E34">
        <f t="shared" si="0"/>
        <v>42200.887743413514</v>
      </c>
      <c r="F34">
        <f t="shared" si="1"/>
        <v>42201</v>
      </c>
      <c r="G34">
        <f t="shared" si="2"/>
        <v>-7.8400000005785841E-2</v>
      </c>
      <c r="K34">
        <f>+G34</f>
        <v>-7.8400000005785841E-2</v>
      </c>
      <c r="O34">
        <f t="shared" ca="1" si="3"/>
        <v>-6.0745506530443527E-3</v>
      </c>
      <c r="Q34" s="2">
        <f t="shared" si="4"/>
        <v>41840.71</v>
      </c>
    </row>
    <row r="35" spans="1:17" ht="12.75" customHeight="1">
      <c r="D35" s="5"/>
    </row>
    <row r="36" spans="1:17" ht="12.75" customHeight="1">
      <c r="D36" s="5"/>
    </row>
    <row r="37" spans="1:17" ht="12.75" customHeight="1">
      <c r="D37" s="5"/>
    </row>
    <row r="38" spans="1:17" ht="12.75" customHeight="1">
      <c r="D38" s="5"/>
    </row>
    <row r="39" spans="1:17" ht="12.75" customHeight="1">
      <c r="D39" s="5"/>
    </row>
    <row r="40" spans="1:17">
      <c r="D40" s="5"/>
    </row>
    <row r="41" spans="1:17">
      <c r="D41" s="5"/>
    </row>
    <row r="42" spans="1:17">
      <c r="D42" s="5"/>
    </row>
    <row r="43" spans="1:17">
      <c r="D43" s="5"/>
    </row>
    <row r="44" spans="1:17">
      <c r="D44" s="5"/>
    </row>
    <row r="45" spans="1:17">
      <c r="D45" s="5"/>
    </row>
    <row r="46" spans="1:17">
      <c r="D46" s="5"/>
    </row>
  </sheetData>
  <sheetProtection sheet="1"/>
  <phoneticPr fontId="8" type="noConversion"/>
  <hyperlinks>
    <hyperlink ref="H3329" r:id="rId1" display="http://vsolj.cetus-net.org/bulletin.html" xr:uid="{00000000-0004-0000-0100-000000000000}"/>
    <hyperlink ref="H64807" r:id="rId2" display="http://vsolj.cetus-net.org/bulletin.html" xr:uid="{00000000-0004-0000-0100-000001000000}"/>
    <hyperlink ref="H64800" r:id="rId3" display="http://vsolj.cetus-net.org/bulletin.html" xr:uid="{00000000-0004-0000-0100-000002000000}"/>
    <hyperlink ref="AP2297" r:id="rId4" display="http://cdsbib.u-strasbg.fr/cgi-bin/cdsbib?1990RMxAA..21..381G" xr:uid="{00000000-0004-0000-0100-000003000000}"/>
    <hyperlink ref="AP2300" r:id="rId5" display="http://cdsbib.u-strasbg.fr/cgi-bin/cdsbib?1990RMxAA..21..381G" xr:uid="{00000000-0004-0000-0100-000004000000}"/>
    <hyperlink ref="AP2298" r:id="rId6" display="http://cdsbib.u-strasbg.fr/cgi-bin/cdsbib?1990RMxAA..21..381G" xr:uid="{00000000-0004-0000-0100-000005000000}"/>
    <hyperlink ref="AP2276" r:id="rId7" display="http://cdsbib.u-strasbg.fr/cgi-bin/cdsbib?1990RMxAA..21..381G" xr:uid="{00000000-0004-0000-0100-000006000000}"/>
    <hyperlink ref="I64807" r:id="rId8" display="http://vsolj.cetus-net.org/bulletin.html" xr:uid="{00000000-0004-0000-0100-000007000000}"/>
    <hyperlink ref="AQ2410" r:id="rId9" display="http://cdsbib.u-strasbg.fr/cgi-bin/cdsbib?1990RMxAA..21..381G" xr:uid="{00000000-0004-0000-0100-000008000000}"/>
    <hyperlink ref="AQ679" r:id="rId10" display="http://cdsbib.u-strasbg.fr/cgi-bin/cdsbib?1990RMxAA..21..381G" xr:uid="{00000000-0004-0000-0100-000009000000}"/>
    <hyperlink ref="AQ2411" r:id="rId11" display="http://cdsbib.u-strasbg.fr/cgi-bin/cdsbib?1990RMxAA..21..381G" xr:uid="{00000000-0004-0000-0100-00000A000000}"/>
    <hyperlink ref="H64804" r:id="rId12" display="https://www.aavso.org/ejaavso" xr:uid="{00000000-0004-0000-0100-00000B000000}"/>
  </hyperlinks>
  <pageMargins left="0.75" right="0.75" top="1" bottom="1" header="0.5" footer="0.5"/>
  <pageSetup orientation="portrait" horizontalDpi="300" verticalDpi="300" r:id="rId13"/>
  <headerFooter alignWithMargins="0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2024-01-16T03:45:57Z</dcterms:modified>
</cp:coreProperties>
</file>