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B2E800A-4DF2-453D-BFEC-859463CDE1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Q31" i="1" l="1"/>
  <c r="C7" i="1"/>
  <c r="E31" i="1"/>
  <c r="F31" i="1"/>
  <c r="C8" i="1"/>
  <c r="D9" i="1"/>
  <c r="C9" i="1"/>
  <c r="Q32" i="1"/>
  <c r="F16" i="1"/>
  <c r="Q21" i="1"/>
  <c r="Q22" i="1"/>
  <c r="Q24" i="1"/>
  <c r="Q25" i="1"/>
  <c r="Q26" i="1"/>
  <c r="Q27" i="1"/>
  <c r="Q28" i="1"/>
  <c r="Q29" i="1"/>
  <c r="Q30" i="1"/>
  <c r="H19" i="2"/>
  <c r="B19" i="2"/>
  <c r="G19" i="2"/>
  <c r="C19" i="2"/>
  <c r="D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C16" i="2"/>
  <c r="D16" i="2"/>
  <c r="A16" i="2"/>
  <c r="H15" i="2"/>
  <c r="B15" i="2"/>
  <c r="G15" i="2"/>
  <c r="C15" i="2"/>
  <c r="D15" i="2"/>
  <c r="A15" i="2"/>
  <c r="H14" i="2"/>
  <c r="G14" i="2"/>
  <c r="D14" i="2"/>
  <c r="C14" i="2"/>
  <c r="B14" i="2"/>
  <c r="A14" i="2"/>
  <c r="H13" i="2"/>
  <c r="G13" i="2"/>
  <c r="C13" i="2"/>
  <c r="D13" i="2"/>
  <c r="B13" i="2"/>
  <c r="A13" i="2"/>
  <c r="H12" i="2"/>
  <c r="B12" i="2"/>
  <c r="G12" i="2"/>
  <c r="C12" i="2"/>
  <c r="D12" i="2"/>
  <c r="A12" i="2"/>
  <c r="H11" i="2"/>
  <c r="B11" i="2"/>
  <c r="G11" i="2"/>
  <c r="C11" i="2"/>
  <c r="D11" i="2"/>
  <c r="A11" i="2"/>
  <c r="C17" i="1"/>
  <c r="Q23" i="1"/>
  <c r="E17" i="2"/>
  <c r="E12" i="2"/>
  <c r="E14" i="2"/>
  <c r="E28" i="1"/>
  <c r="F28" i="1"/>
  <c r="G28" i="1"/>
  <c r="I28" i="1"/>
  <c r="G22" i="1"/>
  <c r="I22" i="1"/>
  <c r="E25" i="1"/>
  <c r="F25" i="1"/>
  <c r="G25" i="1"/>
  <c r="I25" i="1"/>
  <c r="E30" i="1"/>
  <c r="F30" i="1"/>
  <c r="G30" i="1"/>
  <c r="I30" i="1"/>
  <c r="G24" i="1"/>
  <c r="I24" i="1"/>
  <c r="G29" i="1"/>
  <c r="I29" i="1"/>
  <c r="E27" i="1"/>
  <c r="F27" i="1"/>
  <c r="G27" i="1"/>
  <c r="I27" i="1"/>
  <c r="E22" i="1"/>
  <c r="F22" i="1"/>
  <c r="E24" i="1"/>
  <c r="F24" i="1"/>
  <c r="E21" i="1"/>
  <c r="F21" i="1"/>
  <c r="G21" i="1"/>
  <c r="E29" i="1"/>
  <c r="F29" i="1"/>
  <c r="G23" i="1"/>
  <c r="H23" i="1"/>
  <c r="G31" i="1"/>
  <c r="K31" i="1"/>
  <c r="E26" i="1"/>
  <c r="F26" i="1"/>
  <c r="G26" i="1"/>
  <c r="I26" i="1"/>
  <c r="E32" i="1"/>
  <c r="F32" i="1"/>
  <c r="G32" i="1"/>
  <c r="K32" i="1"/>
  <c r="E23" i="1"/>
  <c r="F23" i="1"/>
  <c r="I21" i="1"/>
  <c r="E19" i="2"/>
  <c r="E11" i="2"/>
  <c r="E16" i="2"/>
  <c r="E15" i="2"/>
  <c r="E18" i="2"/>
  <c r="E13" i="2"/>
  <c r="C12" i="1"/>
  <c r="C11" i="1"/>
  <c r="O26" i="1" l="1"/>
  <c r="C15" i="1"/>
  <c r="F18" i="1" s="1"/>
  <c r="O30" i="1"/>
  <c r="O29" i="1"/>
  <c r="O31" i="1"/>
  <c r="O24" i="1"/>
  <c r="O32" i="1"/>
  <c r="O27" i="1"/>
  <c r="O23" i="1"/>
  <c r="O25" i="1"/>
  <c r="O28" i="1"/>
  <c r="O22" i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<sst xmlns="http://schemas.openxmlformats.org/spreadsheetml/2006/main" count="154" uniqueCount="92">
  <si>
    <t>VSB-059</t>
  </si>
  <si>
    <t>VSB-064</t>
  </si>
  <si>
    <t>VSB-059 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</si>
  <si>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</si>
  <si>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</si>
  <si>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</si>
  <si>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</si>
  <si>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</si>
  <si>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</si>
  <si>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</si>
  <si>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</si>
  <si>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</si>
  <si>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</si>
  <si>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</si>
  <si>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</si>
  <si>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</si>
  <si>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</si>
  <si>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</si>
  <si>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</si>
  <si>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</si>
  <si>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</si>
  <si>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</si>
  <si>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</si>
  <si>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</si>
  <si>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</si>
  <si>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</si>
  <si>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</si>
  <si>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</si>
  <si>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</si>
  <si>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</si>
  <si>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</si>
  <si>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</si>
  <si>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AK Aur / GSC 2435-0258</t>
  </si>
  <si>
    <t>EA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</si>
  <si>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</si>
  <si>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</si>
  <si>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</si>
  <si>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</si>
  <si>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</si>
  <si>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</si>
  <si>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</si>
  <si>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</si>
  <si>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</si>
  <si>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</si>
  <si>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</si>
  <si>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</si>
  <si>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</si>
  <si>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2424975.42 </t>
  </si>
  <si>
    <t> 04.04.1927 22:04 </t>
  </si>
  <si>
    <t> -0.98 </t>
  </si>
  <si>
    <t> R.Prager(Kämper) </t>
  </si>
  <si>
    <t> KVBB 6.7 </t>
  </si>
  <si>
    <t>2428126.391 </t>
  </si>
  <si>
    <t> 19.11.1935 21:23 </t>
  </si>
  <si>
    <t> -1.129 </t>
  </si>
  <si>
    <t>P </t>
  </si>
  <si>
    <t> W.Wenzel </t>
  </si>
  <si>
    <t> MVS 152 </t>
  </si>
  <si>
    <t>2428238.330 </t>
  </si>
  <si>
    <t> 10.03.1936 19:55 </t>
  </si>
  <si>
    <t> -1.050 </t>
  </si>
  <si>
    <t>2428495.694 </t>
  </si>
  <si>
    <t> 23.11.1936 04:39 </t>
  </si>
  <si>
    <t> -0.726 </t>
  </si>
  <si>
    <t>2428962.330 </t>
  </si>
  <si>
    <t> 04.03.1938 19:55 </t>
  </si>
  <si>
    <t> -0.570 </t>
  </si>
  <si>
    <t>2429219.589 </t>
  </si>
  <si>
    <t> 17.11.1938 02:08 </t>
  </si>
  <si>
    <t> -0.351 </t>
  </si>
  <si>
    <t>2430024.553 </t>
  </si>
  <si>
    <t> 30.01.1941 01:16 </t>
  </si>
  <si>
    <t> 0.173 </t>
  </si>
  <si>
    <t>2430367.346 </t>
  </si>
  <si>
    <t> 07.01.1942 20:18 </t>
  </si>
  <si>
    <t> 0.246 </t>
  </si>
  <si>
    <t>2456726.4818 </t>
  </si>
  <si>
    <t> 09.03.2014 23:33 </t>
  </si>
  <si>
    <t> 0.8818 </t>
  </si>
  <si>
    <t>C </t>
  </si>
  <si>
    <t> K.Kasai </t>
  </si>
  <si>
    <t>VSB 59 </t>
  </si>
  <si>
    <t>II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</si>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</sst>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2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Border="1" applyAlignment="1">
      <alignment horizontal="center" vertical="center"/>
    </xf>
    <xf numFmtId="176" fontId="5" fillId="0" borderId="0" xfId="42" applyNumberFormat="1" applyFont="1" applyFill="1" applyBorder="1" applyAlignment="1" applyProtection="1">
      <alignment horizontal="left" vertical="center"/>
    </xf>
    <xf numFmtId="0" fontId="5" fillId="0" borderId="0" xfId="42" applyNumberFormat="1" applyFont="1" applyFill="1" applyBorder="1" applyAlignment="1" applyProtection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Aur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-1323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155</c:v>
                </c:pt>
                <c:pt idx="5">
                  <c:v>351</c:v>
                </c:pt>
                <c:pt idx="6">
                  <c:v>459</c:v>
                </c:pt>
                <c:pt idx="7">
                  <c:v>797</c:v>
                </c:pt>
                <c:pt idx="8">
                  <c:v>941</c:v>
                </c:pt>
                <c:pt idx="9">
                  <c:v>12008.5</c:v>
                </c:pt>
                <c:pt idx="10">
                  <c:v>12008.5</c:v>
                </c:pt>
                <c:pt idx="11">
                  <c:v>12440.5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3-4068-AF27-8883E022F3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-1323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155</c:v>
                </c:pt>
                <c:pt idx="5">
                  <c:v>351</c:v>
                </c:pt>
                <c:pt idx="6">
                  <c:v>459</c:v>
                </c:pt>
                <c:pt idx="7">
                  <c:v>797</c:v>
                </c:pt>
                <c:pt idx="8">
                  <c:v>941</c:v>
                </c:pt>
                <c:pt idx="9">
                  <c:v>12008.5</c:v>
                </c:pt>
                <c:pt idx="10">
                  <c:v>12008.5</c:v>
                </c:pt>
                <c:pt idx="11">
                  <c:v>12440.5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-0.41852600000129314</c:v>
                </c:pt>
                <c:pt idx="1">
                  <c:v>-9.0000000000145519E-2</c:v>
                </c:pt>
                <c:pt idx="3">
                  <c:v>-7.8585999999631895E-2</c:v>
                </c:pt>
                <c:pt idx="4">
                  <c:v>9.0110000001004664E-2</c:v>
                </c:pt>
                <c:pt idx="5">
                  <c:v>-3.5737999998673331E-2</c:v>
                </c:pt>
                <c:pt idx="6">
                  <c:v>2.7957999998761807E-2</c:v>
                </c:pt>
                <c:pt idx="7">
                  <c:v>6.591399999888381E-2</c:v>
                </c:pt>
                <c:pt idx="8">
                  <c:v>-6.8157999998220475E-2</c:v>
                </c:pt>
                <c:pt idx="9">
                  <c:v>2.5025769999992917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63-4068-AF27-8883E022F3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-1323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155</c:v>
                </c:pt>
                <c:pt idx="5">
                  <c:v>351</c:v>
                </c:pt>
                <c:pt idx="6">
                  <c:v>459</c:v>
                </c:pt>
                <c:pt idx="7">
                  <c:v>797</c:v>
                </c:pt>
                <c:pt idx="8">
                  <c:v>941</c:v>
                </c:pt>
                <c:pt idx="9">
                  <c:v>12008.5</c:v>
                </c:pt>
                <c:pt idx="10">
                  <c:v>12008.5</c:v>
                </c:pt>
                <c:pt idx="11">
                  <c:v>12440.5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63-4068-AF27-8883E022F3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-1323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155</c:v>
                </c:pt>
                <c:pt idx="5">
                  <c:v>351</c:v>
                </c:pt>
                <c:pt idx="6">
                  <c:v>459</c:v>
                </c:pt>
                <c:pt idx="7">
                  <c:v>797</c:v>
                </c:pt>
                <c:pt idx="8">
                  <c:v>941</c:v>
                </c:pt>
                <c:pt idx="9">
                  <c:v>12008.5</c:v>
                </c:pt>
                <c:pt idx="10">
                  <c:v>12008.5</c:v>
                </c:pt>
                <c:pt idx="11">
                  <c:v>12440.5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0">
                  <c:v>2.5025770001811907</c:v>
                </c:pt>
                <c:pt idx="11">
                  <c:v>2.5433609999963664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63-4068-AF27-8883E022F3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-1323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155</c:v>
                </c:pt>
                <c:pt idx="5">
                  <c:v>351</c:v>
                </c:pt>
                <c:pt idx="6">
                  <c:v>459</c:v>
                </c:pt>
                <c:pt idx="7">
                  <c:v>797</c:v>
                </c:pt>
                <c:pt idx="8">
                  <c:v>941</c:v>
                </c:pt>
                <c:pt idx="9">
                  <c:v>12008.5</c:v>
                </c:pt>
                <c:pt idx="10">
                  <c:v>12008.5</c:v>
                </c:pt>
                <c:pt idx="11">
                  <c:v>12440.5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63-4068-AF27-8883E022F3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-1323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155</c:v>
                </c:pt>
                <c:pt idx="5">
                  <c:v>351</c:v>
                </c:pt>
                <c:pt idx="6">
                  <c:v>459</c:v>
                </c:pt>
                <c:pt idx="7">
                  <c:v>797</c:v>
                </c:pt>
                <c:pt idx="8">
                  <c:v>941</c:v>
                </c:pt>
                <c:pt idx="9">
                  <c:v>12008.5</c:v>
                </c:pt>
                <c:pt idx="10">
                  <c:v>12008.5</c:v>
                </c:pt>
                <c:pt idx="11">
                  <c:v>12440.5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63-4068-AF27-8883E022F3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-1323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155</c:v>
                </c:pt>
                <c:pt idx="5">
                  <c:v>351</c:v>
                </c:pt>
                <c:pt idx="6">
                  <c:v>459</c:v>
                </c:pt>
                <c:pt idx="7">
                  <c:v>797</c:v>
                </c:pt>
                <c:pt idx="8">
                  <c:v>941</c:v>
                </c:pt>
                <c:pt idx="9">
                  <c:v>12008.5</c:v>
                </c:pt>
                <c:pt idx="10">
                  <c:v>12008.5</c:v>
                </c:pt>
                <c:pt idx="11">
                  <c:v>12440.5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63-4068-AF27-8883E022F3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-1323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155</c:v>
                </c:pt>
                <c:pt idx="5">
                  <c:v>351</c:v>
                </c:pt>
                <c:pt idx="6">
                  <c:v>459</c:v>
                </c:pt>
                <c:pt idx="7">
                  <c:v>797</c:v>
                </c:pt>
                <c:pt idx="8">
                  <c:v>941</c:v>
                </c:pt>
                <c:pt idx="9">
                  <c:v>12008.5</c:v>
                </c:pt>
                <c:pt idx="10">
                  <c:v>12008.5</c:v>
                </c:pt>
                <c:pt idx="11">
                  <c:v>12440.5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-0.37257019901300781</c:v>
                </c:pt>
                <c:pt idx="1">
                  <c:v>-8.9261553692272511E-2</c:v>
                </c:pt>
                <c:pt idx="2">
                  <c:v>-8.9261553692272511E-2</c:v>
                </c:pt>
                <c:pt idx="3">
                  <c:v>-7.9196923057295518E-2</c:v>
                </c:pt>
                <c:pt idx="4">
                  <c:v>-5.6069686704582435E-2</c:v>
                </c:pt>
                <c:pt idx="5">
                  <c:v>-1.4098035545954984E-2</c:v>
                </c:pt>
                <c:pt idx="6">
                  <c:v>9.0292008067581059E-3</c:v>
                </c:pt>
                <c:pt idx="7">
                  <c:v>8.1408884947656468E-2</c:v>
                </c:pt>
                <c:pt idx="8">
                  <c:v>0.11224520008460726</c:v>
                </c:pt>
                <c:pt idx="9">
                  <c:v>2.4822515735443487</c:v>
                </c:pt>
                <c:pt idx="10">
                  <c:v>2.4822515735443487</c:v>
                </c:pt>
                <c:pt idx="11">
                  <c:v>2.574760518955201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63-4068-AF27-8883E022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2784"/>
        <c:axId val="1"/>
      </c:scatterChart>
      <c:valAx>
        <c:axId val="77870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1874999999999996"/>
          <c:w val="0.8450421899741871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38100</xdr:rowOff>
    </xdr:from>
    <xdr:to>
      <xdr:col>17</xdr:col>
      <xdr:colOff>504824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871E1F-7C39-B8A6-0746-C4A0C57F9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E11: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s="18" customFormat="1" ht="12.95" customHeight="1" x14ac:dyDescent="0.2">
      <c r="A2" s="18" t="s">
        <v>28</v>
      </c>
      <c r="B2" s="18" t="s">
        <v>33</v>
      </c>
    </row>
    <row r="3" spans="1:6" s="18" customFormat="1" ht="12.95" customHeight="1" x14ac:dyDescent="0.2"/>
    <row r="4" spans="1:6" s="18" customFormat="1" ht="12.95" customHeight="1" x14ac:dyDescent="0.2">
      <c r="A4" s="19" t="s">
        <v>3</v>
      </c>
      <c r="C4" s="20">
        <v>28126.481</v>
      </c>
      <c r="D4" s="21">
        <v>2.3814380000000002</v>
      </c>
    </row>
    <row r="5" spans="1:6" s="18" customFormat="1" ht="12.95" customHeight="1" x14ac:dyDescent="0.2">
      <c r="A5" s="22" t="s">
        <v>84</v>
      </c>
      <c r="C5" s="23">
        <v>-9.5</v>
      </c>
      <c r="D5" s="24" t="s">
        <v>85</v>
      </c>
    </row>
    <row r="6" spans="1:6" s="18" customFormat="1" ht="12.95" customHeight="1" x14ac:dyDescent="0.2">
      <c r="A6" s="19" t="s">
        <v>4</v>
      </c>
    </row>
    <row r="7" spans="1:6" s="18" customFormat="1" ht="12.95" customHeight="1" x14ac:dyDescent="0.2">
      <c r="A7" s="18" t="s">
        <v>5</v>
      </c>
      <c r="C7" s="18">
        <f>+C4</f>
        <v>28126.481</v>
      </c>
    </row>
    <row r="8" spans="1:6" s="18" customFormat="1" ht="12.95" customHeight="1" x14ac:dyDescent="0.2">
      <c r="A8" s="18" t="s">
        <v>6</v>
      </c>
      <c r="C8" s="18">
        <f>+D4</f>
        <v>2.3814380000000002</v>
      </c>
    </row>
    <row r="9" spans="1:6" s="18" customFormat="1" ht="12.95" customHeight="1" x14ac:dyDescent="0.2">
      <c r="A9" s="25" t="s">
        <v>86</v>
      </c>
      <c r="B9" s="26">
        <v>21</v>
      </c>
      <c r="C9" s="27" t="str">
        <f>"F"&amp;B9</f>
        <v>F21</v>
      </c>
      <c r="D9" s="27" t="str">
        <f>"G"&amp;B9</f>
        <v>G21</v>
      </c>
    </row>
    <row r="10" spans="1:6" s="18" customFormat="1" ht="12.95" customHeight="1" thickBot="1" x14ac:dyDescent="0.25">
      <c r="C10" s="28" t="s">
        <v>23</v>
      </c>
      <c r="D10" s="28" t="s">
        <v>24</v>
      </c>
    </row>
    <row r="11" spans="1:6" s="18" customFormat="1" ht="12.95" customHeight="1" x14ac:dyDescent="0.2">
      <c r="A11" s="18" t="s">
        <v>19</v>
      </c>
      <c r="C11" s="27">
        <f ca="1">INTERCEPT(INDIRECT($D$9):G8995,INDIRECT($C$9):F8995)</f>
        <v>-8.9261553692272511E-2</v>
      </c>
      <c r="D11" s="29"/>
    </row>
    <row r="12" spans="1:6" s="18" customFormat="1" ht="12.95" customHeight="1" x14ac:dyDescent="0.2">
      <c r="A12" s="18" t="s">
        <v>20</v>
      </c>
      <c r="C12" s="27">
        <f ca="1">SLOPE(INDIRECT($D$9):G1981,INDIRECT($C$9):F1981)</f>
        <v>2.1414107733993599E-4</v>
      </c>
      <c r="D12" s="29"/>
    </row>
    <row r="13" spans="1:6" s="18" customFormat="1" ht="12.95" customHeight="1" x14ac:dyDescent="0.2">
      <c r="A13" s="18" t="s">
        <v>22</v>
      </c>
      <c r="C13" s="29" t="s">
        <v>17</v>
      </c>
      <c r="D13" s="29"/>
    </row>
    <row r="14" spans="1:6" s="18" customFormat="1" ht="12.95" customHeight="1" x14ac:dyDescent="0.2">
      <c r="A14" s="18" t="s">
        <v>27</v>
      </c>
    </row>
    <row r="15" spans="1:6" s="18" customFormat="1" ht="12.95" customHeight="1" x14ac:dyDescent="0.2">
      <c r="A15" s="30" t="s">
        <v>21</v>
      </c>
      <c r="C15" s="31">
        <f ca="1">(C7+C11)+(C8+C12)*INT(MAX(F21:F3532))</f>
        <v>57754.144373448413</v>
      </c>
      <c r="E15" s="32" t="s">
        <v>87</v>
      </c>
      <c r="F15" s="33">
        <v>1</v>
      </c>
    </row>
    <row r="16" spans="1:6" s="18" customFormat="1" ht="12.95" customHeight="1" x14ac:dyDescent="0.2">
      <c r="A16" s="19" t="s">
        <v>7</v>
      </c>
      <c r="C16" s="34">
        <f ca="1">+C8+C12</f>
        <v>2.3816521410773399</v>
      </c>
      <c r="E16" s="32" t="s">
        <v>88</v>
      </c>
      <c r="F16" s="35">
        <f ca="1">NOW()+15018.5+$C$5/24</f>
        <v>60322.765977662035</v>
      </c>
    </row>
    <row r="17" spans="1:17" s="18" customFormat="1" ht="12.95" customHeight="1" thickBot="1" x14ac:dyDescent="0.25">
      <c r="A17" s="32" t="s">
        <v>34</v>
      </c>
      <c r="C17" s="18">
        <f>COUNT(C21:C2190)</f>
        <v>12</v>
      </c>
      <c r="E17" s="32" t="s">
        <v>89</v>
      </c>
      <c r="F17" s="35">
        <f ca="1">ROUND(2*(F16-$C$7)/$C$8,0)/2+F15</f>
        <v>13520.5</v>
      </c>
    </row>
    <row r="18" spans="1:17" s="18" customFormat="1" ht="12.95" customHeight="1" x14ac:dyDescent="0.2">
      <c r="A18" s="19" t="s">
        <v>8</v>
      </c>
      <c r="C18" s="20">
        <f ca="1">+C15</f>
        <v>57754.144373448413</v>
      </c>
      <c r="D18" s="21">
        <f ca="1">+C16</f>
        <v>2.3816521410773399</v>
      </c>
      <c r="E18" s="32" t="s">
        <v>90</v>
      </c>
      <c r="F18" s="36">
        <f ca="1">ROUND(2*(F16-$C$15)/$C$16,0)/2+F15</f>
        <v>1079.5</v>
      </c>
    </row>
    <row r="19" spans="1:17" s="18" customFormat="1" ht="12.95" customHeight="1" thickTop="1" x14ac:dyDescent="0.2">
      <c r="E19" s="32" t="s">
        <v>91</v>
      </c>
      <c r="F19" s="37">
        <f ca="1">+$C$15+$C$16*F18-15018.5-$C$5/24</f>
        <v>45307.033693074736</v>
      </c>
    </row>
    <row r="20" spans="1:17" s="18" customFormat="1" ht="12.95" customHeight="1" thickBot="1" x14ac:dyDescent="0.25">
      <c r="A20" s="28" t="s">
        <v>9</v>
      </c>
      <c r="B20" s="28" t="s">
        <v>10</v>
      </c>
      <c r="C20" s="28" t="s">
        <v>11</v>
      </c>
      <c r="D20" s="28" t="s">
        <v>16</v>
      </c>
      <c r="E20" s="28" t="s">
        <v>12</v>
      </c>
      <c r="F20" s="28" t="s">
        <v>13</v>
      </c>
      <c r="G20" s="28" t="s">
        <v>14</v>
      </c>
      <c r="H20" s="38" t="s">
        <v>42</v>
      </c>
      <c r="I20" s="38" t="s">
        <v>45</v>
      </c>
      <c r="J20" s="38" t="s">
        <v>39</v>
      </c>
      <c r="K20" s="38" t="s">
        <v>37</v>
      </c>
      <c r="L20" s="38" t="s">
        <v>29</v>
      </c>
      <c r="M20" s="38" t="s">
        <v>30</v>
      </c>
      <c r="N20" s="38" t="s">
        <v>31</v>
      </c>
      <c r="O20" s="38" t="s">
        <v>26</v>
      </c>
      <c r="P20" s="39" t="s">
        <v>25</v>
      </c>
      <c r="Q20" s="28" t="s">
        <v>18</v>
      </c>
    </row>
    <row r="21" spans="1:17" s="18" customFormat="1" ht="12.95" customHeight="1" x14ac:dyDescent="0.2">
      <c r="A21" s="18" t="s">
        <v>51</v>
      </c>
      <c r="B21" s="18" t="s">
        <v>82</v>
      </c>
      <c r="C21" s="24">
        <v>24975.42</v>
      </c>
      <c r="D21" s="24" t="s">
        <v>45</v>
      </c>
      <c r="E21" s="18">
        <f t="shared" ref="E21:E32" si="0">+(C21-C$7)/C$8</f>
        <v>-1323.1757450750351</v>
      </c>
      <c r="F21" s="18">
        <f t="shared" ref="F21:F29" si="1">ROUND(2*E21,0)/2</f>
        <v>-1323</v>
      </c>
      <c r="G21" s="18">
        <f t="shared" ref="G21:G32" si="2">+C21-(C$7+F21*C$8)</f>
        <v>-0.41852600000129314</v>
      </c>
      <c r="I21" s="18">
        <f>+G21</f>
        <v>-0.41852600000129314</v>
      </c>
      <c r="O21" s="18">
        <f t="shared" ref="O21:O32" ca="1" si="3">+C$11+C$12*F21</f>
        <v>-0.37257019901300781</v>
      </c>
      <c r="Q21" s="40">
        <f t="shared" ref="Q21:Q32" si="4">+C21-15018.5</f>
        <v>9956.9199999999983</v>
      </c>
    </row>
    <row r="22" spans="1:17" s="18" customFormat="1" ht="12.95" customHeight="1" x14ac:dyDescent="0.2">
      <c r="A22" s="18" t="s">
        <v>57</v>
      </c>
      <c r="B22" s="18" t="s">
        <v>82</v>
      </c>
      <c r="C22" s="24">
        <v>28126.391</v>
      </c>
      <c r="D22" s="24" t="s">
        <v>45</v>
      </c>
      <c r="E22" s="18">
        <f t="shared" si="0"/>
        <v>-3.7792291884208414E-2</v>
      </c>
      <c r="F22" s="18">
        <f t="shared" si="1"/>
        <v>0</v>
      </c>
      <c r="G22" s="18">
        <f t="shared" si="2"/>
        <v>-9.0000000000145519E-2</v>
      </c>
      <c r="I22" s="18">
        <f>+G22</f>
        <v>-9.0000000000145519E-2</v>
      </c>
      <c r="O22" s="18">
        <f t="shared" ca="1" si="3"/>
        <v>-8.9261553692272511E-2</v>
      </c>
      <c r="Q22" s="40">
        <f t="shared" si="4"/>
        <v>13107.891</v>
      </c>
    </row>
    <row r="23" spans="1:17" s="18" customFormat="1" ht="12.95" customHeight="1" x14ac:dyDescent="0.2">
      <c r="A23" s="18" t="s">
        <v>15</v>
      </c>
      <c r="C23" s="24">
        <v>28126.481</v>
      </c>
      <c r="D23" s="24" t="s">
        <v>17</v>
      </c>
      <c r="E23" s="18">
        <f t="shared" si="0"/>
        <v>0</v>
      </c>
      <c r="F23" s="18">
        <f t="shared" si="1"/>
        <v>0</v>
      </c>
      <c r="G23" s="18">
        <f t="shared" si="2"/>
        <v>0</v>
      </c>
      <c r="H23" s="18">
        <f t="shared" ref="H21:H29" si="5">+G23</f>
        <v>0</v>
      </c>
      <c r="O23" s="18">
        <f t="shared" ca="1" si="3"/>
        <v>-8.9261553692272511E-2</v>
      </c>
      <c r="Q23" s="40">
        <f t="shared" si="4"/>
        <v>13107.981</v>
      </c>
    </row>
    <row r="24" spans="1:17" s="18" customFormat="1" ht="12.95" customHeight="1" x14ac:dyDescent="0.2">
      <c r="A24" s="18" t="s">
        <v>57</v>
      </c>
      <c r="B24" s="18" t="s">
        <v>83</v>
      </c>
      <c r="C24" s="24">
        <v>28238.33</v>
      </c>
      <c r="D24" s="24" t="s">
        <v>45</v>
      </c>
      <c r="E24" s="18">
        <f t="shared" si="0"/>
        <v>46.967000610556298</v>
      </c>
      <c r="F24" s="18">
        <f t="shared" si="1"/>
        <v>47</v>
      </c>
      <c r="G24" s="18">
        <f t="shared" si="2"/>
        <v>-7.8585999999631895E-2</v>
      </c>
      <c r="I24" s="18">
        <f>+G24</f>
        <v>-7.8585999999631895E-2</v>
      </c>
      <c r="O24" s="18">
        <f t="shared" ca="1" si="3"/>
        <v>-7.9196923057295518E-2</v>
      </c>
      <c r="Q24" s="40">
        <f t="shared" si="4"/>
        <v>13219.830000000002</v>
      </c>
    </row>
    <row r="25" spans="1:17" s="18" customFormat="1" ht="12.95" customHeight="1" x14ac:dyDescent="0.2">
      <c r="A25" s="18" t="s">
        <v>57</v>
      </c>
      <c r="B25" s="18" t="s">
        <v>83</v>
      </c>
      <c r="C25" s="24">
        <v>28495.694</v>
      </c>
      <c r="D25" s="24" t="s">
        <v>45</v>
      </c>
      <c r="E25" s="18">
        <f t="shared" si="0"/>
        <v>155.037838482463</v>
      </c>
      <c r="F25" s="18">
        <f t="shared" si="1"/>
        <v>155</v>
      </c>
      <c r="G25" s="18">
        <f t="shared" si="2"/>
        <v>9.0110000001004664E-2</v>
      </c>
      <c r="I25" s="18">
        <f>+G25</f>
        <v>9.0110000001004664E-2</v>
      </c>
      <c r="O25" s="18">
        <f t="shared" ca="1" si="3"/>
        <v>-5.6069686704582435E-2</v>
      </c>
      <c r="Q25" s="40">
        <f t="shared" si="4"/>
        <v>13477.194</v>
      </c>
    </row>
    <row r="26" spans="1:17" s="18" customFormat="1" ht="12.95" customHeight="1" x14ac:dyDescent="0.2">
      <c r="A26" s="18" t="s">
        <v>57</v>
      </c>
      <c r="B26" s="18" t="s">
        <v>83</v>
      </c>
      <c r="C26" s="24">
        <v>28962.33</v>
      </c>
      <c r="D26" s="24" t="s">
        <v>45</v>
      </c>
      <c r="E26" s="18">
        <f t="shared" si="0"/>
        <v>350.98499310080797</v>
      </c>
      <c r="F26" s="18">
        <f t="shared" si="1"/>
        <v>351</v>
      </c>
      <c r="G26" s="18">
        <f t="shared" si="2"/>
        <v>-3.5737999998673331E-2</v>
      </c>
      <c r="I26" s="18">
        <f>+G26</f>
        <v>-3.5737999998673331E-2</v>
      </c>
      <c r="O26" s="18">
        <f t="shared" ca="1" si="3"/>
        <v>-1.4098035545954984E-2</v>
      </c>
      <c r="Q26" s="40">
        <f t="shared" si="4"/>
        <v>13943.830000000002</v>
      </c>
    </row>
    <row r="27" spans="1:17" s="18" customFormat="1" ht="12.95" customHeight="1" x14ac:dyDescent="0.2">
      <c r="A27" s="18" t="s">
        <v>57</v>
      </c>
      <c r="B27" s="18" t="s">
        <v>83</v>
      </c>
      <c r="C27" s="24">
        <v>29219.589</v>
      </c>
      <c r="D27" s="24" t="s">
        <v>45</v>
      </c>
      <c r="E27" s="18">
        <f t="shared" si="0"/>
        <v>459.01173996551665</v>
      </c>
      <c r="F27" s="18">
        <f t="shared" si="1"/>
        <v>459</v>
      </c>
      <c r="G27" s="18">
        <f t="shared" si="2"/>
        <v>2.7957999998761807E-2</v>
      </c>
      <c r="I27" s="18">
        <f>+G27</f>
        <v>2.7957999998761807E-2</v>
      </c>
      <c r="O27" s="18">
        <f t="shared" ca="1" si="3"/>
        <v>9.0292008067581059E-3</v>
      </c>
      <c r="Q27" s="40">
        <f t="shared" si="4"/>
        <v>14201.089</v>
      </c>
    </row>
    <row r="28" spans="1:17" s="18" customFormat="1" ht="12.95" customHeight="1" x14ac:dyDescent="0.2">
      <c r="A28" s="18" t="s">
        <v>57</v>
      </c>
      <c r="B28" s="18" t="s">
        <v>83</v>
      </c>
      <c r="C28" s="24">
        <v>30024.553</v>
      </c>
      <c r="D28" s="24" t="s">
        <v>45</v>
      </c>
      <c r="E28" s="18">
        <f t="shared" si="0"/>
        <v>797.02767823474721</v>
      </c>
      <c r="F28" s="18">
        <f t="shared" si="1"/>
        <v>797</v>
      </c>
      <c r="G28" s="18">
        <f t="shared" si="2"/>
        <v>6.591399999888381E-2</v>
      </c>
      <c r="I28" s="18">
        <f>+G28</f>
        <v>6.591399999888381E-2</v>
      </c>
      <c r="O28" s="18">
        <f t="shared" ca="1" si="3"/>
        <v>8.1408884947656468E-2</v>
      </c>
      <c r="Q28" s="40">
        <f t="shared" si="4"/>
        <v>15006.053</v>
      </c>
    </row>
    <row r="29" spans="1:17" s="18" customFormat="1" ht="12.95" customHeight="1" x14ac:dyDescent="0.2">
      <c r="A29" s="18" t="s">
        <v>57</v>
      </c>
      <c r="B29" s="18" t="s">
        <v>83</v>
      </c>
      <c r="C29" s="24">
        <v>30367.346000000001</v>
      </c>
      <c r="D29" s="24" t="s">
        <v>45</v>
      </c>
      <c r="E29" s="18">
        <f t="shared" si="0"/>
        <v>940.97137947744238</v>
      </c>
      <c r="F29" s="18">
        <f t="shared" si="1"/>
        <v>941</v>
      </c>
      <c r="G29" s="18">
        <f t="shared" si="2"/>
        <v>-6.8157999998220475E-2</v>
      </c>
      <c r="I29" s="18">
        <f>+G29</f>
        <v>-6.8157999998220475E-2</v>
      </c>
      <c r="O29" s="18">
        <f t="shared" ca="1" si="3"/>
        <v>0.11224520008460726</v>
      </c>
      <c r="Q29" s="40">
        <f t="shared" si="4"/>
        <v>15348.846000000001</v>
      </c>
    </row>
    <row r="30" spans="1:17" s="18" customFormat="1" ht="12.95" customHeight="1" x14ac:dyDescent="0.2">
      <c r="A30" s="18" t="s">
        <v>2</v>
      </c>
      <c r="B30" s="18" t="s">
        <v>82</v>
      </c>
      <c r="C30" s="24">
        <v>56726.481800000001</v>
      </c>
      <c r="D30" s="24" t="s">
        <v>45</v>
      </c>
      <c r="E30" s="18">
        <f t="shared" si="0"/>
        <v>12009.550868004961</v>
      </c>
      <c r="F30" s="18">
        <f>ROUND(2*E30,0)/2-1</f>
        <v>12008.5</v>
      </c>
      <c r="G30" s="18">
        <f t="shared" si="2"/>
        <v>2.5025769999992917</v>
      </c>
      <c r="I30" s="18">
        <f>+G30</f>
        <v>2.5025769999992917</v>
      </c>
      <c r="O30" s="18">
        <f t="shared" ca="1" si="3"/>
        <v>2.4822515735443487</v>
      </c>
      <c r="Q30" s="40">
        <f t="shared" si="4"/>
        <v>41707.981800000001</v>
      </c>
    </row>
    <row r="31" spans="1:17" s="18" customFormat="1" ht="12.95" customHeight="1" x14ac:dyDescent="0.2">
      <c r="A31" s="41" t="s">
        <v>0</v>
      </c>
      <c r="B31" s="42" t="s">
        <v>83</v>
      </c>
      <c r="C31" s="41">
        <v>56726.481800000183</v>
      </c>
      <c r="D31" s="41" t="s">
        <v>44</v>
      </c>
      <c r="E31" s="18">
        <f t="shared" si="0"/>
        <v>12009.550868005037</v>
      </c>
      <c r="F31" s="18">
        <f>ROUND(2*E31,0)/2-1</f>
        <v>12008.5</v>
      </c>
      <c r="G31" s="18">
        <f t="shared" si="2"/>
        <v>2.5025770001811907</v>
      </c>
      <c r="K31" s="18">
        <f>+G31</f>
        <v>2.5025770001811907</v>
      </c>
      <c r="O31" s="18">
        <f t="shared" ca="1" si="3"/>
        <v>2.4822515735443487</v>
      </c>
      <c r="Q31" s="40">
        <f t="shared" si="4"/>
        <v>41707.981800000183</v>
      </c>
    </row>
    <row r="32" spans="1:17" s="18" customFormat="1" ht="12.95" customHeight="1" x14ac:dyDescent="0.2">
      <c r="A32" s="43" t="s">
        <v>1</v>
      </c>
      <c r="B32" s="44" t="s">
        <v>83</v>
      </c>
      <c r="C32" s="45">
        <v>57755.303800000002</v>
      </c>
      <c r="D32" s="46" t="s">
        <v>44</v>
      </c>
      <c r="E32" s="18">
        <f t="shared" si="0"/>
        <v>12441.567993791987</v>
      </c>
      <c r="F32" s="18">
        <f>ROUND(2*E32,0)/2-1</f>
        <v>12440.5</v>
      </c>
      <c r="G32" s="18">
        <f t="shared" si="2"/>
        <v>2.5433609999963664</v>
      </c>
      <c r="K32" s="18">
        <f>+G32</f>
        <v>2.5433609999963664</v>
      </c>
      <c r="O32" s="18">
        <f t="shared" ca="1" si="3"/>
        <v>2.574760518955201</v>
      </c>
      <c r="Q32" s="40">
        <f t="shared" si="4"/>
        <v>42736.803800000002</v>
      </c>
    </row>
    <row r="33" spans="4:4" s="18" customFormat="1" ht="12.95" customHeight="1" x14ac:dyDescent="0.2">
      <c r="D33" s="29"/>
    </row>
    <row r="34" spans="4:4" s="18" customFormat="1" ht="12.95" customHeight="1" x14ac:dyDescent="0.2">
      <c r="D34" s="29"/>
    </row>
    <row r="35" spans="4:4" s="18" customFormat="1" ht="12.95" customHeight="1" x14ac:dyDescent="0.2">
      <c r="D35" s="29"/>
    </row>
    <row r="36" spans="4:4" s="18" customFormat="1" ht="12.95" customHeight="1" x14ac:dyDescent="0.2">
      <c r="D36" s="29"/>
    </row>
    <row r="37" spans="4:4" s="18" customFormat="1" ht="12.95" customHeight="1" x14ac:dyDescent="0.2">
      <c r="D37" s="29"/>
    </row>
    <row r="38" spans="4:4" s="18" customFormat="1" ht="12.95" customHeight="1" x14ac:dyDescent="0.2">
      <c r="D38" s="29"/>
    </row>
    <row r="39" spans="4:4" s="18" customFormat="1" ht="12.95" customHeight="1" x14ac:dyDescent="0.2">
      <c r="D39" s="29"/>
    </row>
    <row r="40" spans="4:4" s="18" customFormat="1" ht="12.95" customHeight="1" x14ac:dyDescent="0.2">
      <c r="D40" s="29"/>
    </row>
    <row r="41" spans="4:4" s="18" customFormat="1" ht="12.95" customHeight="1" x14ac:dyDescent="0.2">
      <c r="D41" s="29"/>
    </row>
    <row r="42" spans="4:4" s="18" customFormat="1" ht="12.95" customHeight="1" x14ac:dyDescent="0.2">
      <c r="D42" s="29"/>
    </row>
    <row r="43" spans="4:4" s="18" customFormat="1" ht="12.95" customHeight="1" x14ac:dyDescent="0.2">
      <c r="D43" s="29"/>
    </row>
    <row r="44" spans="4:4" s="18" customFormat="1" ht="12.95" customHeight="1" x14ac:dyDescent="0.2">
      <c r="D44" s="29"/>
    </row>
    <row r="45" spans="4:4" s="18" customFormat="1" ht="12.95" customHeight="1" x14ac:dyDescent="0.2">
      <c r="D45" s="29"/>
    </row>
    <row r="46" spans="4:4" s="18" customFormat="1" ht="12.95" customHeight="1" x14ac:dyDescent="0.2"/>
    <row r="47" spans="4:4" s="18" customFormat="1" ht="12.95" customHeight="1" x14ac:dyDescent="0.2"/>
    <row r="48" spans="4:4" s="18" customFormat="1" ht="12.95" customHeight="1" x14ac:dyDescent="0.2"/>
    <row r="49" s="18" customFormat="1" ht="12.95" customHeight="1" x14ac:dyDescent="0.2"/>
    <row r="50" s="18" customFormat="1" ht="12.95" customHeight="1" x14ac:dyDescent="0.2"/>
    <row r="51" s="18" customFormat="1" ht="12.95" customHeight="1" x14ac:dyDescent="0.2"/>
    <row r="52" s="18" customFormat="1" ht="12.95" customHeight="1" x14ac:dyDescent="0.2"/>
    <row r="53" s="18" customFormat="1" ht="12.95" customHeight="1" x14ac:dyDescent="0.2"/>
    <row r="54" s="18" customFormat="1" ht="12.95" customHeight="1" x14ac:dyDescent="0.2"/>
    <row r="55" s="18" customFormat="1" ht="12.95" customHeight="1" x14ac:dyDescent="0.2"/>
    <row r="56" s="18" customFormat="1" ht="12.95" customHeight="1" x14ac:dyDescent="0.2"/>
    <row r="57" s="18" customFormat="1" ht="12.95" customHeight="1" x14ac:dyDescent="0.2"/>
    <row r="58" s="18" customFormat="1" ht="12.95" customHeight="1" x14ac:dyDescent="0.2"/>
    <row r="59" s="18" customFormat="1" ht="12.95" customHeight="1" x14ac:dyDescent="0.2"/>
    <row r="60" s="18" customFormat="1" ht="12.95" customHeight="1" x14ac:dyDescent="0.2"/>
    <row r="61" s="18" customFormat="1" ht="12.95" customHeight="1" x14ac:dyDescent="0.2"/>
    <row r="62" s="18" customFormat="1" ht="12.95" customHeight="1" x14ac:dyDescent="0.2"/>
    <row r="63" s="18" customFormat="1" ht="12.95" customHeight="1" x14ac:dyDescent="0.2"/>
    <row r="64" s="18" customFormat="1" ht="12.95" customHeight="1" x14ac:dyDescent="0.2"/>
    <row r="65" s="18" customFormat="1" ht="12.95" customHeight="1" x14ac:dyDescent="0.2"/>
    <row r="66" s="18" customFormat="1" ht="12.95" customHeight="1" x14ac:dyDescent="0.2"/>
    <row r="67" s="18" customFormat="1" ht="12.95" customHeight="1" x14ac:dyDescent="0.2"/>
    <row r="68" s="18" customFormat="1" ht="12.95" customHeight="1" x14ac:dyDescent="0.2"/>
    <row r="69" s="18" customFormat="1" ht="12.95" customHeight="1" x14ac:dyDescent="0.2"/>
    <row r="70" s="18" customFormat="1" ht="12.95" customHeight="1" x14ac:dyDescent="0.2"/>
    <row r="71" s="18" customFormat="1" ht="12.95" customHeight="1" x14ac:dyDescent="0.2"/>
    <row r="72" s="18" customFormat="1" ht="12.95" customHeight="1" x14ac:dyDescent="0.2"/>
    <row r="73" s="18" customFormat="1" ht="12.95" customHeight="1" x14ac:dyDescent="0.2"/>
    <row r="74" s="18" customFormat="1" ht="12.95" customHeight="1" x14ac:dyDescent="0.2"/>
    <row r="75" s="18" customFormat="1" ht="12.95" customHeight="1" x14ac:dyDescent="0.2"/>
    <row r="76" s="18" customFormat="1" ht="12.95" customHeight="1" x14ac:dyDescent="0.2"/>
    <row r="77" s="18" customFormat="1" ht="12.95" customHeight="1" x14ac:dyDescent="0.2"/>
    <row r="78" s="18" customFormat="1" ht="12.95" customHeight="1" x14ac:dyDescent="0.2"/>
    <row r="79" s="18" customFormat="1" ht="12.95" customHeight="1" x14ac:dyDescent="0.2"/>
    <row r="80" s="18" customFormat="1" ht="12.95" customHeight="1" x14ac:dyDescent="0.2"/>
    <row r="81" s="18" customFormat="1" ht="12.95" customHeight="1" x14ac:dyDescent="0.2"/>
    <row r="82" s="18" customFormat="1" ht="12.95" customHeight="1" x14ac:dyDescent="0.2"/>
    <row r="83" s="18" customFormat="1" ht="12.95" customHeight="1" x14ac:dyDescent="0.2"/>
    <row r="84" s="18" customFormat="1" ht="12.95" customHeight="1" x14ac:dyDescent="0.2"/>
    <row r="85" s="18" customFormat="1" ht="12.95" customHeight="1" x14ac:dyDescent="0.2"/>
    <row r="86" s="18" customFormat="1" ht="12.95" customHeight="1" x14ac:dyDescent="0.2"/>
    <row r="87" s="18" customFormat="1" ht="12.95" customHeight="1" x14ac:dyDescent="0.2"/>
    <row r="88" s="18" customFormat="1" ht="12.95" customHeight="1" x14ac:dyDescent="0.2"/>
    <row r="89" s="18" customFormat="1" ht="12.95" customHeight="1" x14ac:dyDescent="0.2"/>
    <row r="90" s="18" customFormat="1" ht="12.95" customHeight="1" x14ac:dyDescent="0.2"/>
    <row r="91" s="18" customFormat="1" ht="12.95" customHeight="1" x14ac:dyDescent="0.2"/>
    <row r="92" s="18" customFormat="1" ht="12.95" customHeight="1" x14ac:dyDescent="0.2"/>
    <row r="93" s="18" customFormat="1" ht="12.95" customHeight="1" x14ac:dyDescent="0.2"/>
    <row r="94" s="18" customFormat="1" ht="12.95" customHeight="1" x14ac:dyDescent="0.2"/>
    <row r="95" s="18" customFormat="1" ht="12.95" customHeight="1" x14ac:dyDescent="0.2"/>
    <row r="96" s="18" customFormat="1" ht="12.95" customHeight="1" x14ac:dyDescent="0.2"/>
    <row r="97" s="18" customFormat="1" ht="12.95" customHeight="1" x14ac:dyDescent="0.2"/>
    <row r="98" s="18" customFormat="1" ht="12.95" customHeight="1" x14ac:dyDescent="0.2"/>
    <row r="99" s="18" customFormat="1" ht="12.95" customHeight="1" x14ac:dyDescent="0.2"/>
    <row r="100" s="18" customFormat="1" ht="12.95" customHeight="1" x14ac:dyDescent="0.2"/>
    <row r="101" s="18" customFormat="1" ht="12.95" customHeight="1" x14ac:dyDescent="0.2"/>
    <row r="102" s="18" customFormat="1" ht="12.95" customHeight="1" x14ac:dyDescent="0.2"/>
    <row r="103" s="18" customFormat="1" ht="12.95" customHeight="1" x14ac:dyDescent="0.2"/>
    <row r="104" s="18" customFormat="1" ht="12.95" customHeight="1" x14ac:dyDescent="0.2"/>
    <row r="105" s="18" customFormat="1" ht="12.95" customHeight="1" x14ac:dyDescent="0.2"/>
    <row r="106" s="18" customFormat="1" ht="12.95" customHeight="1" x14ac:dyDescent="0.2"/>
    <row r="107" s="18" customFormat="1" ht="12.95" customHeight="1" x14ac:dyDescent="0.2"/>
    <row r="108" s="18" customFormat="1" ht="12.95" customHeight="1" x14ac:dyDescent="0.2"/>
    <row r="109" s="18" customFormat="1" ht="12.95" customHeight="1" x14ac:dyDescent="0.2"/>
    <row r="110" s="18" customFormat="1" ht="12.95" customHeight="1" x14ac:dyDescent="0.2"/>
    <row r="111" s="18" customFormat="1" ht="12.95" customHeight="1" x14ac:dyDescent="0.2"/>
    <row r="112" s="18" customFormat="1" ht="12.95" customHeight="1" x14ac:dyDescent="0.2"/>
    <row r="113" s="18" customFormat="1" ht="12.95" customHeight="1" x14ac:dyDescent="0.2"/>
    <row r="114" s="18" customFormat="1" ht="12.95" customHeight="1" x14ac:dyDescent="0.2"/>
    <row r="115" s="18" customFormat="1" ht="12.95" customHeight="1" x14ac:dyDescent="0.2"/>
    <row r="116" s="18" customFormat="1" ht="12.95" customHeight="1" x14ac:dyDescent="0.2"/>
    <row r="117" s="18" customFormat="1" ht="12.95" customHeight="1" x14ac:dyDescent="0.2"/>
    <row r="118" s="18" customFormat="1" ht="12.95" customHeight="1" x14ac:dyDescent="0.2"/>
    <row r="119" s="18" customFormat="1" ht="12.95" customHeight="1" x14ac:dyDescent="0.2"/>
    <row r="120" s="18" customFormat="1" ht="12.95" customHeight="1" x14ac:dyDescent="0.2"/>
    <row r="121" s="18" customFormat="1" ht="12.95" customHeight="1" x14ac:dyDescent="0.2"/>
    <row r="122" s="18" customFormat="1" ht="12.95" customHeight="1" x14ac:dyDescent="0.2"/>
    <row r="123" s="18" customFormat="1" ht="12.95" customHeight="1" x14ac:dyDescent="0.2"/>
    <row r="124" s="18" customFormat="1" ht="12.95" customHeight="1" x14ac:dyDescent="0.2"/>
    <row r="125" s="18" customFormat="1" ht="12.95" customHeight="1" x14ac:dyDescent="0.2"/>
    <row r="126" s="18" customFormat="1" ht="12.95" customHeight="1" x14ac:dyDescent="0.2"/>
    <row r="127" s="18" customFormat="1" ht="12.95" customHeight="1" x14ac:dyDescent="0.2"/>
    <row r="128" s="18" customFormat="1" ht="12.95" customHeight="1" x14ac:dyDescent="0.2"/>
    <row r="129" s="18" customFormat="1" ht="12.95" customHeight="1" x14ac:dyDescent="0.2"/>
    <row r="130" s="18" customFormat="1" ht="12.95" customHeight="1" x14ac:dyDescent="0.2"/>
    <row r="131" s="18" customFormat="1" ht="12.95" customHeight="1" x14ac:dyDescent="0.2"/>
    <row r="132" s="18" customFormat="1" ht="12.95" customHeight="1" x14ac:dyDescent="0.2"/>
    <row r="133" s="18" customFormat="1" ht="12.95" customHeight="1" x14ac:dyDescent="0.2"/>
    <row r="134" s="18" customFormat="1" ht="12.95" customHeight="1" x14ac:dyDescent="0.2"/>
    <row r="135" s="18" customFormat="1" ht="12.95" customHeight="1" x14ac:dyDescent="0.2"/>
    <row r="136" s="18" customFormat="1" ht="12.95" customHeight="1" x14ac:dyDescent="0.2"/>
    <row r="137" s="18" customFormat="1" ht="12.95" customHeight="1" x14ac:dyDescent="0.2"/>
    <row r="138" s="18" customFormat="1" ht="12.95" customHeight="1" x14ac:dyDescent="0.2"/>
    <row r="139" s="18" customFormat="1" ht="12.95" customHeight="1" x14ac:dyDescent="0.2"/>
    <row r="140" s="18" customFormat="1" ht="12.95" customHeight="1" x14ac:dyDescent="0.2"/>
    <row r="141" s="18" customFormat="1" ht="12.95" customHeight="1" x14ac:dyDescent="0.2"/>
    <row r="142" s="18" customFormat="1" ht="12.95" customHeight="1" x14ac:dyDescent="0.2"/>
    <row r="143" s="18" customFormat="1" ht="12.95" customHeight="1" x14ac:dyDescent="0.2"/>
    <row r="144" s="18" customFormat="1" ht="12.95" customHeight="1" x14ac:dyDescent="0.2"/>
    <row r="145" s="18" customFormat="1" ht="12.95" customHeight="1" x14ac:dyDescent="0.2"/>
    <row r="146" s="18" customFormat="1" ht="12.95" customHeight="1" x14ac:dyDescent="0.2"/>
    <row r="147" s="18" customFormat="1" ht="12.95" customHeight="1" x14ac:dyDescent="0.2"/>
    <row r="148" s="18" customFormat="1" ht="12.95" customHeight="1" x14ac:dyDescent="0.2"/>
    <row r="149" s="18" customFormat="1" ht="12.95" customHeight="1" x14ac:dyDescent="0.2"/>
    <row r="150" s="18" customFormat="1" ht="12.95" customHeight="1" x14ac:dyDescent="0.2"/>
    <row r="151" s="18" customFormat="1" ht="12.95" customHeight="1" x14ac:dyDescent="0.2"/>
    <row r="152" s="18" customFormat="1" ht="12.95" customHeight="1" x14ac:dyDescent="0.2"/>
    <row r="153" s="18" customFormat="1" ht="12.95" customHeight="1" x14ac:dyDescent="0.2"/>
    <row r="154" s="18" customFormat="1" ht="12.95" customHeight="1" x14ac:dyDescent="0.2"/>
    <row r="155" s="18" customFormat="1" ht="12.95" customHeight="1" x14ac:dyDescent="0.2"/>
    <row r="156" s="18" customFormat="1" ht="12.95" customHeight="1" x14ac:dyDescent="0.2"/>
    <row r="157" s="18" customFormat="1" ht="12.95" customHeight="1" x14ac:dyDescent="0.2"/>
    <row r="158" s="18" customFormat="1" ht="12.95" customHeight="1" x14ac:dyDescent="0.2"/>
    <row r="159" s="18" customFormat="1" ht="12.95" customHeight="1" x14ac:dyDescent="0.2"/>
    <row r="160" s="18" customFormat="1" ht="12.95" customHeight="1" x14ac:dyDescent="0.2"/>
    <row r="161" s="18" customFormat="1" ht="12.95" customHeight="1" x14ac:dyDescent="0.2"/>
    <row r="162" s="18" customFormat="1" ht="12.95" customHeight="1" x14ac:dyDescent="0.2"/>
    <row r="163" s="18" customFormat="1" ht="12.95" customHeight="1" x14ac:dyDescent="0.2"/>
    <row r="164" s="18" customFormat="1" ht="12.95" customHeight="1" x14ac:dyDescent="0.2"/>
    <row r="165" s="18" customFormat="1" ht="12.95" customHeight="1" x14ac:dyDescent="0.2"/>
    <row r="166" s="18" customFormat="1" ht="12.95" customHeight="1" x14ac:dyDescent="0.2"/>
    <row r="167" s="18" customFormat="1" ht="12.95" customHeight="1" x14ac:dyDescent="0.2"/>
    <row r="168" s="18" customFormat="1" ht="12.95" customHeight="1" x14ac:dyDescent="0.2"/>
    <row r="169" s="18" customFormat="1" ht="12.95" customHeight="1" x14ac:dyDescent="0.2"/>
    <row r="170" s="18" customFormat="1" ht="12.95" customHeight="1" x14ac:dyDescent="0.2"/>
    <row r="171" s="18" customFormat="1" ht="12.95" customHeight="1" x14ac:dyDescent="0.2"/>
    <row r="172" s="18" customFormat="1" ht="12.95" customHeight="1" x14ac:dyDescent="0.2"/>
    <row r="173" s="18" customFormat="1" ht="12.95" customHeight="1" x14ac:dyDescent="0.2"/>
    <row r="174" s="18" customFormat="1" ht="12.95" customHeight="1" x14ac:dyDescent="0.2"/>
    <row r="175" s="18" customFormat="1" ht="12.95" customHeight="1" x14ac:dyDescent="0.2"/>
    <row r="176" s="18" customFormat="1" ht="12.95" customHeight="1" x14ac:dyDescent="0.2"/>
    <row r="177" s="18" customFormat="1" ht="12.95" customHeight="1" x14ac:dyDescent="0.2"/>
    <row r="178" s="18" customFormat="1" ht="12.95" customHeight="1" x14ac:dyDescent="0.2"/>
    <row r="179" s="18" customFormat="1" ht="12.95" customHeight="1" x14ac:dyDescent="0.2"/>
    <row r="180" s="18" customFormat="1" ht="12.95" customHeight="1" x14ac:dyDescent="0.2"/>
    <row r="181" s="18" customFormat="1" ht="12.95" customHeight="1" x14ac:dyDescent="0.2"/>
    <row r="182" s="18" customFormat="1" ht="12.95" customHeight="1" x14ac:dyDescent="0.2"/>
    <row r="183" s="18" customFormat="1" ht="12.95" customHeight="1" x14ac:dyDescent="0.2"/>
    <row r="184" s="18" customFormat="1" ht="12.95" customHeight="1" x14ac:dyDescent="0.2"/>
    <row r="185" s="18" customFormat="1" ht="12.95" customHeight="1" x14ac:dyDescent="0.2"/>
    <row r="186" s="18" customFormat="1" ht="12.95" customHeight="1" x14ac:dyDescent="0.2"/>
    <row r="187" s="18" customFormat="1" ht="12.95" customHeight="1" x14ac:dyDescent="0.2"/>
    <row r="188" s="18" customFormat="1" ht="12.95" customHeight="1" x14ac:dyDescent="0.2"/>
    <row r="189" s="18" customFormat="1" ht="12.95" customHeight="1" x14ac:dyDescent="0.2"/>
    <row r="190" s="18" customFormat="1" ht="12.95" customHeight="1" x14ac:dyDescent="0.2"/>
    <row r="191" s="18" customFormat="1" ht="12.95" customHeight="1" x14ac:dyDescent="0.2"/>
    <row r="192" s="18" customFormat="1" ht="12.95" customHeight="1" x14ac:dyDescent="0.2"/>
    <row r="193" s="18" customFormat="1" ht="12.95" customHeight="1" x14ac:dyDescent="0.2"/>
    <row r="194" s="18" customFormat="1" ht="12.95" customHeight="1" x14ac:dyDescent="0.2"/>
    <row r="195" s="18" customFormat="1" ht="12.95" customHeight="1" x14ac:dyDescent="0.2"/>
    <row r="196" s="18" customFormat="1" ht="12.95" customHeight="1" x14ac:dyDescent="0.2"/>
    <row r="197" s="18" customFormat="1" ht="12.95" customHeight="1" x14ac:dyDescent="0.2"/>
    <row r="198" s="18" customFormat="1" ht="12.95" customHeight="1" x14ac:dyDescent="0.2"/>
    <row r="199" s="18" customFormat="1" ht="12.95" customHeight="1" x14ac:dyDescent="0.2"/>
    <row r="200" s="18" customFormat="1" ht="12.95" customHeight="1" x14ac:dyDescent="0.2"/>
    <row r="201" s="18" customFormat="1" ht="12.95" customHeight="1" x14ac:dyDescent="0.2"/>
    <row r="202" s="18" customFormat="1" ht="12.95" customHeight="1" x14ac:dyDescent="0.2"/>
    <row r="203" s="18" customFormat="1" ht="12.95" customHeight="1" x14ac:dyDescent="0.2"/>
    <row r="204" s="18" customFormat="1" ht="12.95" customHeight="1" x14ac:dyDescent="0.2"/>
    <row r="205" s="18" customFormat="1" ht="12.95" customHeight="1" x14ac:dyDescent="0.2"/>
    <row r="206" s="18" customFormat="1" ht="12.95" customHeight="1" x14ac:dyDescent="0.2"/>
    <row r="207" s="18" customFormat="1" ht="12.95" customHeight="1" x14ac:dyDescent="0.2"/>
    <row r="208" s="18" customFormat="1" ht="12.95" customHeight="1" x14ac:dyDescent="0.2"/>
    <row r="209" s="18" customFormat="1" ht="12.95" customHeight="1" x14ac:dyDescent="0.2"/>
    <row r="210" s="18" customFormat="1" ht="12.95" customHeight="1" x14ac:dyDescent="0.2"/>
    <row r="211" s="18" customFormat="1" ht="12.95" customHeight="1" x14ac:dyDescent="0.2"/>
    <row r="212" s="18" customFormat="1" ht="12.95" customHeight="1" x14ac:dyDescent="0.2"/>
    <row r="213" s="18" customFormat="1" ht="12.95" customHeight="1" x14ac:dyDescent="0.2"/>
    <row r="214" s="18" customFormat="1" ht="12.95" customHeight="1" x14ac:dyDescent="0.2"/>
    <row r="215" s="18" customFormat="1" ht="12.95" customHeight="1" x14ac:dyDescent="0.2"/>
    <row r="216" s="18" customFormat="1" ht="12.95" customHeight="1" x14ac:dyDescent="0.2"/>
    <row r="217" s="18" customFormat="1" ht="12.95" customHeight="1" x14ac:dyDescent="0.2"/>
    <row r="218" s="18" customFormat="1" ht="12.95" customHeight="1" x14ac:dyDescent="0.2"/>
    <row r="219" s="18" customFormat="1" ht="12.95" customHeight="1" x14ac:dyDescent="0.2"/>
    <row r="220" s="18" customFormat="1" ht="12.95" customHeight="1" x14ac:dyDescent="0.2"/>
    <row r="221" s="18" customFormat="1" ht="12.95" customHeight="1" x14ac:dyDescent="0.2"/>
    <row r="222" s="18" customFormat="1" ht="12.95" customHeight="1" x14ac:dyDescent="0.2"/>
    <row r="223" s="18" customFormat="1" ht="12.95" customHeight="1" x14ac:dyDescent="0.2"/>
    <row r="224" s="18" customFormat="1" ht="12.95" customHeight="1" x14ac:dyDescent="0.2"/>
    <row r="225" s="18" customFormat="1" ht="12.95" customHeight="1" x14ac:dyDescent="0.2"/>
    <row r="226" s="18" customFormat="1" ht="12.95" customHeight="1" x14ac:dyDescent="0.2"/>
    <row r="227" s="18" customFormat="1" ht="12.95" customHeight="1" x14ac:dyDescent="0.2"/>
    <row r="228" s="18" customFormat="1" ht="12.95" customHeight="1" x14ac:dyDescent="0.2"/>
    <row r="229" s="18" customFormat="1" ht="12.95" customHeight="1" x14ac:dyDescent="0.2"/>
    <row r="230" s="18" customFormat="1" ht="12.95" customHeight="1" x14ac:dyDescent="0.2"/>
    <row r="231" s="18" customFormat="1" ht="12.95" customHeight="1" x14ac:dyDescent="0.2"/>
    <row r="232" s="18" customFormat="1" ht="12.95" customHeight="1" x14ac:dyDescent="0.2"/>
    <row r="233" s="18" customFormat="1" ht="12.95" customHeight="1" x14ac:dyDescent="0.2"/>
    <row r="234" s="18" customFormat="1" ht="12.95" customHeight="1" x14ac:dyDescent="0.2"/>
    <row r="235" s="18" customFormat="1" ht="12.95" customHeight="1" x14ac:dyDescent="0.2"/>
    <row r="236" s="18" customFormat="1" ht="12.95" customHeight="1" x14ac:dyDescent="0.2"/>
    <row r="237" s="18" customFormat="1" ht="12.95" customHeight="1" x14ac:dyDescent="0.2"/>
    <row r="238" s="18" customFormat="1" ht="12.95" customHeight="1" x14ac:dyDescent="0.2"/>
    <row r="239" s="18" customFormat="1" ht="12.95" customHeight="1" x14ac:dyDescent="0.2"/>
    <row r="240" s="18" customFormat="1" ht="12.95" customHeight="1" x14ac:dyDescent="0.2"/>
    <row r="241" s="18" customFormat="1" ht="12.95" customHeight="1" x14ac:dyDescent="0.2"/>
    <row r="242" s="18" customFormat="1" ht="12.95" customHeight="1" x14ac:dyDescent="0.2"/>
    <row r="243" s="18" customFormat="1" ht="12.95" customHeight="1" x14ac:dyDescent="0.2"/>
    <row r="244" s="18" customFormat="1" ht="12.95" customHeight="1" x14ac:dyDescent="0.2"/>
    <row r="245" s="18" customFormat="1" ht="12.95" customHeight="1" x14ac:dyDescent="0.2"/>
    <row r="246" s="18" customFormat="1" ht="12.95" customHeight="1" x14ac:dyDescent="0.2"/>
    <row r="247" s="18" customFormat="1" ht="12.95" customHeight="1" x14ac:dyDescent="0.2"/>
    <row r="248" s="18" customFormat="1" ht="12.95" customHeight="1" x14ac:dyDescent="0.2"/>
    <row r="249" s="18" customFormat="1" ht="12.95" customHeight="1" x14ac:dyDescent="0.2"/>
    <row r="250" s="18" customFormat="1" ht="12.95" customHeight="1" x14ac:dyDescent="0.2"/>
    <row r="251" s="18" customFormat="1" ht="12.95" customHeight="1" x14ac:dyDescent="0.2"/>
    <row r="252" s="18" customFormat="1" ht="12.95" customHeight="1" x14ac:dyDescent="0.2"/>
    <row r="253" s="18" customFormat="1" ht="12.95" customHeight="1" x14ac:dyDescent="0.2"/>
    <row r="254" s="18" customFormat="1" ht="12.95" customHeight="1" x14ac:dyDescent="0.2"/>
    <row r="255" s="18" customFormat="1" ht="12.95" customHeight="1" x14ac:dyDescent="0.2"/>
    <row r="256" s="18" customFormat="1" ht="12.95" customHeight="1" x14ac:dyDescent="0.2"/>
    <row r="257" s="18" customFormat="1" ht="12.95" customHeight="1" x14ac:dyDescent="0.2"/>
    <row r="258" s="18" customFormat="1" ht="12.95" customHeight="1" x14ac:dyDescent="0.2"/>
    <row r="259" s="18" customFormat="1" ht="12.95" customHeight="1" x14ac:dyDescent="0.2"/>
    <row r="260" s="18" customFormat="1" ht="12.95" customHeight="1" x14ac:dyDescent="0.2"/>
    <row r="261" s="18" customFormat="1" ht="12.95" customHeight="1" x14ac:dyDescent="0.2"/>
    <row r="262" s="18" customFormat="1" ht="12.95" customHeight="1" x14ac:dyDescent="0.2"/>
    <row r="263" s="18" customFormat="1" ht="12.95" customHeight="1" x14ac:dyDescent="0.2"/>
    <row r="264" s="18" customFormat="1" ht="12.95" customHeight="1" x14ac:dyDescent="0.2"/>
    <row r="265" s="18" customFormat="1" ht="12.95" customHeight="1" x14ac:dyDescent="0.2"/>
    <row r="266" s="18" customFormat="1" ht="12.95" customHeight="1" x14ac:dyDescent="0.2"/>
    <row r="267" s="18" customFormat="1" ht="12.95" customHeight="1" x14ac:dyDescent="0.2"/>
    <row r="268" s="18" customFormat="1" ht="12.95" customHeight="1" x14ac:dyDescent="0.2"/>
    <row r="269" s="18" customFormat="1" ht="12.95" customHeight="1" x14ac:dyDescent="0.2"/>
    <row r="270" s="18" customFormat="1" ht="12.95" customHeight="1" x14ac:dyDescent="0.2"/>
    <row r="271" s="18" customFormat="1" ht="12.95" customHeight="1" x14ac:dyDescent="0.2"/>
    <row r="272" s="18" customFormat="1" ht="12.95" customHeight="1" x14ac:dyDescent="0.2"/>
    <row r="273" s="18" customFormat="1" ht="12.95" customHeight="1" x14ac:dyDescent="0.2"/>
    <row r="274" s="18" customFormat="1" ht="12.95" customHeight="1" x14ac:dyDescent="0.2"/>
    <row r="275" s="18" customFormat="1" ht="12.95" customHeight="1" x14ac:dyDescent="0.2"/>
    <row r="276" s="18" customFormat="1" ht="12.95" customHeight="1" x14ac:dyDescent="0.2"/>
    <row r="277" s="18" customFormat="1" ht="12.95" customHeight="1" x14ac:dyDescent="0.2"/>
    <row r="278" s="18" customFormat="1" ht="12.95" customHeight="1" x14ac:dyDescent="0.2"/>
    <row r="279" s="18" customFormat="1" ht="12.95" customHeight="1" x14ac:dyDescent="0.2"/>
    <row r="280" s="18" customFormat="1" ht="12.95" customHeight="1" x14ac:dyDescent="0.2"/>
    <row r="281" s="18" customFormat="1" ht="12.95" customHeight="1" x14ac:dyDescent="0.2"/>
    <row r="282" s="18" customFormat="1" ht="12.95" customHeight="1" x14ac:dyDescent="0.2"/>
    <row r="283" s="18" customFormat="1" ht="12.95" customHeight="1" x14ac:dyDescent="0.2"/>
    <row r="284" s="18" customFormat="1" ht="12.95" customHeight="1" x14ac:dyDescent="0.2"/>
    <row r="285" s="18" customFormat="1" ht="12.95" customHeight="1" x14ac:dyDescent="0.2"/>
    <row r="286" s="18" customFormat="1" ht="12.95" customHeight="1" x14ac:dyDescent="0.2"/>
    <row r="287" s="18" customFormat="1" ht="12.95" customHeight="1" x14ac:dyDescent="0.2"/>
    <row r="288" s="18" customFormat="1" ht="12.95" customHeight="1" x14ac:dyDescent="0.2"/>
    <row r="289" s="18" customFormat="1" ht="12.95" customHeight="1" x14ac:dyDescent="0.2"/>
    <row r="290" s="18" customFormat="1" ht="12.95" customHeight="1" x14ac:dyDescent="0.2"/>
    <row r="291" s="18" customFormat="1" ht="12.95" customHeight="1" x14ac:dyDescent="0.2"/>
    <row r="292" s="18" customFormat="1" ht="12.95" customHeight="1" x14ac:dyDescent="0.2"/>
    <row r="293" s="18" customFormat="1" ht="12.95" customHeight="1" x14ac:dyDescent="0.2"/>
    <row r="294" s="18" customFormat="1" ht="12.95" customHeight="1" x14ac:dyDescent="0.2"/>
    <row r="295" s="18" customFormat="1" ht="12.95" customHeight="1" x14ac:dyDescent="0.2"/>
    <row r="296" s="18" customFormat="1" ht="12.95" customHeight="1" x14ac:dyDescent="0.2"/>
    <row r="297" s="18" customFormat="1" ht="12.95" customHeight="1" x14ac:dyDescent="0.2"/>
    <row r="298" s="18" customFormat="1" ht="12.95" customHeight="1" x14ac:dyDescent="0.2"/>
    <row r="299" s="18" customFormat="1" ht="12.95" customHeight="1" x14ac:dyDescent="0.2"/>
    <row r="300" s="18" customFormat="1" ht="12.95" customHeight="1" x14ac:dyDescent="0.2"/>
    <row r="301" s="18" customFormat="1" ht="12.95" customHeight="1" x14ac:dyDescent="0.2"/>
    <row r="302" s="18" customFormat="1" ht="12.95" customHeight="1" x14ac:dyDescent="0.2"/>
    <row r="303" s="18" customFormat="1" ht="12.95" customHeight="1" x14ac:dyDescent="0.2"/>
    <row r="304" s="18" customFormat="1" ht="12.95" customHeight="1" x14ac:dyDescent="0.2"/>
    <row r="305" s="18" customFormat="1" ht="12.95" customHeight="1" x14ac:dyDescent="0.2"/>
    <row r="306" s="18" customFormat="1" ht="12.95" customHeight="1" x14ac:dyDescent="0.2"/>
    <row r="307" s="18" customFormat="1" ht="12.95" customHeight="1" x14ac:dyDescent="0.2"/>
    <row r="308" s="18" customFormat="1" ht="12.95" customHeight="1" x14ac:dyDescent="0.2"/>
    <row r="309" s="18" customFormat="1" ht="12.95" customHeight="1" x14ac:dyDescent="0.2"/>
    <row r="310" s="18" customFormat="1" ht="12.95" customHeight="1" x14ac:dyDescent="0.2"/>
    <row r="311" s="18" customFormat="1" ht="12.95" customHeight="1" x14ac:dyDescent="0.2"/>
    <row r="312" s="18" customFormat="1" ht="12.95" customHeight="1" x14ac:dyDescent="0.2"/>
    <row r="313" s="18" customFormat="1" ht="12.95" customHeight="1" x14ac:dyDescent="0.2"/>
    <row r="314" s="18" customFormat="1" ht="12.95" customHeight="1" x14ac:dyDescent="0.2"/>
    <row r="315" s="18" customFormat="1" ht="12.95" customHeight="1" x14ac:dyDescent="0.2"/>
    <row r="316" s="18" customFormat="1" ht="12.95" customHeight="1" x14ac:dyDescent="0.2"/>
    <row r="317" s="18" customFormat="1" ht="12.95" customHeight="1" x14ac:dyDescent="0.2"/>
    <row r="318" s="18" customFormat="1" ht="12.95" customHeight="1" x14ac:dyDescent="0.2"/>
    <row r="319" s="18" customFormat="1" ht="12.95" customHeight="1" x14ac:dyDescent="0.2"/>
    <row r="320" s="18" customFormat="1" ht="12.95" customHeight="1" x14ac:dyDescent="0.2"/>
    <row r="321" s="18" customFormat="1" ht="12.95" customHeight="1" x14ac:dyDescent="0.2"/>
    <row r="322" s="18" customFormat="1" ht="12.95" customHeight="1" x14ac:dyDescent="0.2"/>
    <row r="323" s="18" customFormat="1" ht="12.95" customHeight="1" x14ac:dyDescent="0.2"/>
    <row r="324" s="18" customFormat="1" ht="12.95" customHeight="1" x14ac:dyDescent="0.2"/>
    <row r="325" s="18" customFormat="1" ht="12.95" customHeight="1" x14ac:dyDescent="0.2"/>
    <row r="326" s="18" customFormat="1" ht="12.95" customHeight="1" x14ac:dyDescent="0.2"/>
    <row r="327" s="18" customFormat="1" ht="12.95" customHeight="1" x14ac:dyDescent="0.2"/>
    <row r="328" s="18" customFormat="1" ht="12.95" customHeight="1" x14ac:dyDescent="0.2"/>
    <row r="329" s="18" customFormat="1" ht="12.95" customHeight="1" x14ac:dyDescent="0.2"/>
    <row r="330" s="18" customFormat="1" ht="12.95" customHeight="1" x14ac:dyDescent="0.2"/>
    <row r="331" s="18" customFormat="1" ht="12.95" customHeight="1" x14ac:dyDescent="0.2"/>
    <row r="332" s="18" customFormat="1" ht="12.95" customHeight="1" x14ac:dyDescent="0.2"/>
    <row r="333" s="18" customFormat="1" ht="12.95" customHeight="1" x14ac:dyDescent="0.2"/>
    <row r="334" s="18" customFormat="1" ht="12.95" customHeight="1" x14ac:dyDescent="0.2"/>
    <row r="335" s="18" customFormat="1" ht="12.95" customHeight="1" x14ac:dyDescent="0.2"/>
    <row r="336" s="18" customFormat="1" ht="12.95" customHeight="1" x14ac:dyDescent="0.2"/>
    <row r="337" s="18" customFormat="1" ht="12.95" customHeight="1" x14ac:dyDescent="0.2"/>
    <row r="338" s="18" customFormat="1" ht="12.95" customHeight="1" x14ac:dyDescent="0.2"/>
    <row r="339" s="18" customFormat="1" ht="12.95" customHeight="1" x14ac:dyDescent="0.2"/>
    <row r="340" s="18" customFormat="1" ht="12.95" customHeight="1" x14ac:dyDescent="0.2"/>
    <row r="341" s="18" customFormat="1" ht="12.95" customHeight="1" x14ac:dyDescent="0.2"/>
    <row r="342" s="18" customFormat="1" ht="12.95" customHeight="1" x14ac:dyDescent="0.2"/>
    <row r="343" s="18" customFormat="1" ht="12.95" customHeight="1" x14ac:dyDescent="0.2"/>
    <row r="344" s="18" customFormat="1" ht="12.95" customHeight="1" x14ac:dyDescent="0.2"/>
    <row r="345" s="18" customFormat="1" ht="12.95" customHeight="1" x14ac:dyDescent="0.2"/>
    <row r="346" s="18" customFormat="1" ht="12.95" customHeight="1" x14ac:dyDescent="0.2"/>
    <row r="347" s="18" customFormat="1" ht="12.95" customHeight="1" x14ac:dyDescent="0.2"/>
    <row r="348" s="18" customFormat="1" ht="12.95" customHeight="1" x14ac:dyDescent="0.2"/>
    <row r="349" s="18" customFormat="1" ht="12.95" customHeight="1" x14ac:dyDescent="0.2"/>
    <row r="350" s="18" customFormat="1" ht="12.95" customHeight="1" x14ac:dyDescent="0.2"/>
    <row r="351" s="18" customFormat="1" ht="12.95" customHeight="1" x14ac:dyDescent="0.2"/>
    <row r="352" s="18" customFormat="1" ht="12.95" customHeight="1" x14ac:dyDescent="0.2"/>
    <row r="353" s="18" customFormat="1" ht="12.95" customHeight="1" x14ac:dyDescent="0.2"/>
    <row r="354" s="18" customFormat="1" ht="12.95" customHeight="1" x14ac:dyDescent="0.2"/>
    <row r="355" s="18" customFormat="1" ht="12.95" customHeight="1" x14ac:dyDescent="0.2"/>
    <row r="356" s="18" customFormat="1" ht="12.95" customHeight="1" x14ac:dyDescent="0.2"/>
    <row r="357" s="18" customFormat="1" ht="12.95" customHeight="1" x14ac:dyDescent="0.2"/>
    <row r="358" s="18" customFormat="1" ht="12.95" customHeight="1" x14ac:dyDescent="0.2"/>
    <row r="359" s="18" customFormat="1" ht="12.95" customHeight="1" x14ac:dyDescent="0.2"/>
    <row r="360" s="18" customFormat="1" ht="12.95" customHeight="1" x14ac:dyDescent="0.2"/>
    <row r="361" s="18" customFormat="1" ht="12.95" customHeight="1" x14ac:dyDescent="0.2"/>
    <row r="362" s="18" customFormat="1" ht="12.95" customHeight="1" x14ac:dyDescent="0.2"/>
    <row r="363" s="18" customFormat="1" ht="12.95" customHeight="1" x14ac:dyDescent="0.2"/>
    <row r="364" s="18" customFormat="1" ht="12.95" customHeight="1" x14ac:dyDescent="0.2"/>
    <row r="365" s="18" customFormat="1" ht="12.95" customHeight="1" x14ac:dyDescent="0.2"/>
    <row r="366" s="18" customFormat="1" ht="12.95" customHeight="1" x14ac:dyDescent="0.2"/>
    <row r="367" s="18" customFormat="1" ht="12.95" customHeight="1" x14ac:dyDescent="0.2"/>
    <row r="368" s="18" customFormat="1" ht="12.95" customHeight="1" x14ac:dyDescent="0.2"/>
    <row r="369" s="18" customFormat="1" ht="12.95" customHeight="1" x14ac:dyDescent="0.2"/>
    <row r="370" s="18" customFormat="1" ht="12.95" customHeight="1" x14ac:dyDescent="0.2"/>
    <row r="371" s="18" customFormat="1" ht="12.95" customHeight="1" x14ac:dyDescent="0.2"/>
    <row r="372" s="18" customFormat="1" ht="12.95" customHeight="1" x14ac:dyDescent="0.2"/>
    <row r="373" s="18" customFormat="1" ht="12.95" customHeight="1" x14ac:dyDescent="0.2"/>
    <row r="374" s="18" customFormat="1" ht="12.95" customHeight="1" x14ac:dyDescent="0.2"/>
    <row r="375" s="18" customFormat="1" ht="12.95" customHeight="1" x14ac:dyDescent="0.2"/>
    <row r="376" s="18" customFormat="1" ht="12.95" customHeight="1" x14ac:dyDescent="0.2"/>
    <row r="377" s="18" customFormat="1" ht="12.95" customHeight="1" x14ac:dyDescent="0.2"/>
    <row r="378" s="18" customFormat="1" ht="12.95" customHeight="1" x14ac:dyDescent="0.2"/>
    <row r="379" s="18" customFormat="1" ht="12.95" customHeight="1" x14ac:dyDescent="0.2"/>
    <row r="380" s="18" customFormat="1" ht="12.95" customHeight="1" x14ac:dyDescent="0.2"/>
    <row r="381" s="18" customFormat="1" ht="12.95" customHeight="1" x14ac:dyDescent="0.2"/>
    <row r="382" s="18" customFormat="1" ht="12.95" customHeight="1" x14ac:dyDescent="0.2"/>
    <row r="383" s="18" customFormat="1" ht="12.95" customHeight="1" x14ac:dyDescent="0.2"/>
    <row r="384" s="18" customFormat="1" ht="12.95" customHeight="1" x14ac:dyDescent="0.2"/>
    <row r="385" s="18" customFormat="1" ht="12.95" customHeight="1" x14ac:dyDescent="0.2"/>
    <row r="386" s="18" customFormat="1" ht="12.95" customHeight="1" x14ac:dyDescent="0.2"/>
    <row r="387" s="18" customFormat="1" ht="12.95" customHeight="1" x14ac:dyDescent="0.2"/>
    <row r="388" s="18" customFormat="1" ht="12.95" customHeight="1" x14ac:dyDescent="0.2"/>
    <row r="389" s="18" customFormat="1" ht="12.95" customHeight="1" x14ac:dyDescent="0.2"/>
    <row r="390" s="18" customFormat="1" ht="12.95" customHeight="1" x14ac:dyDescent="0.2"/>
    <row r="391" s="18" customFormat="1" ht="12.95" customHeight="1" x14ac:dyDescent="0.2"/>
    <row r="392" s="18" customFormat="1" ht="12.95" customHeight="1" x14ac:dyDescent="0.2"/>
    <row r="393" s="18" customFormat="1" ht="12.95" customHeight="1" x14ac:dyDescent="0.2"/>
    <row r="394" s="18" customFormat="1" ht="12.95" customHeight="1" x14ac:dyDescent="0.2"/>
    <row r="395" s="18" customFormat="1" ht="12.95" customHeight="1" x14ac:dyDescent="0.2"/>
    <row r="396" s="18" customFormat="1" ht="12.95" customHeight="1" x14ac:dyDescent="0.2"/>
    <row r="397" s="18" customFormat="1" ht="12.95" customHeight="1" x14ac:dyDescent="0.2"/>
    <row r="398" s="18" customFormat="1" ht="12.95" customHeight="1" x14ac:dyDescent="0.2"/>
    <row r="399" s="18" customFormat="1" ht="12.95" customHeight="1" x14ac:dyDescent="0.2"/>
    <row r="400" s="18" customFormat="1" ht="12.95" customHeight="1" x14ac:dyDescent="0.2"/>
    <row r="401" s="18" customFormat="1" ht="12.95" customHeight="1" x14ac:dyDescent="0.2"/>
    <row r="402" s="18" customFormat="1" ht="12.95" customHeight="1" x14ac:dyDescent="0.2"/>
    <row r="403" s="18" customFormat="1" ht="12.95" customHeight="1" x14ac:dyDescent="0.2"/>
    <row r="404" s="18" customFormat="1" ht="12.95" customHeight="1" x14ac:dyDescent="0.2"/>
    <row r="405" s="18" customFormat="1" ht="12.95" customHeight="1" x14ac:dyDescent="0.2"/>
    <row r="406" s="18" customFormat="1" ht="12.95" customHeight="1" x14ac:dyDescent="0.2"/>
    <row r="407" s="18" customFormat="1" ht="12.95" customHeight="1" x14ac:dyDescent="0.2"/>
    <row r="408" s="18" customFormat="1" ht="12.95" customHeight="1" x14ac:dyDescent="0.2"/>
    <row r="409" s="18" customFormat="1" ht="12.95" customHeight="1" x14ac:dyDescent="0.2"/>
    <row r="410" s="18" customFormat="1" ht="12.95" customHeight="1" x14ac:dyDescent="0.2"/>
    <row r="411" s="18" customFormat="1" ht="12.95" customHeight="1" x14ac:dyDescent="0.2"/>
    <row r="412" s="18" customFormat="1" ht="12.95" customHeight="1" x14ac:dyDescent="0.2"/>
    <row r="413" s="18" customFormat="1" ht="12.95" customHeight="1" x14ac:dyDescent="0.2"/>
    <row r="414" s="18" customFormat="1" ht="12.95" customHeight="1" x14ac:dyDescent="0.2"/>
    <row r="415" s="18" customFormat="1" ht="12.95" customHeight="1" x14ac:dyDescent="0.2"/>
    <row r="416" s="18" customFormat="1" ht="12.95" customHeight="1" x14ac:dyDescent="0.2"/>
    <row r="417" s="18" customFormat="1" ht="12.95" customHeight="1" x14ac:dyDescent="0.2"/>
    <row r="418" s="18" customFormat="1" ht="12.95" customHeight="1" x14ac:dyDescent="0.2"/>
    <row r="419" s="18" customFormat="1" ht="12.95" customHeight="1" x14ac:dyDescent="0.2"/>
    <row r="420" s="18" customFormat="1" ht="12.95" customHeight="1" x14ac:dyDescent="0.2"/>
    <row r="421" s="18" customFormat="1" ht="12.95" customHeight="1" x14ac:dyDescent="0.2"/>
    <row r="422" s="18" customFormat="1" ht="12.95" customHeight="1" x14ac:dyDescent="0.2"/>
    <row r="423" s="18" customFormat="1" ht="12.95" customHeight="1" x14ac:dyDescent="0.2"/>
    <row r="424" s="18" customFormat="1" ht="12.95" customHeight="1" x14ac:dyDescent="0.2"/>
    <row r="425" s="18" customFormat="1" ht="12.95" customHeight="1" x14ac:dyDescent="0.2"/>
    <row r="426" s="18" customFormat="1" ht="12.95" customHeight="1" x14ac:dyDescent="0.2"/>
    <row r="427" s="18" customFormat="1" ht="12.95" customHeight="1" x14ac:dyDescent="0.2"/>
    <row r="428" s="18" customFormat="1" ht="12.95" customHeight="1" x14ac:dyDescent="0.2"/>
    <row r="429" s="18" customFormat="1" ht="12.95" customHeight="1" x14ac:dyDescent="0.2"/>
    <row r="430" s="18" customFormat="1" ht="12.95" customHeight="1" x14ac:dyDescent="0.2"/>
    <row r="431" s="18" customFormat="1" ht="12.95" customHeight="1" x14ac:dyDescent="0.2"/>
    <row r="432" s="18" customFormat="1" ht="12.95" customHeight="1" x14ac:dyDescent="0.2"/>
    <row r="433" s="18" customFormat="1" ht="12.95" customHeight="1" x14ac:dyDescent="0.2"/>
    <row r="434" s="18" customFormat="1" ht="12.95" customHeight="1" x14ac:dyDescent="0.2"/>
    <row r="435" s="18" customFormat="1" ht="12.95" customHeight="1" x14ac:dyDescent="0.2"/>
    <row r="436" s="18" customFormat="1" ht="12.95" customHeight="1" x14ac:dyDescent="0.2"/>
    <row r="437" s="18" customFormat="1" ht="12.95" customHeight="1" x14ac:dyDescent="0.2"/>
    <row r="438" s="18" customFormat="1" ht="12.95" customHeight="1" x14ac:dyDescent="0.2"/>
    <row r="439" s="18" customFormat="1" ht="12.95" customHeight="1" x14ac:dyDescent="0.2"/>
    <row r="440" s="18" customFormat="1" ht="12.95" customHeight="1" x14ac:dyDescent="0.2"/>
    <row r="441" s="18" customFormat="1" ht="12.95" customHeight="1" x14ac:dyDescent="0.2"/>
    <row r="442" s="18" customFormat="1" ht="12.95" customHeight="1" x14ac:dyDescent="0.2"/>
    <row r="443" s="18" customFormat="1" ht="12.95" customHeight="1" x14ac:dyDescent="0.2"/>
    <row r="444" s="18" customFormat="1" ht="12.95" customHeight="1" x14ac:dyDescent="0.2"/>
    <row r="445" s="18" customFormat="1" ht="12.95" customHeight="1" x14ac:dyDescent="0.2"/>
    <row r="446" s="18" customFormat="1" ht="12.95" customHeight="1" x14ac:dyDescent="0.2"/>
    <row r="447" s="18" customFormat="1" ht="12.95" customHeight="1" x14ac:dyDescent="0.2"/>
    <row r="448" s="18" customFormat="1" ht="12.95" customHeight="1" x14ac:dyDescent="0.2"/>
    <row r="449" s="18" customFormat="1" ht="12.95" customHeight="1" x14ac:dyDescent="0.2"/>
    <row r="450" s="18" customFormat="1" ht="12.95" customHeight="1" x14ac:dyDescent="0.2"/>
    <row r="451" s="18" customFormat="1" ht="12.95" customHeight="1" x14ac:dyDescent="0.2"/>
    <row r="452" s="18" customFormat="1" ht="12.95" customHeight="1" x14ac:dyDescent="0.2"/>
    <row r="453" s="18" customFormat="1" ht="12.95" customHeight="1" x14ac:dyDescent="0.2"/>
    <row r="454" s="18" customFormat="1" ht="12.95" customHeight="1" x14ac:dyDescent="0.2"/>
    <row r="455" s="18" customFormat="1" ht="12.95" customHeight="1" x14ac:dyDescent="0.2"/>
    <row r="456" s="18" customFormat="1" ht="12.95" customHeight="1" x14ac:dyDescent="0.2"/>
    <row r="457" s="18" customFormat="1" ht="12.95" customHeight="1" x14ac:dyDescent="0.2"/>
    <row r="458" s="18" customFormat="1" ht="12.95" customHeight="1" x14ac:dyDescent="0.2"/>
    <row r="459" s="18" customFormat="1" ht="12.95" customHeight="1" x14ac:dyDescent="0.2"/>
    <row r="460" s="18" customFormat="1" ht="12.95" customHeight="1" x14ac:dyDescent="0.2"/>
    <row r="461" s="18" customFormat="1" ht="12.95" customHeight="1" x14ac:dyDescent="0.2"/>
    <row r="462" s="18" customFormat="1" ht="12.95" customHeight="1" x14ac:dyDescent="0.2"/>
    <row r="463" s="18" customFormat="1" ht="12.95" customHeight="1" x14ac:dyDescent="0.2"/>
    <row r="464" s="18" customFormat="1" ht="12.95" customHeight="1" x14ac:dyDescent="0.2"/>
    <row r="465" s="18" customFormat="1" ht="12.95" customHeight="1" x14ac:dyDescent="0.2"/>
    <row r="466" s="18" customFormat="1" ht="12.95" customHeight="1" x14ac:dyDescent="0.2"/>
    <row r="467" s="18" customFormat="1" ht="12.95" customHeight="1" x14ac:dyDescent="0.2"/>
    <row r="468" s="18" customFormat="1" ht="12.95" customHeight="1" x14ac:dyDescent="0.2"/>
    <row r="469" s="18" customFormat="1" ht="12.95" customHeight="1" x14ac:dyDescent="0.2"/>
    <row r="470" s="18" customFormat="1" ht="12.95" customHeight="1" x14ac:dyDescent="0.2"/>
    <row r="471" s="18" customFormat="1" ht="12.95" customHeight="1" x14ac:dyDescent="0.2"/>
    <row r="472" s="18" customFormat="1" ht="12.95" customHeight="1" x14ac:dyDescent="0.2"/>
    <row r="473" s="18" customFormat="1" ht="12.95" customHeight="1" x14ac:dyDescent="0.2"/>
    <row r="474" s="18" customFormat="1" ht="12.95" customHeight="1" x14ac:dyDescent="0.2"/>
    <row r="475" s="18" customFormat="1" ht="12.95" customHeight="1" x14ac:dyDescent="0.2"/>
    <row r="476" s="18" customFormat="1" ht="12.95" customHeight="1" x14ac:dyDescent="0.2"/>
    <row r="477" s="18" customFormat="1" ht="12.95" customHeight="1" x14ac:dyDescent="0.2"/>
    <row r="478" s="18" customFormat="1" ht="12.95" customHeight="1" x14ac:dyDescent="0.2"/>
    <row r="479" s="18" customFormat="1" ht="12.95" customHeight="1" x14ac:dyDescent="0.2"/>
    <row r="480" s="18" customFormat="1" ht="12.95" customHeight="1" x14ac:dyDescent="0.2"/>
    <row r="481" s="18" customFormat="1" ht="12.95" customHeight="1" x14ac:dyDescent="0.2"/>
    <row r="482" s="18" customFormat="1" ht="12.95" customHeight="1" x14ac:dyDescent="0.2"/>
    <row r="483" s="18" customFormat="1" ht="12.95" customHeight="1" x14ac:dyDescent="0.2"/>
    <row r="484" s="18" customFormat="1" ht="12.95" customHeight="1" x14ac:dyDescent="0.2"/>
    <row r="485" s="18" customFormat="1" ht="12.95" customHeight="1" x14ac:dyDescent="0.2"/>
    <row r="486" s="18" customFormat="1" ht="12.95" customHeight="1" x14ac:dyDescent="0.2"/>
    <row r="487" s="18" customFormat="1" ht="12.95" customHeight="1" x14ac:dyDescent="0.2"/>
    <row r="488" s="18" customFormat="1" ht="12.95" customHeight="1" x14ac:dyDescent="0.2"/>
    <row r="489" s="18" customFormat="1" ht="12.95" customHeight="1" x14ac:dyDescent="0.2"/>
    <row r="490" s="18" customFormat="1" ht="12.95" customHeight="1" x14ac:dyDescent="0.2"/>
    <row r="491" s="18" customFormat="1" ht="12.95" customHeight="1" x14ac:dyDescent="0.2"/>
    <row r="492" s="18" customFormat="1" ht="12.95" customHeight="1" x14ac:dyDescent="0.2"/>
    <row r="493" s="18" customFormat="1" ht="12.95" customHeight="1" x14ac:dyDescent="0.2"/>
    <row r="494" s="18" customFormat="1" ht="12.95" customHeight="1" x14ac:dyDescent="0.2"/>
    <row r="495" s="18" customFormat="1" ht="12.95" customHeight="1" x14ac:dyDescent="0.2"/>
    <row r="496" s="18" customFormat="1" ht="12.95" customHeight="1" x14ac:dyDescent="0.2"/>
    <row r="497" s="18" customFormat="1" ht="12.95" customHeight="1" x14ac:dyDescent="0.2"/>
    <row r="498" s="18" customFormat="1" ht="12.95" customHeight="1" x14ac:dyDescent="0.2"/>
    <row r="499" s="18" customFormat="1" ht="12.95" customHeight="1" x14ac:dyDescent="0.2"/>
    <row r="500" s="18" customFormat="1" ht="12.95" customHeight="1" x14ac:dyDescent="0.2"/>
    <row r="501" s="18" customFormat="1" ht="12.95" customHeight="1" x14ac:dyDescent="0.2"/>
    <row r="502" s="18" customFormat="1" ht="12.95" customHeight="1" x14ac:dyDescent="0.2"/>
    <row r="503" s="18" customFormat="1" ht="12.95" customHeight="1" x14ac:dyDescent="0.2"/>
    <row r="504" s="18" customFormat="1" ht="12.95" customHeight="1" x14ac:dyDescent="0.2"/>
    <row r="505" s="18" customFormat="1" ht="12.95" customHeight="1" x14ac:dyDescent="0.2"/>
    <row r="506" s="18" customFormat="1" ht="12.95" customHeight="1" x14ac:dyDescent="0.2"/>
    <row r="507" s="18" customFormat="1" ht="12.95" customHeight="1" x14ac:dyDescent="0.2"/>
    <row r="508" s="18" customFormat="1" ht="12.95" customHeight="1" x14ac:dyDescent="0.2"/>
    <row r="509" s="18" customFormat="1" ht="12.95" customHeight="1" x14ac:dyDescent="0.2"/>
    <row r="510" s="18" customFormat="1" ht="12.95" customHeight="1" x14ac:dyDescent="0.2"/>
    <row r="511" s="18" customFormat="1" ht="12.95" customHeight="1" x14ac:dyDescent="0.2"/>
    <row r="512" s="18" customFormat="1" ht="12.95" customHeight="1" x14ac:dyDescent="0.2"/>
    <row r="513" s="18" customFormat="1" ht="12.95" customHeight="1" x14ac:dyDescent="0.2"/>
    <row r="514" s="18" customFormat="1" ht="12.95" customHeight="1" x14ac:dyDescent="0.2"/>
    <row r="515" s="18" customFormat="1" ht="12.95" customHeight="1" x14ac:dyDescent="0.2"/>
    <row r="516" s="18" customFormat="1" ht="12.95" customHeight="1" x14ac:dyDescent="0.2"/>
    <row r="517" s="18" customFormat="1" ht="12.95" customHeight="1" x14ac:dyDescent="0.2"/>
    <row r="518" s="18" customFormat="1" ht="12.95" customHeight="1" x14ac:dyDescent="0.2"/>
    <row r="519" s="18" customFormat="1" ht="12.95" customHeight="1" x14ac:dyDescent="0.2"/>
    <row r="520" s="18" customFormat="1" ht="12.95" customHeight="1" x14ac:dyDescent="0.2"/>
    <row r="521" s="18" customFormat="1" ht="12.95" customHeight="1" x14ac:dyDescent="0.2"/>
    <row r="522" s="18" customFormat="1" ht="12.95" customHeight="1" x14ac:dyDescent="0.2"/>
    <row r="523" s="18" customFormat="1" ht="12.95" customHeight="1" x14ac:dyDescent="0.2"/>
    <row r="524" s="18" customFormat="1" ht="12.95" customHeight="1" x14ac:dyDescent="0.2"/>
    <row r="525" s="18" customFormat="1" ht="12.95" customHeight="1" x14ac:dyDescent="0.2"/>
    <row r="526" s="18" customFormat="1" ht="12.95" customHeight="1" x14ac:dyDescent="0.2"/>
    <row r="527" s="18" customFormat="1" ht="12.95" customHeight="1" x14ac:dyDescent="0.2"/>
    <row r="528" s="18" customFormat="1" ht="12.95" customHeight="1" x14ac:dyDescent="0.2"/>
    <row r="529" s="18" customFormat="1" ht="12.95" customHeight="1" x14ac:dyDescent="0.2"/>
    <row r="530" s="18" customFormat="1" ht="12.95" customHeight="1" x14ac:dyDescent="0.2"/>
    <row r="531" s="18" customFormat="1" ht="12.95" customHeight="1" x14ac:dyDescent="0.2"/>
    <row r="532" s="18" customFormat="1" ht="12.95" customHeight="1" x14ac:dyDescent="0.2"/>
    <row r="533" s="18" customFormat="1" ht="12.95" customHeight="1" x14ac:dyDescent="0.2"/>
    <row r="534" s="18" customFormat="1" ht="12.95" customHeight="1" x14ac:dyDescent="0.2"/>
    <row r="535" s="18" customFormat="1" ht="12.95" customHeight="1" x14ac:dyDescent="0.2"/>
    <row r="536" s="18" customFormat="1" ht="12.95" customHeight="1" x14ac:dyDescent="0.2"/>
    <row r="537" s="18" customFormat="1" ht="12.95" customHeight="1" x14ac:dyDescent="0.2"/>
    <row r="538" s="18" customFormat="1" ht="12.95" customHeight="1" x14ac:dyDescent="0.2"/>
    <row r="539" s="18" customFormat="1" ht="12.95" customHeight="1" x14ac:dyDescent="0.2"/>
    <row r="540" s="18" customFormat="1" ht="12.95" customHeight="1" x14ac:dyDescent="0.2"/>
    <row r="541" s="18" customFormat="1" ht="12.95" customHeight="1" x14ac:dyDescent="0.2"/>
    <row r="542" s="18" customFormat="1" ht="12.95" customHeight="1" x14ac:dyDescent="0.2"/>
    <row r="543" s="18" customFormat="1" ht="12.95" customHeight="1" x14ac:dyDescent="0.2"/>
    <row r="544" s="18" customFormat="1" ht="12.95" customHeight="1" x14ac:dyDescent="0.2"/>
    <row r="545" s="18" customFormat="1" ht="12.95" customHeight="1" x14ac:dyDescent="0.2"/>
    <row r="546" s="18" customFormat="1" ht="12.95" customHeight="1" x14ac:dyDescent="0.2"/>
    <row r="547" s="18" customFormat="1" ht="12.95" customHeight="1" x14ac:dyDescent="0.2"/>
    <row r="548" s="18" customFormat="1" ht="12.95" customHeight="1" x14ac:dyDescent="0.2"/>
    <row r="549" s="18" customFormat="1" ht="12.95" customHeight="1" x14ac:dyDescent="0.2"/>
    <row r="550" s="18" customFormat="1" ht="12.95" customHeight="1" x14ac:dyDescent="0.2"/>
    <row r="551" s="18" customFormat="1" ht="12.95" customHeight="1" x14ac:dyDescent="0.2"/>
    <row r="552" s="18" customFormat="1" ht="12.95" customHeight="1" x14ac:dyDescent="0.2"/>
    <row r="553" s="18" customFormat="1" ht="12.95" customHeight="1" x14ac:dyDescent="0.2"/>
    <row r="554" s="18" customFormat="1" ht="12.95" customHeight="1" x14ac:dyDescent="0.2"/>
    <row r="555" s="18" customFormat="1" ht="12.95" customHeight="1" x14ac:dyDescent="0.2"/>
    <row r="556" s="18" customFormat="1" ht="12.95" customHeight="1" x14ac:dyDescent="0.2"/>
    <row r="557" s="18" customFormat="1" ht="12.95" customHeight="1" x14ac:dyDescent="0.2"/>
    <row r="558" s="18" customFormat="1" ht="12.95" customHeight="1" x14ac:dyDescent="0.2"/>
    <row r="559" s="18" customFormat="1" ht="12.95" customHeight="1" x14ac:dyDescent="0.2"/>
    <row r="560" s="18" customFormat="1" ht="12.95" customHeight="1" x14ac:dyDescent="0.2"/>
    <row r="561" s="18" customFormat="1" ht="12.95" customHeight="1" x14ac:dyDescent="0.2"/>
    <row r="562" s="18" customFormat="1" ht="12.95" customHeight="1" x14ac:dyDescent="0.2"/>
    <row r="563" s="18" customFormat="1" ht="12.95" customHeight="1" x14ac:dyDescent="0.2"/>
    <row r="564" s="18" customFormat="1" ht="12.95" customHeight="1" x14ac:dyDescent="0.2"/>
    <row r="565" s="18" customFormat="1" ht="12.95" customHeight="1" x14ac:dyDescent="0.2"/>
    <row r="566" s="18" customFormat="1" ht="12.95" customHeight="1" x14ac:dyDescent="0.2"/>
    <row r="567" s="18" customFormat="1" ht="12.95" customHeight="1" x14ac:dyDescent="0.2"/>
    <row r="568" s="18" customFormat="1" ht="12.95" customHeight="1" x14ac:dyDescent="0.2"/>
    <row r="569" s="18" customFormat="1" ht="12.95" customHeight="1" x14ac:dyDescent="0.2"/>
    <row r="570" s="18" customFormat="1" ht="12.95" customHeight="1" x14ac:dyDescent="0.2"/>
    <row r="571" s="18" customFormat="1" ht="12.95" customHeight="1" x14ac:dyDescent="0.2"/>
    <row r="572" s="18" customFormat="1" ht="12.95" customHeight="1" x14ac:dyDescent="0.2"/>
    <row r="573" s="18" customFormat="1" ht="12.95" customHeight="1" x14ac:dyDescent="0.2"/>
    <row r="574" s="18" customFormat="1" ht="12.95" customHeight="1" x14ac:dyDescent="0.2"/>
    <row r="575" s="18" customFormat="1" ht="12.95" customHeight="1" x14ac:dyDescent="0.2"/>
    <row r="576" s="18" customFormat="1" ht="12.95" customHeight="1" x14ac:dyDescent="0.2"/>
    <row r="577" s="18" customFormat="1" ht="12.95" customHeight="1" x14ac:dyDescent="0.2"/>
    <row r="578" s="18" customFormat="1" ht="12.95" customHeight="1" x14ac:dyDescent="0.2"/>
    <row r="579" s="18" customFormat="1" ht="12.95" customHeight="1" x14ac:dyDescent="0.2"/>
    <row r="580" s="18" customFormat="1" ht="12.95" customHeight="1" x14ac:dyDescent="0.2"/>
    <row r="581" s="18" customFormat="1" ht="12.95" customHeight="1" x14ac:dyDescent="0.2"/>
    <row r="582" s="18" customFormat="1" ht="12.95" customHeight="1" x14ac:dyDescent="0.2"/>
    <row r="583" s="18" customFormat="1" ht="12.95" customHeight="1" x14ac:dyDescent="0.2"/>
    <row r="584" s="18" customFormat="1" ht="12.95" customHeight="1" x14ac:dyDescent="0.2"/>
    <row r="585" s="18" customFormat="1" ht="12.95" customHeight="1" x14ac:dyDescent="0.2"/>
    <row r="586" s="18" customFormat="1" ht="12.95" customHeight="1" x14ac:dyDescent="0.2"/>
    <row r="587" s="18" customFormat="1" ht="12.95" customHeight="1" x14ac:dyDescent="0.2"/>
    <row r="588" s="18" customFormat="1" ht="12.95" customHeight="1" x14ac:dyDescent="0.2"/>
    <row r="589" s="18" customFormat="1" ht="12.95" customHeight="1" x14ac:dyDescent="0.2"/>
    <row r="590" s="18" customFormat="1" ht="12.95" customHeight="1" x14ac:dyDescent="0.2"/>
    <row r="591" s="18" customFormat="1" ht="12.95" customHeight="1" x14ac:dyDescent="0.2"/>
    <row r="592" s="18" customFormat="1" ht="12.95" customHeight="1" x14ac:dyDescent="0.2"/>
    <row r="593" s="18" customFormat="1" ht="12.95" customHeight="1" x14ac:dyDescent="0.2"/>
    <row r="594" s="18" customFormat="1" ht="12.95" customHeight="1" x14ac:dyDescent="0.2"/>
    <row r="595" s="18" customFormat="1" ht="12.95" customHeight="1" x14ac:dyDescent="0.2"/>
    <row r="596" s="18" customFormat="1" ht="12.95" customHeight="1" x14ac:dyDescent="0.2"/>
    <row r="597" s="18" customFormat="1" ht="12.95" customHeight="1" x14ac:dyDescent="0.2"/>
    <row r="598" s="18" customFormat="1" ht="12.95" customHeight="1" x14ac:dyDescent="0.2"/>
    <row r="599" s="18" customFormat="1" ht="12.95" customHeight="1" x14ac:dyDescent="0.2"/>
    <row r="600" s="18" customFormat="1" ht="12.95" customHeight="1" x14ac:dyDescent="0.2"/>
    <row r="601" s="18" customFormat="1" ht="12.95" customHeight="1" x14ac:dyDescent="0.2"/>
    <row r="602" s="18" customFormat="1" ht="12.95" customHeight="1" x14ac:dyDescent="0.2"/>
    <row r="603" s="18" customFormat="1" ht="12.95" customHeight="1" x14ac:dyDescent="0.2"/>
    <row r="604" s="18" customFormat="1" ht="12.95" customHeight="1" x14ac:dyDescent="0.2"/>
    <row r="605" s="18" customFormat="1" ht="12.95" customHeight="1" x14ac:dyDescent="0.2"/>
    <row r="606" s="18" customFormat="1" ht="12.95" customHeight="1" x14ac:dyDescent="0.2"/>
    <row r="607" s="18" customFormat="1" ht="12.95" customHeight="1" x14ac:dyDescent="0.2"/>
    <row r="608" s="18" customFormat="1" ht="12.95" customHeight="1" x14ac:dyDescent="0.2"/>
    <row r="609" s="18" customFormat="1" ht="12.95" customHeight="1" x14ac:dyDescent="0.2"/>
    <row r="610" s="18" customFormat="1" ht="12.95" customHeight="1" x14ac:dyDescent="0.2"/>
    <row r="611" s="18" customFormat="1" ht="12.95" customHeight="1" x14ac:dyDescent="0.2"/>
    <row r="612" s="18" customFormat="1" ht="12.95" customHeight="1" x14ac:dyDescent="0.2"/>
    <row r="613" s="18" customFormat="1" ht="12.95" customHeight="1" x14ac:dyDescent="0.2"/>
    <row r="614" s="18" customFormat="1" ht="12.95" customHeight="1" x14ac:dyDescent="0.2"/>
    <row r="615" s="18" customFormat="1" ht="12.95" customHeight="1" x14ac:dyDescent="0.2"/>
    <row r="616" s="18" customFormat="1" ht="12.95" customHeight="1" x14ac:dyDescent="0.2"/>
    <row r="617" s="18" customFormat="1" ht="12.95" customHeight="1" x14ac:dyDescent="0.2"/>
    <row r="618" s="18" customFormat="1" ht="12.95" customHeight="1" x14ac:dyDescent="0.2"/>
    <row r="619" s="18" customFormat="1" ht="12.95" customHeight="1" x14ac:dyDescent="0.2"/>
    <row r="620" s="18" customFormat="1" ht="12.95" customHeight="1" x14ac:dyDescent="0.2"/>
    <row r="621" s="18" customFormat="1" ht="12.95" customHeight="1" x14ac:dyDescent="0.2"/>
    <row r="622" s="18" customFormat="1" ht="12.95" customHeight="1" x14ac:dyDescent="0.2"/>
    <row r="623" s="18" customFormat="1" ht="12.95" customHeight="1" x14ac:dyDescent="0.2"/>
    <row r="624" s="18" customFormat="1" ht="12.95" customHeight="1" x14ac:dyDescent="0.2"/>
    <row r="625" s="18" customFormat="1" ht="12.95" customHeight="1" x14ac:dyDescent="0.2"/>
    <row r="626" s="18" customFormat="1" ht="12.95" customHeight="1" x14ac:dyDescent="0.2"/>
    <row r="627" s="18" customFormat="1" ht="12.95" customHeight="1" x14ac:dyDescent="0.2"/>
    <row r="628" s="18" customFormat="1" ht="12.95" customHeight="1" x14ac:dyDescent="0.2"/>
    <row r="629" s="18" customFormat="1" ht="12.95" customHeight="1" x14ac:dyDescent="0.2"/>
    <row r="630" s="18" customFormat="1" ht="12.95" customHeight="1" x14ac:dyDescent="0.2"/>
    <row r="631" s="18" customFormat="1" ht="12.95" customHeight="1" x14ac:dyDescent="0.2"/>
    <row r="632" s="18" customFormat="1" ht="12.95" customHeight="1" x14ac:dyDescent="0.2"/>
    <row r="633" s="18" customFormat="1" ht="12.95" customHeight="1" x14ac:dyDescent="0.2"/>
    <row r="634" s="18" customFormat="1" ht="12.95" customHeight="1" x14ac:dyDescent="0.2"/>
    <row r="635" s="18" customFormat="1" ht="12.95" customHeight="1" x14ac:dyDescent="0.2"/>
    <row r="636" s="18" customFormat="1" ht="12.95" customHeight="1" x14ac:dyDescent="0.2"/>
    <row r="637" s="18" customFormat="1" ht="12.95" customHeight="1" x14ac:dyDescent="0.2"/>
    <row r="638" s="18" customFormat="1" ht="12.95" customHeight="1" x14ac:dyDescent="0.2"/>
    <row r="639" s="18" customFormat="1" ht="12.95" customHeight="1" x14ac:dyDescent="0.2"/>
    <row r="640" s="18" customFormat="1" ht="12.95" customHeight="1" x14ac:dyDescent="0.2"/>
    <row r="641" s="18" customFormat="1" ht="12.95" customHeight="1" x14ac:dyDescent="0.2"/>
    <row r="642" s="18" customFormat="1" ht="12.95" customHeight="1" x14ac:dyDescent="0.2"/>
    <row r="643" s="18" customFormat="1" ht="12.95" customHeight="1" x14ac:dyDescent="0.2"/>
    <row r="644" s="18" customFormat="1" ht="12.95" customHeight="1" x14ac:dyDescent="0.2"/>
    <row r="645" s="18" customFormat="1" ht="12.95" customHeight="1" x14ac:dyDescent="0.2"/>
    <row r="646" s="18" customFormat="1" ht="12.95" customHeight="1" x14ac:dyDescent="0.2"/>
    <row r="647" s="18" customFormat="1" ht="12.95" customHeight="1" x14ac:dyDescent="0.2"/>
    <row r="648" s="18" customFormat="1" ht="12.95" customHeight="1" x14ac:dyDescent="0.2"/>
    <row r="649" s="18" customFormat="1" ht="12.95" customHeight="1" x14ac:dyDescent="0.2"/>
    <row r="650" s="18" customFormat="1" ht="12.95" customHeight="1" x14ac:dyDescent="0.2"/>
    <row r="651" s="18" customFormat="1" ht="12.95" customHeight="1" x14ac:dyDescent="0.2"/>
    <row r="652" s="18" customFormat="1" ht="12.95" customHeight="1" x14ac:dyDescent="0.2"/>
    <row r="653" s="18" customFormat="1" ht="12.95" customHeight="1" x14ac:dyDescent="0.2"/>
  </sheetData>
  <phoneticPr fontId="0" type="noConversion"/>
  <hyperlinks>
    <hyperlink ref="H64711" r:id="rId1" display="http://vsolj.cetus-net.org/bulletin.html"/>
    <hyperlink ref="H64704" r:id="rId2" display="http://vsolj.cetus-net.org/bulletin.html"/>
    <hyperlink ref="AP2201" r:id="rId3" display="http://cdsbib.u-strasbg.fr/cgi-bin/cdsbib?1990RMxAA..21..381G"/>
    <hyperlink ref="AP2204" r:id="rId4" display="http://cdsbib.u-strasbg.fr/cgi-bin/cdsbib?1990RMxAA..21..381G"/>
    <hyperlink ref="AP2202" r:id="rId5" display="http://cdsbib.u-strasbg.fr/cgi-bin/cdsbib?1990RMxAA..21..381G"/>
    <hyperlink ref="AP2180" r:id="rId6" display="http://cdsbib.u-strasbg.fr/cgi-bin/cdsbib?1990RMxAA..21..381G"/>
    <hyperlink ref="I64711" r:id="rId7" display="http://vsolj.cetus-net.org/bulletin.html"/>
    <hyperlink ref="AQ2314" r:id="rId8" display="http://cdsbib.u-strasbg.fr/cgi-bin/cdsbib?1990RMxAA..21..381G"/>
    <hyperlink ref="AQ583" r:id="rId9" display="http://cdsbib.u-strasbg.fr/cgi-bin/cdsbib?1990RMxAA..21..381G"/>
    <hyperlink ref="AQ2315" r:id="rId10" display="http://cdsbib.u-strasbg.fr/cgi-bin/cdsbib?1990RMxAA..21..381G"/>
    <hyperlink ref="H64708" r:id="rId11" display="https://www.aavso.org/ejaavso"/>
    <hyperlink ref="H64912" r:id="rId12" display="http://vsolj.cetus-net.org/bulletin.html"/>
    <hyperlink ref="H64905" r:id="rId13" display="https://www.aavso.org/ejaavso"/>
    <hyperlink ref="I64912" r:id="rId14" display="http://vsolj.cetus-net.org/bulletin.html"/>
    <hyperlink ref="AQ58563" r:id="rId15" display="http://cdsbib.u-strasbg.fr/cgi-bin/cdsbib?1990RMxAA..21..381G"/>
    <hyperlink ref="H64909" r:id="rId16" display="https://www.aavso.org/ejaavso"/>
    <hyperlink ref="AP5927" r:id="rId17" display="http://cdsbib.u-strasbg.fr/cgi-bin/cdsbib?1990RMxAA..21..381G"/>
    <hyperlink ref="AP5930" r:id="rId18" display="http://cdsbib.u-strasbg.fr/cgi-bin/cdsbib?1990RMxAA..21..381G"/>
    <hyperlink ref="AP5928" r:id="rId19" display="http://cdsbib.u-strasbg.fr/cgi-bin/cdsbib?1990RMxAA..21..381G"/>
    <hyperlink ref="AP5912" r:id="rId20" display="http://cdsbib.u-strasbg.fr/cgi-bin/cdsbib?1990RMxAA..21..381G"/>
    <hyperlink ref="AQ6141" r:id="rId21" display="http://cdsbib.u-strasbg.fr/cgi-bin/cdsbib?1990RMxAA..21..381G"/>
    <hyperlink ref="AQ6145" r:id="rId22" display="http://cdsbib.u-strasbg.fr/cgi-bin/cdsbib?1990RMxAA..21..381G"/>
    <hyperlink ref="AQ289" r:id="rId23" display="http://cdsbib.u-strasbg.fr/cgi-bin/cdsbib?1990RMxAA..21..381G"/>
    <hyperlink ref="I3033" r:id="rId24" display="http://vsolj.cetus-net.org/bulletin.html"/>
    <hyperlink ref="H3033" r:id="rId25" display="http://vsolj.cetus-net.org/bulletin.html"/>
    <hyperlink ref="AQ950" r:id="rId26" display="http://cdsbib.u-strasbg.fr/cgi-bin/cdsbib?1990RMxAA..21..381G"/>
    <hyperlink ref="AQ949" r:id="rId27" display="http://cdsbib.u-strasbg.fr/cgi-bin/cdsbib?1990RMxAA..21..381G"/>
    <hyperlink ref="AP4203" r:id="rId28" display="http://cdsbib.u-strasbg.fr/cgi-bin/cdsbib?1990RMxAA..21..381G"/>
    <hyperlink ref="AP4221" r:id="rId29" display="http://cdsbib.u-strasbg.fr/cgi-bin/cdsbib?1990RMxAA..21..381G"/>
    <hyperlink ref="AP4222" r:id="rId30" display="http://cdsbib.u-strasbg.fr/cgi-bin/cdsbib?1990RMxAA..21..381G"/>
    <hyperlink ref="AP4218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4"/>
  <sheetViews>
    <sheetView workbookViewId="0">
      <selection activeCell="A11" sqref="A11:D19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3" t="s">
        <v>35</v>
      </c>
      <c r="I1" s="6" t="s">
        <v>36</v>
      </c>
      <c r="J1" s="7" t="s">
        <v>37</v>
      </c>
    </row>
    <row r="2" spans="1:16" x14ac:dyDescent="0.2">
      <c r="I2" s="8" t="s">
        <v>38</v>
      </c>
      <c r="J2" s="9" t="s">
        <v>39</v>
      </c>
    </row>
    <row r="3" spans="1:16" x14ac:dyDescent="0.2">
      <c r="A3" s="10" t="s">
        <v>40</v>
      </c>
      <c r="I3" s="8" t="s">
        <v>41</v>
      </c>
      <c r="J3" s="9" t="s">
        <v>42</v>
      </c>
    </row>
    <row r="4" spans="1:16" x14ac:dyDescent="0.2">
      <c r="I4" s="8" t="s">
        <v>43</v>
      </c>
      <c r="J4" s="9" t="s">
        <v>42</v>
      </c>
    </row>
    <row r="5" spans="1:16" ht="13.5" thickBot="1" x14ac:dyDescent="0.25">
      <c r="I5" s="11" t="s">
        <v>44</v>
      </c>
      <c r="J5" s="12" t="s">
        <v>45</v>
      </c>
    </row>
    <row r="10" spans="1:16" ht="13.5" thickBot="1" x14ac:dyDescent="0.25"/>
    <row r="11" spans="1:16" ht="12.75" customHeight="1" thickBot="1" x14ac:dyDescent="0.25">
      <c r="A11" s="5" t="str">
        <f t="shared" ref="A11:A19" si="0">P11</f>
        <v> KVBB 6.7 </v>
      </c>
      <c r="B11" s="2" t="str">
        <f t="shared" ref="B11:B19" si="1">IF(H11=INT(H11),"I","II")</f>
        <v>II</v>
      </c>
      <c r="C11" s="5">
        <f t="shared" ref="C11:C19" si="2">1*G11</f>
        <v>24975.42</v>
      </c>
      <c r="D11" s="4" t="str">
        <f t="shared" ref="D11:D19" si="3">VLOOKUP(F11,I$1:J$5,2,FALSE)</f>
        <v>vis</v>
      </c>
      <c r="E11" s="13">
        <f>VLOOKUP(C11,Active!C$21:E$972,3,FALSE)</f>
        <v>-1323.1757450750351</v>
      </c>
      <c r="F11" s="2" t="s">
        <v>44</v>
      </c>
      <c r="G11" s="4" t="str">
        <f t="shared" ref="G11:G19" si="4">MID(I11,3,LEN(I11)-3)</f>
        <v>24975.42</v>
      </c>
      <c r="H11" s="5">
        <f t="shared" ref="H11:H19" si="5">1*K11</f>
        <v>-5588.5</v>
      </c>
      <c r="I11" s="14" t="s">
        <v>47</v>
      </c>
      <c r="J11" s="15" t="s">
        <v>48</v>
      </c>
      <c r="K11" s="14">
        <v>-5588.5</v>
      </c>
      <c r="L11" s="14" t="s">
        <v>49</v>
      </c>
      <c r="M11" s="15" t="s">
        <v>46</v>
      </c>
      <c r="N11" s="15"/>
      <c r="O11" s="16" t="s">
        <v>50</v>
      </c>
      <c r="P11" s="16" t="s">
        <v>51</v>
      </c>
    </row>
    <row r="12" spans="1:16" ht="12.75" customHeight="1" thickBot="1" x14ac:dyDescent="0.25">
      <c r="A12" s="5" t="str">
        <f t="shared" si="0"/>
        <v> MVS 152 </v>
      </c>
      <c r="B12" s="2" t="str">
        <f t="shared" si="1"/>
        <v>II</v>
      </c>
      <c r="C12" s="5">
        <f t="shared" si="2"/>
        <v>28126.391</v>
      </c>
      <c r="D12" s="4" t="str">
        <f t="shared" si="3"/>
        <v>vis</v>
      </c>
      <c r="E12" s="13">
        <f>VLOOKUP(C12,Active!C$21:E$972,3,FALSE)</f>
        <v>-3.7792291884208414E-2</v>
      </c>
      <c r="F12" s="2" t="s">
        <v>44</v>
      </c>
      <c r="G12" s="4" t="str">
        <f t="shared" si="4"/>
        <v>28126.391</v>
      </c>
      <c r="H12" s="5">
        <f t="shared" si="5"/>
        <v>-4926.5</v>
      </c>
      <c r="I12" s="14" t="s">
        <v>52</v>
      </c>
      <c r="J12" s="15" t="s">
        <v>53</v>
      </c>
      <c r="K12" s="14">
        <v>-4926.5</v>
      </c>
      <c r="L12" s="14" t="s">
        <v>54</v>
      </c>
      <c r="M12" s="15" t="s">
        <v>55</v>
      </c>
      <c r="N12" s="15"/>
      <c r="O12" s="16" t="s">
        <v>56</v>
      </c>
      <c r="P12" s="16" t="s">
        <v>57</v>
      </c>
    </row>
    <row r="13" spans="1:16" ht="12.75" customHeight="1" thickBot="1" x14ac:dyDescent="0.25">
      <c r="A13" s="5" t="str">
        <f t="shared" si="0"/>
        <v> MVS 152 </v>
      </c>
      <c r="B13" s="2" t="str">
        <f t="shared" si="1"/>
        <v>I</v>
      </c>
      <c r="C13" s="5">
        <f t="shared" si="2"/>
        <v>28238.33</v>
      </c>
      <c r="D13" s="4" t="str">
        <f t="shared" si="3"/>
        <v>vis</v>
      </c>
      <c r="E13" s="13">
        <f>VLOOKUP(C13,Active!C$21:E$972,3,FALSE)</f>
        <v>46.967000610556298</v>
      </c>
      <c r="F13" s="2" t="s">
        <v>44</v>
      </c>
      <c r="G13" s="4" t="str">
        <f t="shared" si="4"/>
        <v>28238.330</v>
      </c>
      <c r="H13" s="5">
        <f t="shared" si="5"/>
        <v>-4903</v>
      </c>
      <c r="I13" s="14" t="s">
        <v>58</v>
      </c>
      <c r="J13" s="15" t="s">
        <v>59</v>
      </c>
      <c r="K13" s="14">
        <v>-4903</v>
      </c>
      <c r="L13" s="14" t="s">
        <v>60</v>
      </c>
      <c r="M13" s="15" t="s">
        <v>55</v>
      </c>
      <c r="N13" s="15"/>
      <c r="O13" s="16" t="s">
        <v>56</v>
      </c>
      <c r="P13" s="16" t="s">
        <v>57</v>
      </c>
    </row>
    <row r="14" spans="1:16" ht="12.75" customHeight="1" thickBot="1" x14ac:dyDescent="0.25">
      <c r="A14" s="5" t="str">
        <f t="shared" si="0"/>
        <v> MVS 152 </v>
      </c>
      <c r="B14" s="2" t="str">
        <f t="shared" si="1"/>
        <v>I</v>
      </c>
      <c r="C14" s="5">
        <f t="shared" si="2"/>
        <v>28495.694</v>
      </c>
      <c r="D14" s="4" t="str">
        <f t="shared" si="3"/>
        <v>vis</v>
      </c>
      <c r="E14" s="13">
        <f>VLOOKUP(C14,Active!C$21:E$972,3,FALSE)</f>
        <v>155.037838482463</v>
      </c>
      <c r="F14" s="2" t="s">
        <v>44</v>
      </c>
      <c r="G14" s="4" t="str">
        <f t="shared" si="4"/>
        <v>28495.694</v>
      </c>
      <c r="H14" s="5">
        <f t="shared" si="5"/>
        <v>-4849</v>
      </c>
      <c r="I14" s="14" t="s">
        <v>61</v>
      </c>
      <c r="J14" s="15" t="s">
        <v>62</v>
      </c>
      <c r="K14" s="14">
        <v>-4849</v>
      </c>
      <c r="L14" s="14" t="s">
        <v>63</v>
      </c>
      <c r="M14" s="15" t="s">
        <v>55</v>
      </c>
      <c r="N14" s="15"/>
      <c r="O14" s="16" t="s">
        <v>56</v>
      </c>
      <c r="P14" s="16" t="s">
        <v>57</v>
      </c>
    </row>
    <row r="15" spans="1:16" ht="12.75" customHeight="1" thickBot="1" x14ac:dyDescent="0.25">
      <c r="A15" s="5" t="str">
        <f t="shared" si="0"/>
        <v> MVS 152 </v>
      </c>
      <c r="B15" s="2" t="str">
        <f t="shared" si="1"/>
        <v>I</v>
      </c>
      <c r="C15" s="5">
        <f t="shared" si="2"/>
        <v>28962.33</v>
      </c>
      <c r="D15" s="4" t="str">
        <f t="shared" si="3"/>
        <v>vis</v>
      </c>
      <c r="E15" s="13">
        <f>VLOOKUP(C15,Active!C$21:E$972,3,FALSE)</f>
        <v>350.98499310080797</v>
      </c>
      <c r="F15" s="2" t="s">
        <v>44</v>
      </c>
      <c r="G15" s="4" t="str">
        <f t="shared" si="4"/>
        <v>28962.330</v>
      </c>
      <c r="H15" s="5">
        <f t="shared" si="5"/>
        <v>-4751</v>
      </c>
      <c r="I15" s="14" t="s">
        <v>64</v>
      </c>
      <c r="J15" s="15" t="s">
        <v>65</v>
      </c>
      <c r="K15" s="14">
        <v>-4751</v>
      </c>
      <c r="L15" s="14" t="s">
        <v>66</v>
      </c>
      <c r="M15" s="15" t="s">
        <v>55</v>
      </c>
      <c r="N15" s="15"/>
      <c r="O15" s="16" t="s">
        <v>56</v>
      </c>
      <c r="P15" s="16" t="s">
        <v>57</v>
      </c>
    </row>
    <row r="16" spans="1:16" ht="12.75" customHeight="1" thickBot="1" x14ac:dyDescent="0.25">
      <c r="A16" s="5" t="str">
        <f t="shared" si="0"/>
        <v> MVS 152 </v>
      </c>
      <c r="B16" s="2" t="str">
        <f t="shared" si="1"/>
        <v>I</v>
      </c>
      <c r="C16" s="5">
        <f t="shared" si="2"/>
        <v>29219.589</v>
      </c>
      <c r="D16" s="4" t="str">
        <f t="shared" si="3"/>
        <v>vis</v>
      </c>
      <c r="E16" s="13">
        <f>VLOOKUP(C16,Active!C$21:E$972,3,FALSE)</f>
        <v>459.01173996551665</v>
      </c>
      <c r="F16" s="2" t="s">
        <v>44</v>
      </c>
      <c r="G16" s="4" t="str">
        <f t="shared" si="4"/>
        <v>29219.589</v>
      </c>
      <c r="H16" s="5">
        <f t="shared" si="5"/>
        <v>-4697</v>
      </c>
      <c r="I16" s="14" t="s">
        <v>67</v>
      </c>
      <c r="J16" s="15" t="s">
        <v>68</v>
      </c>
      <c r="K16" s="14">
        <v>-4697</v>
      </c>
      <c r="L16" s="14" t="s">
        <v>69</v>
      </c>
      <c r="M16" s="15" t="s">
        <v>55</v>
      </c>
      <c r="N16" s="15"/>
      <c r="O16" s="16" t="s">
        <v>56</v>
      </c>
      <c r="P16" s="16" t="s">
        <v>57</v>
      </c>
    </row>
    <row r="17" spans="1:16" ht="12.75" customHeight="1" thickBot="1" x14ac:dyDescent="0.25">
      <c r="A17" s="5" t="str">
        <f t="shared" si="0"/>
        <v> MVS 152 </v>
      </c>
      <c r="B17" s="2" t="str">
        <f t="shared" si="1"/>
        <v>I</v>
      </c>
      <c r="C17" s="5">
        <f t="shared" si="2"/>
        <v>30024.553</v>
      </c>
      <c r="D17" s="4" t="str">
        <f t="shared" si="3"/>
        <v>vis</v>
      </c>
      <c r="E17" s="13">
        <f>VLOOKUP(C17,Active!C$21:E$972,3,FALSE)</f>
        <v>797.02767823474721</v>
      </c>
      <c r="F17" s="2" t="s">
        <v>44</v>
      </c>
      <c r="G17" s="4" t="str">
        <f t="shared" si="4"/>
        <v>30024.553</v>
      </c>
      <c r="H17" s="5">
        <f t="shared" si="5"/>
        <v>-4528</v>
      </c>
      <c r="I17" s="14" t="s">
        <v>70</v>
      </c>
      <c r="J17" s="15" t="s">
        <v>71</v>
      </c>
      <c r="K17" s="14">
        <v>-4528</v>
      </c>
      <c r="L17" s="14" t="s">
        <v>72</v>
      </c>
      <c r="M17" s="15" t="s">
        <v>55</v>
      </c>
      <c r="N17" s="15"/>
      <c r="O17" s="16" t="s">
        <v>56</v>
      </c>
      <c r="P17" s="16" t="s">
        <v>57</v>
      </c>
    </row>
    <row r="18" spans="1:16" ht="12.75" customHeight="1" thickBot="1" x14ac:dyDescent="0.25">
      <c r="A18" s="5" t="str">
        <f t="shared" si="0"/>
        <v> MVS 152 </v>
      </c>
      <c r="B18" s="2" t="str">
        <f t="shared" si="1"/>
        <v>I</v>
      </c>
      <c r="C18" s="5">
        <f t="shared" si="2"/>
        <v>30367.346000000001</v>
      </c>
      <c r="D18" s="4" t="str">
        <f t="shared" si="3"/>
        <v>vis</v>
      </c>
      <c r="E18" s="13">
        <f>VLOOKUP(C18,Active!C$21:E$972,3,FALSE)</f>
        <v>940.97137947744238</v>
      </c>
      <c r="F18" s="2" t="s">
        <v>44</v>
      </c>
      <c r="G18" s="4" t="str">
        <f t="shared" si="4"/>
        <v>30367.346</v>
      </c>
      <c r="H18" s="5">
        <f t="shared" si="5"/>
        <v>-4456</v>
      </c>
      <c r="I18" s="14" t="s">
        <v>73</v>
      </c>
      <c r="J18" s="15" t="s">
        <v>74</v>
      </c>
      <c r="K18" s="14">
        <v>-4456</v>
      </c>
      <c r="L18" s="14" t="s">
        <v>75</v>
      </c>
      <c r="M18" s="15" t="s">
        <v>55</v>
      </c>
      <c r="N18" s="15"/>
      <c r="O18" s="16" t="s">
        <v>56</v>
      </c>
      <c r="P18" s="16" t="s">
        <v>57</v>
      </c>
    </row>
    <row r="19" spans="1:16" ht="12.75" customHeight="1" thickBot="1" x14ac:dyDescent="0.25">
      <c r="A19" s="5" t="str">
        <f t="shared" si="0"/>
        <v>VSB 59 </v>
      </c>
      <c r="B19" s="2" t="str">
        <f t="shared" si="1"/>
        <v>II</v>
      </c>
      <c r="C19" s="5">
        <f t="shared" si="2"/>
        <v>56726.481800000001</v>
      </c>
      <c r="D19" s="4" t="str">
        <f t="shared" si="3"/>
        <v>vis</v>
      </c>
      <c r="E19" s="13">
        <f>VLOOKUP(C19,Active!C$21:E$972,3,FALSE)</f>
        <v>12009.550868004961</v>
      </c>
      <c r="F19" s="2" t="s">
        <v>44</v>
      </c>
      <c r="G19" s="4" t="str">
        <f t="shared" si="4"/>
        <v>56726.4818</v>
      </c>
      <c r="H19" s="5">
        <f t="shared" si="5"/>
        <v>1081.5</v>
      </c>
      <c r="I19" s="14" t="s">
        <v>76</v>
      </c>
      <c r="J19" s="15" t="s">
        <v>77</v>
      </c>
      <c r="K19" s="14">
        <v>1081.5</v>
      </c>
      <c r="L19" s="14" t="s">
        <v>78</v>
      </c>
      <c r="M19" s="15" t="s">
        <v>79</v>
      </c>
      <c r="N19" s="15" t="s">
        <v>44</v>
      </c>
      <c r="O19" s="16" t="s">
        <v>80</v>
      </c>
      <c r="P19" s="17" t="s">
        <v>81</v>
      </c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</sheetData>
  <phoneticPr fontId="0" type="noConversion"/>
  <hyperlinks>
    <hyperlink ref="A3" r:id="rId1"/>
    <hyperlink ref="P19" r:id="rId2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2024-01-13T05:23:00Z</dcterms:modified>
</cp:coreProperties>
</file>