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7BE80AA-D62C-476A-8A1B-F2FC5B8993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L39" i="1" s="1"/>
  <c r="Q39" i="1"/>
  <c r="E40" i="1"/>
  <c r="F40" i="1" s="1"/>
  <c r="G40" i="1" s="1"/>
  <c r="L40" i="1" s="1"/>
  <c r="Q40" i="1"/>
  <c r="E41" i="1"/>
  <c r="F41" i="1" s="1"/>
  <c r="G41" i="1" s="1"/>
  <c r="L41" i="1" s="1"/>
  <c r="Q41" i="1"/>
  <c r="Q31" i="1"/>
  <c r="Q33" i="1"/>
  <c r="Q38" i="1"/>
  <c r="Q37" i="1"/>
  <c r="B38" i="1"/>
  <c r="F11" i="1"/>
  <c r="Q35" i="1"/>
  <c r="Q36" i="1"/>
  <c r="Q34" i="1"/>
  <c r="Q32" i="1"/>
  <c r="Q28" i="1"/>
  <c r="Q27" i="1"/>
  <c r="Q26" i="1"/>
  <c r="G11" i="1"/>
  <c r="Q29" i="1"/>
  <c r="Q30" i="1"/>
  <c r="E14" i="1"/>
  <c r="E15" i="1" s="1"/>
  <c r="C17" i="1"/>
  <c r="Q25" i="1"/>
  <c r="Q24" i="1"/>
  <c r="Q23" i="1"/>
  <c r="Q22" i="1"/>
  <c r="E22" i="1"/>
  <c r="F22" i="1" s="1"/>
  <c r="G22" i="1" s="1"/>
  <c r="I22" i="1" s="1"/>
  <c r="Q21" i="1"/>
  <c r="E30" i="1"/>
  <c r="F30" i="1" s="1"/>
  <c r="G30" i="1" s="1"/>
  <c r="N30" i="1" s="1"/>
  <c r="E28" i="1"/>
  <c r="F28" i="1" s="1"/>
  <c r="G28" i="1" s="1"/>
  <c r="I28" i="1" s="1"/>
  <c r="E36" i="1"/>
  <c r="F36" i="1" s="1"/>
  <c r="G36" i="1" s="1"/>
  <c r="I36" i="1" s="1"/>
  <c r="E38" i="1"/>
  <c r="F38" i="1" s="1"/>
  <c r="G38" i="1" s="1"/>
  <c r="I38" i="1" s="1"/>
  <c r="E24" i="1"/>
  <c r="F24" i="1" s="1"/>
  <c r="G24" i="1" s="1"/>
  <c r="I24" i="1" s="1"/>
  <c r="E31" i="1"/>
  <c r="F31" i="1" s="1"/>
  <c r="G31" i="1" s="1"/>
  <c r="I31" i="1" s="1"/>
  <c r="E29" i="1"/>
  <c r="F29" i="1" s="1"/>
  <c r="G29" i="1" s="1"/>
  <c r="N29" i="1" s="1"/>
  <c r="E27" i="1"/>
  <c r="F27" i="1" s="1"/>
  <c r="G27" i="1" s="1"/>
  <c r="I27" i="1" s="1"/>
  <c r="E33" i="1"/>
  <c r="F33" i="1" s="1"/>
  <c r="G33" i="1" s="1"/>
  <c r="I33" i="1" s="1"/>
  <c r="E23" i="1"/>
  <c r="F23" i="1"/>
  <c r="G23" i="1" s="1"/>
  <c r="L23" i="1" s="1"/>
  <c r="E35" i="1"/>
  <c r="F35" i="1"/>
  <c r="G35" i="1" s="1"/>
  <c r="K35" i="1" s="1"/>
  <c r="E32" i="1"/>
  <c r="F32" i="1"/>
  <c r="G32" i="1" s="1"/>
  <c r="I32" i="1" s="1"/>
  <c r="E37" i="1"/>
  <c r="F37" i="1"/>
  <c r="G37" i="1"/>
  <c r="K37" i="1" s="1"/>
  <c r="E34" i="1"/>
  <c r="F34" i="1" s="1"/>
  <c r="G34" i="1" s="1"/>
  <c r="I34" i="1" s="1"/>
  <c r="E21" i="1"/>
  <c r="F21" i="1" s="1"/>
  <c r="G21" i="1" s="1"/>
  <c r="H21" i="1" s="1"/>
  <c r="E25" i="1"/>
  <c r="F25" i="1"/>
  <c r="G25" i="1" s="1"/>
  <c r="I25" i="1" s="1"/>
  <c r="E26" i="1"/>
  <c r="F26" i="1" s="1"/>
  <c r="G26" i="1" s="1"/>
  <c r="I26" i="1" s="1"/>
  <c r="C12" i="1"/>
  <c r="C16" i="1" l="1"/>
  <c r="D18" i="1" s="1"/>
  <c r="C11" i="1"/>
  <c r="O40" i="1" l="1"/>
  <c r="O39" i="1"/>
  <c r="O41" i="1"/>
  <c r="O22" i="1"/>
  <c r="O28" i="1"/>
  <c r="O36" i="1"/>
  <c r="O26" i="1"/>
  <c r="O37" i="1"/>
  <c r="O35" i="1"/>
  <c r="O32" i="1"/>
  <c r="O30" i="1"/>
  <c r="O21" i="1"/>
  <c r="O27" i="1"/>
  <c r="O31" i="1"/>
  <c r="O33" i="1"/>
  <c r="O24" i="1"/>
  <c r="O25" i="1"/>
  <c r="O34" i="1"/>
  <c r="C15" i="1"/>
  <c r="O29" i="1"/>
  <c r="O23" i="1"/>
  <c r="O38" i="1"/>
  <c r="C18" i="1" l="1"/>
  <c r="E16" i="1"/>
  <c r="E17" i="1" s="1"/>
</calcChain>
</file>

<file path=xl/sharedStrings.xml><?xml version="1.0" encoding="utf-8"?>
<sst xmlns="http://schemas.openxmlformats.org/spreadsheetml/2006/main" count="78" uniqueCount="61">
  <si>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</si>
  <si>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</si>
  <si>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</si>
  <si>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</si>
  <si>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</si>
  <si>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</si>
  <si>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</si>
  <si>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</si>
  <si>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</si>
  <si>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</si>
  <si>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</si>
  <si>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</si>
  <si>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</si>
  <si>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</si>
  <si>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</si>
  <si>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</si>
  <si>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</si>
  <si>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</si>
  <si>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</si>
  <si>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</si>
  <si>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</si>
  <si>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</si>
  <si>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</si>
  <si>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</si>
  <si>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</si>
  <si>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</si>
  <si>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</si>
  <si>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5484</t>
  </si>
  <si>
    <t>IBVS</t>
  </si>
  <si>
    <t>IBVS 5657</t>
  </si>
  <si>
    <t>IBVS 5672</t>
  </si>
  <si>
    <t xml:space="preserve">GI Aur / GSC 1889-0165 </t>
  </si>
  <si>
    <t># of data points:</t>
  </si>
  <si>
    <t>IBVS 5802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</si>
  <si>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</si>
  <si>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</si>
  <si>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</si>
  <si>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</si>
  <si>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</si>
  <si>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</si>
  <si>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</si>
  <si>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</si>
  <si>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</si>
  <si>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OEJV 0137</t>
  </si>
  <si>
    <t>I</t>
  </si>
  <si>
    <t>IBVS 5820</t>
  </si>
  <si>
    <t>IBVS 5918</t>
  </si>
  <si>
    <t>IBVS 5992</t>
  </si>
  <si>
    <t>IBVS 6010</t>
  </si>
  <si>
    <t>OEJV 0160</t>
  </si>
  <si>
    <t>IBVS 6063</t>
  </si>
  <si>
    <t>p</t>
  </si>
  <si>
    <t>OEJV</t>
  </si>
  <si>
    <t>EB/D:</t>
  </si>
  <si>
    <t>IBVS 5984</t>
  </si>
  <si>
    <t>IBVS 6149</t>
  </si>
  <si>
    <t>OEJV 0168</t>
  </si>
  <si>
    <t>JAAVSO 51, 138</t>
  </si>
  <si>
    <t>VSB, 108</t>
  </si>
  <si>
    <t>CCD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</si>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</sst>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65" fontId="19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Aur - O-C Diagr.</a:t>
            </a:r>
          </a:p>
        </c:rich>
      </c:tx>
      <c:layout>
        <c:manualLayout>
          <c:xMode val="edge"/>
          <c:yMode val="edge"/>
          <c:x val="0.3881987577639751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5155279503104"/>
          <c:y val="0.14906854902912253"/>
          <c:w val="0.81211180124223603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F1-4C80-824E-A35920D885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1.9812999998976011E-2</c:v>
                </c:pt>
                <c:pt idx="3">
                  <c:v>2.0688999997219071E-2</c:v>
                </c:pt>
                <c:pt idx="4">
                  <c:v>2.1994000002450775E-2</c:v>
                </c:pt>
                <c:pt idx="5">
                  <c:v>2.3210999999719206E-2</c:v>
                </c:pt>
                <c:pt idx="6">
                  <c:v>2.3834999999962747E-2</c:v>
                </c:pt>
                <c:pt idx="7">
                  <c:v>2.4434999999357387E-2</c:v>
                </c:pt>
                <c:pt idx="10">
                  <c:v>2.8535999997984618E-2</c:v>
                </c:pt>
                <c:pt idx="11">
                  <c:v>2.5078999991819728E-2</c:v>
                </c:pt>
                <c:pt idx="12">
                  <c:v>3.7423000001581386E-2</c:v>
                </c:pt>
                <c:pt idx="13">
                  <c:v>2.9740000005403999E-2</c:v>
                </c:pt>
                <c:pt idx="15">
                  <c:v>3.1051999998453539E-2</c:v>
                </c:pt>
                <c:pt idx="17">
                  <c:v>2.9156999997212552E-2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F1-4C80-824E-A35920D885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F1-4C80-824E-A35920D885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4">
                  <c:v>2.6547000001301058E-2</c:v>
                </c:pt>
                <c:pt idx="16">
                  <c:v>2.9535000001487788E-2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F1-4C80-824E-A35920D885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2">
                  <c:v>2.2203000000445172E-2</c:v>
                </c:pt>
                <c:pt idx="18">
                  <c:v>3.2193000180996023E-2</c:v>
                </c:pt>
                <c:pt idx="19">
                  <c:v>3.6712000117404386E-2</c:v>
                </c:pt>
                <c:pt idx="20">
                  <c:v>2.9969999995955732E-2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F1-4C80-824E-A35920D885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F1-4C80-824E-A35920D885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8">
                  <c:v>2.8105999997933395E-2</c:v>
                </c:pt>
                <c:pt idx="9">
                  <c:v>2.5943000000552274E-2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F1-4C80-824E-A35920D885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-2.6362893995582337E-2</c:v>
                </c:pt>
                <c:pt idx="1">
                  <c:v>2.1123887645138957E-2</c:v>
                </c:pt>
                <c:pt idx="2">
                  <c:v>2.2949371817331012E-2</c:v>
                </c:pt>
                <c:pt idx="3">
                  <c:v>2.2953770574372437E-2</c:v>
                </c:pt>
                <c:pt idx="4">
                  <c:v>2.4350375935025398E-2</c:v>
                </c:pt>
                <c:pt idx="5">
                  <c:v>2.4832039831061609E-2</c:v>
                </c:pt>
                <c:pt idx="6">
                  <c:v>2.564141112668411E-2</c:v>
                </c:pt>
                <c:pt idx="7">
                  <c:v>2.564141112668411E-2</c:v>
                </c:pt>
                <c:pt idx="8">
                  <c:v>2.6382601688164503E-2</c:v>
                </c:pt>
                <c:pt idx="9">
                  <c:v>2.6776290443372187E-2</c:v>
                </c:pt>
                <c:pt idx="10">
                  <c:v>2.6976433888757097E-2</c:v>
                </c:pt>
                <c:pt idx="11">
                  <c:v>2.6978633267277813E-2</c:v>
                </c:pt>
                <c:pt idx="12">
                  <c:v>2.6996228295443521E-2</c:v>
                </c:pt>
                <c:pt idx="13">
                  <c:v>2.7038016487337072E-2</c:v>
                </c:pt>
                <c:pt idx="14">
                  <c:v>2.7651643094616089E-2</c:v>
                </c:pt>
                <c:pt idx="15">
                  <c:v>2.832245354343365E-2</c:v>
                </c:pt>
                <c:pt idx="16">
                  <c:v>2.8984466478168359E-2</c:v>
                </c:pt>
                <c:pt idx="17">
                  <c:v>2.905924534787261E-2</c:v>
                </c:pt>
                <c:pt idx="18">
                  <c:v>3.4232183628590339E-2</c:v>
                </c:pt>
                <c:pt idx="19">
                  <c:v>3.430476311977388E-2</c:v>
                </c:pt>
                <c:pt idx="20">
                  <c:v>3.4977772947112157E-2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F1-4C80-824E-A35920D88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423184"/>
        <c:axId val="1"/>
      </c:scatterChart>
      <c:valAx>
        <c:axId val="51142318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4472049689446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8944099378881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42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80745341614906"/>
          <c:y val="0.91925596256989606"/>
          <c:w val="0.7484472049689441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Aur - O-C Diagr.</a:t>
            </a:r>
          </a:p>
        </c:rich>
      </c:tx>
      <c:layout>
        <c:manualLayout>
          <c:xMode val="edge"/>
          <c:yMode val="edge"/>
          <c:x val="0.3525773195876288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860681114551083"/>
          <c:w val="0.76288659793814428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E4-4C86-B083-1D8C5F07BF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1.9812999998976011E-2</c:v>
                </c:pt>
                <c:pt idx="3">
                  <c:v>2.0688999997219071E-2</c:v>
                </c:pt>
                <c:pt idx="4">
                  <c:v>2.1994000002450775E-2</c:v>
                </c:pt>
                <c:pt idx="5">
                  <c:v>2.3210999999719206E-2</c:v>
                </c:pt>
                <c:pt idx="6">
                  <c:v>2.3834999999962747E-2</c:v>
                </c:pt>
                <c:pt idx="7">
                  <c:v>2.4434999999357387E-2</c:v>
                </c:pt>
                <c:pt idx="10">
                  <c:v>2.8535999997984618E-2</c:v>
                </c:pt>
                <c:pt idx="11">
                  <c:v>2.5078999991819728E-2</c:v>
                </c:pt>
                <c:pt idx="12">
                  <c:v>3.7423000001581386E-2</c:v>
                </c:pt>
                <c:pt idx="13">
                  <c:v>2.9740000005403999E-2</c:v>
                </c:pt>
                <c:pt idx="15">
                  <c:v>3.1051999998453539E-2</c:v>
                </c:pt>
                <c:pt idx="17">
                  <c:v>2.9156999997212552E-2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E4-4C86-B083-1D8C5F07BF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E4-4C86-B083-1D8C5F07BF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4">
                  <c:v>2.6547000001301058E-2</c:v>
                </c:pt>
                <c:pt idx="16">
                  <c:v>2.9535000001487788E-2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E4-4C86-B083-1D8C5F07BF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2">
                  <c:v>2.2203000000445172E-2</c:v>
                </c:pt>
                <c:pt idx="18">
                  <c:v>3.2193000180996023E-2</c:v>
                </c:pt>
                <c:pt idx="19">
                  <c:v>3.6712000117404386E-2</c:v>
                </c:pt>
                <c:pt idx="20">
                  <c:v>2.9969999995955732E-2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E4-4C86-B083-1D8C5F07BF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E4-4C86-B083-1D8C5F07BF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8">
                  <c:v>2.8105999997933395E-2</c:v>
                </c:pt>
                <c:pt idx="9">
                  <c:v>2.5943000000552274E-2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E4-4C86-B083-1D8C5F07BF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-2.6362893995582337E-2</c:v>
                </c:pt>
                <c:pt idx="1">
                  <c:v>2.1123887645138957E-2</c:v>
                </c:pt>
                <c:pt idx="2">
                  <c:v>2.2949371817331012E-2</c:v>
                </c:pt>
                <c:pt idx="3">
                  <c:v>2.2953770574372437E-2</c:v>
                </c:pt>
                <c:pt idx="4">
                  <c:v>2.4350375935025398E-2</c:v>
                </c:pt>
                <c:pt idx="5">
                  <c:v>2.4832039831061609E-2</c:v>
                </c:pt>
                <c:pt idx="6">
                  <c:v>2.564141112668411E-2</c:v>
                </c:pt>
                <c:pt idx="7">
                  <c:v>2.564141112668411E-2</c:v>
                </c:pt>
                <c:pt idx="8">
                  <c:v>2.6382601688164503E-2</c:v>
                </c:pt>
                <c:pt idx="9">
                  <c:v>2.6776290443372187E-2</c:v>
                </c:pt>
                <c:pt idx="10">
                  <c:v>2.6976433888757097E-2</c:v>
                </c:pt>
                <c:pt idx="11">
                  <c:v>2.6978633267277813E-2</c:v>
                </c:pt>
                <c:pt idx="12">
                  <c:v>2.6996228295443521E-2</c:v>
                </c:pt>
                <c:pt idx="13">
                  <c:v>2.7038016487337072E-2</c:v>
                </c:pt>
                <c:pt idx="14">
                  <c:v>2.7651643094616089E-2</c:v>
                </c:pt>
                <c:pt idx="15">
                  <c:v>2.832245354343365E-2</c:v>
                </c:pt>
                <c:pt idx="16">
                  <c:v>2.8984466478168359E-2</c:v>
                </c:pt>
                <c:pt idx="17">
                  <c:v>2.905924534787261E-2</c:v>
                </c:pt>
                <c:pt idx="18">
                  <c:v>3.4232183628590339E-2</c:v>
                </c:pt>
                <c:pt idx="19">
                  <c:v>3.430476311977388E-2</c:v>
                </c:pt>
                <c:pt idx="20">
                  <c:v>3.4977772947112157E-2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E4-4C86-B083-1D8C5F07B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31296"/>
        <c:axId val="1"/>
      </c:scatterChart>
      <c:valAx>
        <c:axId val="50963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631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319587628865979"/>
          <c:y val="0.86068111455108354"/>
          <c:w val="0.76288659793814428"/>
          <c:h val="0.12074303405572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9524</xdr:rowOff>
    </xdr:from>
    <xdr:to>
      <xdr:col>16</xdr:col>
      <xdr:colOff>466725</xdr:colOff>
      <xdr:row>18</xdr:row>
      <xdr:rowOff>57149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4D84CD8-51F6-E8AA-8FFD-583027326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638175</xdr:colOff>
      <xdr:row>0</xdr:row>
      <xdr:rowOff>0</xdr:rowOff>
    </xdr:from>
    <xdr:to>
      <xdr:col>26</xdr:col>
      <xdr:colOff>619125</xdr:colOff>
      <xdr:row>18</xdr:row>
      <xdr:rowOff>133350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929257F-70F0-36FF-7079-B4A63D544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5"/>
  <sheetViews>
    <sheetView tabSelected="1" workbookViewId="0">
      <pane xSplit="14" ySplit="22" topLeftCell="O27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7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31</v>
      </c>
      <c r="B1" s="2"/>
      <c r="C1" s="3"/>
    </row>
    <row r="2" spans="1:7" s="10" customFormat="1" ht="12.95" customHeight="1">
      <c r="A2" s="10" t="s">
        <v>24</v>
      </c>
      <c r="B2" s="7" t="s">
        <v>53</v>
      </c>
    </row>
    <row r="3" spans="1:7" s="10" customFormat="1" ht="12.95" customHeight="1"/>
    <row r="4" spans="1:7" s="10" customFormat="1" ht="12.95" customHeight="1">
      <c r="A4" s="11" t="s">
        <v>0</v>
      </c>
      <c r="C4" s="12">
        <v>26297.507000000001</v>
      </c>
      <c r="D4" s="13">
        <v>1.207857</v>
      </c>
    </row>
    <row r="5" spans="1:7" s="10" customFormat="1" ht="12.95" customHeight="1"/>
    <row r="6" spans="1:7" s="10" customFormat="1" ht="12.95" customHeight="1">
      <c r="A6" s="11" t="s">
        <v>1</v>
      </c>
    </row>
    <row r="7" spans="1:7" s="10" customFormat="1" ht="12.95" customHeight="1">
      <c r="A7" s="10" t="s">
        <v>2</v>
      </c>
      <c r="C7" s="10">
        <v>26297.507000000001</v>
      </c>
    </row>
    <row r="8" spans="1:7" s="10" customFormat="1" ht="12.95" customHeight="1">
      <c r="A8" s="10" t="s">
        <v>3</v>
      </c>
      <c r="C8" s="10">
        <v>1.207857</v>
      </c>
    </row>
    <row r="9" spans="1:7" s="10" customFormat="1" ht="12.95" customHeight="1">
      <c r="A9" s="14" t="s">
        <v>34</v>
      </c>
      <c r="C9" s="15">
        <v>-9.5</v>
      </c>
      <c r="D9" s="10" t="s">
        <v>35</v>
      </c>
    </row>
    <row r="10" spans="1:7" s="10" customFormat="1" ht="12.95" customHeight="1" thickBot="1">
      <c r="C10" s="16" t="s">
        <v>20</v>
      </c>
      <c r="D10" s="16" t="s">
        <v>21</v>
      </c>
    </row>
    <row r="11" spans="1:7" s="10" customFormat="1" ht="12.95" customHeight="1">
      <c r="A11" s="10" t="s">
        <v>16</v>
      </c>
      <c r="C11" s="17">
        <f ca="1">INTERCEPT(INDIRECT($G$11):G992,INDIRECT($F$11):F992)</f>
        <v>-2.6362893995582337E-2</v>
      </c>
      <c r="D11" s="18"/>
      <c r="F11" s="19" t="str">
        <f>"F"&amp;E19</f>
        <v>F22</v>
      </c>
      <c r="G11" s="17" t="str">
        <f>"G"&amp;E19</f>
        <v>G22</v>
      </c>
    </row>
    <row r="12" spans="1:7" s="10" customFormat="1" ht="12.95" customHeight="1">
      <c r="A12" s="10" t="s">
        <v>17</v>
      </c>
      <c r="C12" s="17">
        <f ca="1">SLOPE(INDIRECT($G$11):G992,INDIRECT($F$11):F992)</f>
        <v>2.19937852071332E-6</v>
      </c>
      <c r="D12" s="18"/>
    </row>
    <row r="13" spans="1:7" s="10" customFormat="1" ht="12.95" customHeight="1">
      <c r="A13" s="10" t="s">
        <v>19</v>
      </c>
      <c r="C13" s="18" t="s">
        <v>14</v>
      </c>
      <c r="D13" s="20" t="s">
        <v>41</v>
      </c>
      <c r="E13" s="15">
        <v>1</v>
      </c>
    </row>
    <row r="14" spans="1:7" s="10" customFormat="1" ht="12.95" customHeight="1">
      <c r="D14" s="20" t="s">
        <v>36</v>
      </c>
      <c r="E14" s="21">
        <f ca="1">NOW()+15018.5+$C$9/24</f>
        <v>60322.798918171291</v>
      </c>
    </row>
    <row r="15" spans="1:7" s="10" customFormat="1" ht="12.95" customHeight="1">
      <c r="A15" s="22" t="s">
        <v>18</v>
      </c>
      <c r="C15" s="23">
        <f ca="1">(C7+C11)+(C8+C12)*INT(MAX(F21:F3533))</f>
        <v>59984.673707772949</v>
      </c>
      <c r="D15" s="20" t="s">
        <v>42</v>
      </c>
      <c r="E15" s="21">
        <f ca="1">ROUND(2*(E14-$C$7)/$C$8,0)/2+E13</f>
        <v>28171</v>
      </c>
    </row>
    <row r="16" spans="1:7" s="10" customFormat="1" ht="12.95" customHeight="1">
      <c r="A16" s="11" t="s">
        <v>4</v>
      </c>
      <c r="C16" s="24">
        <f ca="1">+C8+C12</f>
        <v>1.2078591993785206</v>
      </c>
      <c r="D16" s="20" t="s">
        <v>37</v>
      </c>
      <c r="E16" s="17">
        <f ca="1">ROUND(2*(E14-$C$15)/$C$16,0)/2+E13</f>
        <v>281</v>
      </c>
    </row>
    <row r="17" spans="1:17" s="10" customFormat="1" ht="12.95" customHeight="1" thickBot="1">
      <c r="A17" s="20" t="s">
        <v>32</v>
      </c>
      <c r="C17" s="10">
        <f>COUNT(C21:C2191)</f>
        <v>21</v>
      </c>
      <c r="D17" s="20" t="s">
        <v>38</v>
      </c>
      <c r="E17" s="25">
        <f ca="1">+$C$15+$C$16*E16-15018.5-$C$9/24</f>
        <v>45305.977976131646</v>
      </c>
    </row>
    <row r="18" spans="1:17" s="10" customFormat="1" ht="12.95" customHeight="1" thickTop="1" thickBot="1">
      <c r="A18" s="11" t="s">
        <v>5</v>
      </c>
      <c r="C18" s="12">
        <f ca="1">+C15</f>
        <v>59984.673707772949</v>
      </c>
      <c r="D18" s="13">
        <f ca="1">+C16</f>
        <v>1.2078591993785206</v>
      </c>
      <c r="E18" s="26" t="s">
        <v>39</v>
      </c>
    </row>
    <row r="19" spans="1:17" s="10" customFormat="1" ht="12.95" customHeight="1" thickTop="1">
      <c r="A19" s="27" t="s">
        <v>40</v>
      </c>
      <c r="E19" s="28">
        <v>22</v>
      </c>
    </row>
    <row r="20" spans="1:17" s="10" customFormat="1" ht="12.95" customHeight="1" thickBot="1">
      <c r="A20" s="16" t="s">
        <v>6</v>
      </c>
      <c r="B20" s="16" t="s">
        <v>7</v>
      </c>
      <c r="C20" s="16" t="s">
        <v>8</v>
      </c>
      <c r="D20" s="16" t="s">
        <v>13</v>
      </c>
      <c r="E20" s="16" t="s">
        <v>9</v>
      </c>
      <c r="F20" s="16" t="s">
        <v>10</v>
      </c>
      <c r="G20" s="16" t="s">
        <v>11</v>
      </c>
      <c r="H20" s="29" t="s">
        <v>12</v>
      </c>
      <c r="I20" s="29" t="s">
        <v>28</v>
      </c>
      <c r="J20" s="29" t="s">
        <v>60</v>
      </c>
      <c r="K20" s="29" t="s">
        <v>52</v>
      </c>
      <c r="L20" s="29" t="s">
        <v>59</v>
      </c>
      <c r="M20" s="29" t="s">
        <v>25</v>
      </c>
      <c r="N20" s="29" t="s">
        <v>26</v>
      </c>
      <c r="O20" s="29" t="s">
        <v>23</v>
      </c>
      <c r="P20" s="30" t="s">
        <v>22</v>
      </c>
      <c r="Q20" s="16" t="s">
        <v>15</v>
      </c>
    </row>
    <row r="21" spans="1:17" s="10" customFormat="1" ht="12.95" customHeight="1">
      <c r="A21" s="10" t="s">
        <v>12</v>
      </c>
      <c r="C21" s="31">
        <v>26297.507000000001</v>
      </c>
      <c r="D21" s="31" t="s">
        <v>14</v>
      </c>
      <c r="E21" s="10">
        <f t="shared" ref="E21:E41" si="0">+(C21-C$7)/C$8</f>
        <v>0</v>
      </c>
      <c r="F21" s="10">
        <f t="shared" ref="F21:F41" si="1">ROUND(2*E21,0)/2</f>
        <v>0</v>
      </c>
      <c r="G21" s="10">
        <f t="shared" ref="G21:G41" si="2">+C21-(C$7+F21*C$8)</f>
        <v>0</v>
      </c>
      <c r="H21" s="10">
        <f>+G21</f>
        <v>0</v>
      </c>
      <c r="O21" s="10">
        <f t="shared" ref="O21:O41" ca="1" si="3">+C$11+C$12*F21</f>
        <v>-2.6362893995582337E-2</v>
      </c>
      <c r="Q21" s="32">
        <f t="shared" ref="Q21:Q41" si="4">+C21-15018.5</f>
        <v>11279.007000000001</v>
      </c>
    </row>
    <row r="22" spans="1:17" s="10" customFormat="1" ht="12.95" customHeight="1">
      <c r="A22" s="10" t="s">
        <v>27</v>
      </c>
      <c r="C22" s="31">
        <v>52376.367299999998</v>
      </c>
      <c r="D22" s="31">
        <v>1E-3</v>
      </c>
      <c r="E22" s="10">
        <f t="shared" si="0"/>
        <v>21591.016403431862</v>
      </c>
      <c r="F22" s="10">
        <f t="shared" si="1"/>
        <v>21591</v>
      </c>
      <c r="G22" s="10">
        <f t="shared" si="2"/>
        <v>1.9812999998976011E-2</v>
      </c>
      <c r="I22" s="10">
        <f>G22</f>
        <v>1.9812999998976011E-2</v>
      </c>
      <c r="O22" s="10">
        <f t="shared" ca="1" si="3"/>
        <v>2.1123887645138957E-2</v>
      </c>
      <c r="Q22" s="32">
        <f t="shared" si="4"/>
        <v>37357.867299999998</v>
      </c>
    </row>
    <row r="23" spans="1:17" s="10" customFormat="1" ht="12.95" customHeight="1">
      <c r="A23" s="11" t="s">
        <v>30</v>
      </c>
      <c r="C23" s="31">
        <v>53378.891000000003</v>
      </c>
      <c r="D23" s="31">
        <v>1E-4</v>
      </c>
      <c r="E23" s="10">
        <f t="shared" si="0"/>
        <v>22421.01838214292</v>
      </c>
      <c r="F23" s="10">
        <f t="shared" si="1"/>
        <v>22421</v>
      </c>
      <c r="G23" s="10">
        <f t="shared" si="2"/>
        <v>2.2203000000445172E-2</v>
      </c>
      <c r="L23" s="10">
        <f>G23</f>
        <v>2.2203000000445172E-2</v>
      </c>
      <c r="O23" s="10">
        <f t="shared" ca="1" si="3"/>
        <v>2.2949371817331012E-2</v>
      </c>
      <c r="Q23" s="32">
        <f t="shared" si="4"/>
        <v>38360.391000000003</v>
      </c>
    </row>
    <row r="24" spans="1:17" s="10" customFormat="1" ht="12.95" customHeight="1">
      <c r="A24" s="4" t="s">
        <v>29</v>
      </c>
      <c r="B24" s="33"/>
      <c r="C24" s="5">
        <v>53381.305200000003</v>
      </c>
      <c r="D24" s="5">
        <v>1.6999999999999999E-3</v>
      </c>
      <c r="E24" s="10">
        <f t="shared" si="0"/>
        <v>22423.017128683281</v>
      </c>
      <c r="F24" s="10">
        <f t="shared" si="1"/>
        <v>22423</v>
      </c>
      <c r="G24" s="10">
        <f t="shared" si="2"/>
        <v>2.0688999997219071E-2</v>
      </c>
      <c r="I24" s="10">
        <f>G24</f>
        <v>2.0688999997219071E-2</v>
      </c>
      <c r="O24" s="10">
        <f t="shared" ca="1" si="3"/>
        <v>2.2953770574372437E-2</v>
      </c>
      <c r="Q24" s="32">
        <f t="shared" si="4"/>
        <v>38362.805200000003</v>
      </c>
    </row>
    <row r="25" spans="1:17" s="10" customFormat="1" ht="12.95" customHeight="1">
      <c r="A25" s="5" t="s">
        <v>33</v>
      </c>
      <c r="B25" s="33"/>
      <c r="C25" s="5">
        <v>54148.295700000002</v>
      </c>
      <c r="D25" s="5">
        <v>1.9E-3</v>
      </c>
      <c r="E25" s="10">
        <f t="shared" si="0"/>
        <v>23058.018209109192</v>
      </c>
      <c r="F25" s="10">
        <f t="shared" si="1"/>
        <v>23058</v>
      </c>
      <c r="G25" s="10">
        <f t="shared" si="2"/>
        <v>2.1994000002450775E-2</v>
      </c>
      <c r="I25" s="10">
        <f>G25</f>
        <v>2.1994000002450775E-2</v>
      </c>
      <c r="O25" s="10">
        <f t="shared" ca="1" si="3"/>
        <v>2.4350375935025398E-2</v>
      </c>
      <c r="Q25" s="32">
        <f t="shared" si="4"/>
        <v>39129.795700000002</v>
      </c>
    </row>
    <row r="26" spans="1:17" s="10" customFormat="1" ht="12.95" customHeight="1">
      <c r="A26" s="5" t="s">
        <v>45</v>
      </c>
      <c r="B26" s="6" t="s">
        <v>44</v>
      </c>
      <c r="C26" s="5">
        <v>54412.817600000002</v>
      </c>
      <c r="D26" s="5">
        <v>2.0000000000000001E-4</v>
      </c>
      <c r="E26" s="10">
        <f t="shared" si="0"/>
        <v>23277.019216678797</v>
      </c>
      <c r="F26" s="10">
        <f t="shared" si="1"/>
        <v>23277</v>
      </c>
      <c r="G26" s="10">
        <f t="shared" si="2"/>
        <v>2.3210999999719206E-2</v>
      </c>
      <c r="I26" s="10">
        <f>G26</f>
        <v>2.3210999999719206E-2</v>
      </c>
      <c r="O26" s="10">
        <f t="shared" ca="1" si="3"/>
        <v>2.4832039831061609E-2</v>
      </c>
      <c r="Q26" s="32">
        <f t="shared" si="4"/>
        <v>39394.317600000002</v>
      </c>
    </row>
    <row r="27" spans="1:17" s="10" customFormat="1" ht="12.95" customHeight="1">
      <c r="A27" s="5" t="s">
        <v>46</v>
      </c>
      <c r="B27" s="6" t="s">
        <v>44</v>
      </c>
      <c r="C27" s="5">
        <v>54857.309600000001</v>
      </c>
      <c r="D27" s="5">
        <v>8.0000000000000004E-4</v>
      </c>
      <c r="E27" s="10">
        <f t="shared" si="0"/>
        <v>23645.019733296242</v>
      </c>
      <c r="F27" s="10">
        <f t="shared" si="1"/>
        <v>23645</v>
      </c>
      <c r="G27" s="10">
        <f t="shared" si="2"/>
        <v>2.3834999999962747E-2</v>
      </c>
      <c r="I27" s="10">
        <f>G27</f>
        <v>2.3834999999962747E-2</v>
      </c>
      <c r="O27" s="10">
        <f t="shared" ca="1" si="3"/>
        <v>2.564141112668411E-2</v>
      </c>
      <c r="Q27" s="32">
        <f t="shared" si="4"/>
        <v>39838.809600000001</v>
      </c>
    </row>
    <row r="28" spans="1:17" s="10" customFormat="1" ht="12.95" customHeight="1">
      <c r="A28" s="5" t="s">
        <v>46</v>
      </c>
      <c r="B28" s="6" t="s">
        <v>44</v>
      </c>
      <c r="C28" s="5">
        <v>54857.3102</v>
      </c>
      <c r="D28" s="5">
        <v>1E-3</v>
      </c>
      <c r="E28" s="10">
        <f t="shared" si="0"/>
        <v>23645.020230043789</v>
      </c>
      <c r="F28" s="10">
        <f t="shared" si="1"/>
        <v>23645</v>
      </c>
      <c r="G28" s="10">
        <f t="shared" si="2"/>
        <v>2.4434999999357387E-2</v>
      </c>
      <c r="I28" s="10">
        <f>G28</f>
        <v>2.4434999999357387E-2</v>
      </c>
      <c r="O28" s="10">
        <f t="shared" ca="1" si="3"/>
        <v>2.564141112668411E-2</v>
      </c>
      <c r="Q28" s="32">
        <f t="shared" si="4"/>
        <v>39838.8102</v>
      </c>
    </row>
    <row r="29" spans="1:17" s="10" customFormat="1" ht="12.95" customHeight="1">
      <c r="A29" s="4" t="s">
        <v>43</v>
      </c>
      <c r="B29" s="6" t="s">
        <v>44</v>
      </c>
      <c r="C29" s="5">
        <v>55264.361680000002</v>
      </c>
      <c r="D29" s="5">
        <v>1E-4</v>
      </c>
      <c r="E29" s="10">
        <f t="shared" si="0"/>
        <v>23982.023269310856</v>
      </c>
      <c r="F29" s="10">
        <f t="shared" si="1"/>
        <v>23982</v>
      </c>
      <c r="G29" s="10">
        <f t="shared" si="2"/>
        <v>2.8105999997933395E-2</v>
      </c>
      <c r="N29" s="10">
        <f>G29</f>
        <v>2.8105999997933395E-2</v>
      </c>
      <c r="O29" s="10">
        <f t="shared" ca="1" si="3"/>
        <v>2.6382601688164503E-2</v>
      </c>
      <c r="Q29" s="32">
        <f t="shared" si="4"/>
        <v>40245.861680000002</v>
      </c>
    </row>
    <row r="30" spans="1:17" s="10" customFormat="1" ht="12.95" customHeight="1">
      <c r="A30" s="4" t="s">
        <v>43</v>
      </c>
      <c r="B30" s="6" t="s">
        <v>44</v>
      </c>
      <c r="C30" s="5">
        <v>55480.565920000001</v>
      </c>
      <c r="D30" s="5">
        <v>2.0000000000000001E-4</v>
      </c>
      <c r="E30" s="10">
        <f t="shared" si="0"/>
        <v>24161.021478535953</v>
      </c>
      <c r="F30" s="10">
        <f t="shared" si="1"/>
        <v>24161</v>
      </c>
      <c r="G30" s="10">
        <f t="shared" si="2"/>
        <v>2.5943000000552274E-2</v>
      </c>
      <c r="N30" s="10">
        <f>G30</f>
        <v>2.5943000000552274E-2</v>
      </c>
      <c r="O30" s="10">
        <f t="shared" ca="1" si="3"/>
        <v>2.6776290443372187E-2</v>
      </c>
      <c r="Q30" s="32">
        <f t="shared" si="4"/>
        <v>40462.065920000001</v>
      </c>
    </row>
    <row r="31" spans="1:17" s="10" customFormat="1" ht="12.95" customHeight="1">
      <c r="A31" s="34" t="s">
        <v>54</v>
      </c>
      <c r="B31" s="34"/>
      <c r="C31" s="35">
        <v>55590.483500000002</v>
      </c>
      <c r="D31" s="35">
        <v>7.4000000000000003E-3</v>
      </c>
      <c r="E31" s="10">
        <f t="shared" si="0"/>
        <v>24252.023625313264</v>
      </c>
      <c r="F31" s="10">
        <f t="shared" si="1"/>
        <v>24252</v>
      </c>
      <c r="G31" s="10">
        <f t="shared" si="2"/>
        <v>2.8535999997984618E-2</v>
      </c>
      <c r="I31" s="10">
        <f>G31</f>
        <v>2.8535999997984618E-2</v>
      </c>
      <c r="O31" s="10">
        <f t="shared" ca="1" si="3"/>
        <v>2.6976433888757097E-2</v>
      </c>
      <c r="Q31" s="32">
        <f t="shared" si="4"/>
        <v>40571.983500000002</v>
      </c>
    </row>
    <row r="32" spans="1:17" s="10" customFormat="1" ht="12.95" customHeight="1">
      <c r="A32" s="5" t="s">
        <v>47</v>
      </c>
      <c r="B32" s="6" t="s">
        <v>44</v>
      </c>
      <c r="C32" s="5">
        <v>55591.687899999997</v>
      </c>
      <c r="D32" s="5">
        <v>4.0000000000000002E-4</v>
      </c>
      <c r="E32" s="10">
        <f t="shared" si="0"/>
        <v>24253.020763219483</v>
      </c>
      <c r="F32" s="10">
        <f t="shared" si="1"/>
        <v>24253</v>
      </c>
      <c r="G32" s="10">
        <f t="shared" si="2"/>
        <v>2.5078999991819728E-2</v>
      </c>
      <c r="I32" s="10">
        <f>G32</f>
        <v>2.5078999991819728E-2</v>
      </c>
      <c r="O32" s="10">
        <f t="shared" ca="1" si="3"/>
        <v>2.6978633267277813E-2</v>
      </c>
      <c r="Q32" s="32">
        <f t="shared" si="4"/>
        <v>40573.187899999997</v>
      </c>
    </row>
    <row r="33" spans="1:17" s="10" customFormat="1" ht="12.95" customHeight="1">
      <c r="A33" s="34" t="s">
        <v>54</v>
      </c>
      <c r="B33" s="34"/>
      <c r="C33" s="35">
        <v>55601.363100000002</v>
      </c>
      <c r="D33" s="35">
        <v>1.4E-3</v>
      </c>
      <c r="E33" s="10">
        <f t="shared" si="0"/>
        <v>24261.030982972323</v>
      </c>
      <c r="F33" s="10">
        <f t="shared" si="1"/>
        <v>24261</v>
      </c>
      <c r="G33" s="10">
        <f t="shared" si="2"/>
        <v>3.7423000001581386E-2</v>
      </c>
      <c r="I33" s="10">
        <f>G33</f>
        <v>3.7423000001581386E-2</v>
      </c>
      <c r="O33" s="10">
        <f t="shared" ca="1" si="3"/>
        <v>2.6996228295443521E-2</v>
      </c>
      <c r="Q33" s="32">
        <f t="shared" si="4"/>
        <v>40582.863100000002</v>
      </c>
    </row>
    <row r="34" spans="1:17" s="10" customFormat="1" ht="12.95" customHeight="1">
      <c r="A34" s="5" t="s">
        <v>48</v>
      </c>
      <c r="B34" s="6" t="s">
        <v>44</v>
      </c>
      <c r="C34" s="5">
        <v>55624.304700000001</v>
      </c>
      <c r="D34" s="5">
        <v>2.2000000000000001E-3</v>
      </c>
      <c r="E34" s="10">
        <f t="shared" si="0"/>
        <v>24280.024622120003</v>
      </c>
      <c r="F34" s="10">
        <f t="shared" si="1"/>
        <v>24280</v>
      </c>
      <c r="G34" s="10">
        <f t="shared" si="2"/>
        <v>2.9740000005403999E-2</v>
      </c>
      <c r="I34" s="10">
        <f>G34</f>
        <v>2.9740000005403999E-2</v>
      </c>
      <c r="O34" s="10">
        <f t="shared" ca="1" si="3"/>
        <v>2.7038016487337072E-2</v>
      </c>
      <c r="Q34" s="32">
        <f t="shared" si="4"/>
        <v>40605.804700000001</v>
      </c>
    </row>
    <row r="35" spans="1:17" s="10" customFormat="1" ht="12.95" customHeight="1">
      <c r="A35" s="36" t="s">
        <v>49</v>
      </c>
      <c r="B35" s="37" t="s">
        <v>44</v>
      </c>
      <c r="C35" s="38">
        <v>55961.293610000001</v>
      </c>
      <c r="D35" s="38">
        <v>2.0000000000000001E-4</v>
      </c>
      <c r="E35" s="10">
        <f t="shared" si="0"/>
        <v>24559.021978595149</v>
      </c>
      <c r="F35" s="10">
        <f t="shared" si="1"/>
        <v>24559</v>
      </c>
      <c r="G35" s="10">
        <f t="shared" si="2"/>
        <v>2.6547000001301058E-2</v>
      </c>
      <c r="K35" s="10">
        <f>G35</f>
        <v>2.6547000001301058E-2</v>
      </c>
      <c r="O35" s="10">
        <f t="shared" ca="1" si="3"/>
        <v>2.7651643094616089E-2</v>
      </c>
      <c r="Q35" s="32">
        <f t="shared" si="4"/>
        <v>40942.793610000001</v>
      </c>
    </row>
    <row r="36" spans="1:17" s="10" customFormat="1" ht="12.95" customHeight="1">
      <c r="A36" s="36" t="s">
        <v>50</v>
      </c>
      <c r="B36" s="37" t="s">
        <v>51</v>
      </c>
      <c r="C36" s="38">
        <v>56329.694499999998</v>
      </c>
      <c r="D36" s="38">
        <v>1.7000000000000001E-4</v>
      </c>
      <c r="E36" s="10">
        <f t="shared" si="0"/>
        <v>24864.025708341302</v>
      </c>
      <c r="F36" s="10">
        <f t="shared" si="1"/>
        <v>24864</v>
      </c>
      <c r="G36" s="10">
        <f t="shared" si="2"/>
        <v>3.1051999998453539E-2</v>
      </c>
      <c r="I36" s="10">
        <f>G36</f>
        <v>3.1051999998453539E-2</v>
      </c>
      <c r="O36" s="10">
        <f t="shared" ca="1" si="3"/>
        <v>2.832245354343365E-2</v>
      </c>
      <c r="Q36" s="32">
        <f t="shared" si="4"/>
        <v>41311.194499999998</v>
      </c>
    </row>
    <row r="37" spans="1:17" s="10" customFormat="1" ht="12.95" customHeight="1">
      <c r="A37" s="35" t="s">
        <v>56</v>
      </c>
      <c r="B37" s="39" t="s">
        <v>44</v>
      </c>
      <c r="C37" s="40">
        <v>56693.257940000003</v>
      </c>
      <c r="D37" s="35">
        <v>2.9999999999999997E-4</v>
      </c>
      <c r="E37" s="10">
        <f t="shared" si="0"/>
        <v>25165.024452397927</v>
      </c>
      <c r="F37" s="10">
        <f t="shared" si="1"/>
        <v>25165</v>
      </c>
      <c r="G37" s="10">
        <f t="shared" si="2"/>
        <v>2.9535000001487788E-2</v>
      </c>
      <c r="K37" s="10">
        <f>G37</f>
        <v>2.9535000001487788E-2</v>
      </c>
      <c r="O37" s="10">
        <f t="shared" ca="1" si="3"/>
        <v>2.8984466478168359E-2</v>
      </c>
      <c r="Q37" s="32">
        <f t="shared" si="4"/>
        <v>41674.757940000003</v>
      </c>
    </row>
    <row r="38" spans="1:17" s="10" customFormat="1" ht="12.95" customHeight="1">
      <c r="A38" s="41" t="s">
        <v>55</v>
      </c>
      <c r="B38" s="42" t="str">
        <f>IF(K38="s","II","I")</f>
        <v>I</v>
      </c>
      <c r="C38" s="41">
        <v>56734.324699999997</v>
      </c>
      <c r="D38" s="41">
        <v>1.9E-3</v>
      </c>
      <c r="E38" s="10">
        <f t="shared" si="0"/>
        <v>25199.024139446967</v>
      </c>
      <c r="F38" s="10">
        <f t="shared" si="1"/>
        <v>25199</v>
      </c>
      <c r="G38" s="10">
        <f t="shared" si="2"/>
        <v>2.9156999997212552E-2</v>
      </c>
      <c r="I38" s="10">
        <f>G38</f>
        <v>2.9156999997212552E-2</v>
      </c>
      <c r="O38" s="10">
        <f t="shared" ca="1" si="3"/>
        <v>2.905924534787261E-2</v>
      </c>
      <c r="Q38" s="32">
        <f t="shared" si="4"/>
        <v>41715.824699999997</v>
      </c>
    </row>
    <row r="39" spans="1:17" s="10" customFormat="1" ht="12.95" customHeight="1">
      <c r="A39" s="43" t="s">
        <v>58</v>
      </c>
      <c r="B39" s="44" t="s">
        <v>44</v>
      </c>
      <c r="C39" s="45">
        <v>59575.207400000188</v>
      </c>
      <c r="D39" s="43"/>
      <c r="E39" s="10">
        <f t="shared" si="0"/>
        <v>27551.026652989709</v>
      </c>
      <c r="F39" s="10">
        <f t="shared" si="1"/>
        <v>27551</v>
      </c>
      <c r="G39" s="10">
        <f t="shared" si="2"/>
        <v>3.2193000180996023E-2</v>
      </c>
      <c r="L39" s="10">
        <f>G39</f>
        <v>3.2193000180996023E-2</v>
      </c>
      <c r="O39" s="10">
        <f t="shared" ca="1" si="3"/>
        <v>3.4232183628590339E-2</v>
      </c>
      <c r="Q39" s="32">
        <f t="shared" si="4"/>
        <v>44556.707400000188</v>
      </c>
    </row>
    <row r="40" spans="1:17" s="10" customFormat="1" ht="12.95" customHeight="1">
      <c r="A40" s="43" t="s">
        <v>58</v>
      </c>
      <c r="B40" s="44" t="s">
        <v>44</v>
      </c>
      <c r="C40" s="45">
        <v>59615.071200000122</v>
      </c>
      <c r="D40" s="43"/>
      <c r="E40" s="10">
        <f t="shared" si="0"/>
        <v>27584.030394326586</v>
      </c>
      <c r="F40" s="10">
        <f t="shared" si="1"/>
        <v>27584</v>
      </c>
      <c r="G40" s="10">
        <f t="shared" si="2"/>
        <v>3.6712000117404386E-2</v>
      </c>
      <c r="L40" s="10">
        <f>G40</f>
        <v>3.6712000117404386E-2</v>
      </c>
      <c r="O40" s="10">
        <f t="shared" ca="1" si="3"/>
        <v>3.430476311977388E-2</v>
      </c>
      <c r="Q40" s="32">
        <f t="shared" si="4"/>
        <v>44596.571200000122</v>
      </c>
    </row>
    <row r="41" spans="1:17" s="10" customFormat="1" ht="12.95" customHeight="1">
      <c r="A41" s="8" t="s">
        <v>57</v>
      </c>
      <c r="B41" s="9" t="s">
        <v>44</v>
      </c>
      <c r="C41" s="46">
        <v>59984.668700000002</v>
      </c>
      <c r="D41" s="47">
        <v>2.2000000000000001E-3</v>
      </c>
      <c r="E41" s="10">
        <f t="shared" si="0"/>
        <v>27890.024812539894</v>
      </c>
      <c r="F41" s="10">
        <f t="shared" si="1"/>
        <v>27890</v>
      </c>
      <c r="G41" s="10">
        <f t="shared" si="2"/>
        <v>2.9969999995955732E-2</v>
      </c>
      <c r="L41" s="10">
        <f>G41</f>
        <v>2.9969999995955732E-2</v>
      </c>
      <c r="O41" s="10">
        <f t="shared" ca="1" si="3"/>
        <v>3.4977772947112157E-2</v>
      </c>
      <c r="Q41" s="32">
        <f t="shared" si="4"/>
        <v>44966.168700000002</v>
      </c>
    </row>
    <row r="42" spans="1:17" s="10" customFormat="1" ht="12.95" customHeight="1">
      <c r="C42" s="31"/>
      <c r="D42" s="31"/>
    </row>
    <row r="43" spans="1:17" s="10" customFormat="1" ht="12.95" customHeight="1">
      <c r="C43" s="31"/>
      <c r="D43" s="31"/>
    </row>
    <row r="44" spans="1:17" s="10" customFormat="1" ht="12.95" customHeight="1">
      <c r="C44" s="31"/>
      <c r="D44" s="31"/>
    </row>
    <row r="45" spans="1:17" s="10" customFormat="1" ht="12.95" customHeight="1">
      <c r="C45" s="31"/>
      <c r="D45" s="31"/>
    </row>
    <row r="46" spans="1:17" s="10" customFormat="1" ht="12.95" customHeight="1">
      <c r="C46" s="31"/>
      <c r="D46" s="31"/>
    </row>
    <row r="47" spans="1:17" s="10" customFormat="1" ht="12.95" customHeight="1">
      <c r="C47" s="31"/>
      <c r="D47" s="31"/>
    </row>
    <row r="48" spans="1:17" s="10" customFormat="1" ht="12.95" customHeight="1">
      <c r="C48" s="31"/>
      <c r="D48" s="31"/>
    </row>
    <row r="49" spans="3:4" s="10" customFormat="1" ht="12.95" customHeight="1">
      <c r="C49" s="31"/>
      <c r="D49" s="31"/>
    </row>
    <row r="50" spans="3:4" s="10" customFormat="1" ht="12.95" customHeight="1">
      <c r="C50" s="31"/>
      <c r="D50" s="31"/>
    </row>
    <row r="51" spans="3:4" s="10" customFormat="1" ht="12.95" customHeight="1">
      <c r="C51" s="31"/>
      <c r="D51" s="31"/>
    </row>
    <row r="52" spans="3:4" s="10" customFormat="1" ht="12.95" customHeight="1">
      <c r="C52" s="31"/>
      <c r="D52" s="31"/>
    </row>
    <row r="53" spans="3:4" s="10" customFormat="1" ht="12.95" customHeight="1">
      <c r="C53" s="31"/>
      <c r="D53" s="31"/>
    </row>
    <row r="54" spans="3:4" s="10" customFormat="1" ht="12.95" customHeight="1">
      <c r="C54" s="31"/>
      <c r="D54" s="31"/>
    </row>
    <row r="55" spans="3:4" s="10" customFormat="1" ht="12.95" customHeight="1">
      <c r="C55" s="31"/>
      <c r="D55" s="31"/>
    </row>
    <row r="56" spans="3:4" s="10" customFormat="1" ht="12.95" customHeight="1">
      <c r="C56" s="31"/>
      <c r="D56" s="31"/>
    </row>
    <row r="57" spans="3:4" s="10" customFormat="1" ht="12.95" customHeight="1">
      <c r="C57" s="31"/>
      <c r="D57" s="31"/>
    </row>
    <row r="58" spans="3:4" s="10" customFormat="1" ht="12.95" customHeight="1">
      <c r="C58" s="31"/>
      <c r="D58" s="31"/>
    </row>
    <row r="59" spans="3:4" s="10" customFormat="1" ht="12.95" customHeight="1">
      <c r="C59" s="31"/>
      <c r="D59" s="31"/>
    </row>
    <row r="60" spans="3:4" s="10" customFormat="1" ht="12.95" customHeight="1">
      <c r="C60" s="31"/>
      <c r="D60" s="31"/>
    </row>
    <row r="61" spans="3:4" s="10" customFormat="1" ht="12.95" customHeight="1">
      <c r="C61" s="31"/>
      <c r="D61" s="31"/>
    </row>
    <row r="62" spans="3:4" s="10" customFormat="1" ht="12.95" customHeight="1">
      <c r="C62" s="31"/>
      <c r="D62" s="31"/>
    </row>
    <row r="63" spans="3:4" s="10" customFormat="1" ht="12.95" customHeight="1">
      <c r="C63" s="31"/>
      <c r="D63" s="31"/>
    </row>
    <row r="64" spans="3:4" s="10" customFormat="1" ht="12.95" customHeight="1">
      <c r="C64" s="31"/>
      <c r="D64" s="31"/>
    </row>
    <row r="65" spans="3:4" s="10" customFormat="1" ht="12.95" customHeight="1">
      <c r="C65" s="31"/>
      <c r="D65" s="31"/>
    </row>
    <row r="66" spans="3:4" s="10" customFormat="1" ht="12.95" customHeight="1">
      <c r="C66" s="31"/>
      <c r="D66" s="31"/>
    </row>
    <row r="67" spans="3:4" s="10" customFormat="1" ht="12.95" customHeight="1">
      <c r="C67" s="31"/>
      <c r="D67" s="31"/>
    </row>
    <row r="68" spans="3:4" s="10" customFormat="1" ht="12.95" customHeight="1">
      <c r="C68" s="31"/>
      <c r="D68" s="31"/>
    </row>
    <row r="69" spans="3:4" s="10" customFormat="1" ht="12.95" customHeight="1">
      <c r="C69" s="31"/>
      <c r="D69" s="31"/>
    </row>
    <row r="70" spans="3:4" s="10" customFormat="1" ht="12.95" customHeight="1">
      <c r="C70" s="31"/>
      <c r="D70" s="31"/>
    </row>
    <row r="71" spans="3:4" s="10" customFormat="1" ht="12.95" customHeight="1">
      <c r="C71" s="31"/>
      <c r="D71" s="31"/>
    </row>
    <row r="72" spans="3:4" s="10" customFormat="1" ht="12.95" customHeight="1">
      <c r="C72" s="31"/>
      <c r="D72" s="31"/>
    </row>
    <row r="73" spans="3:4" s="10" customFormat="1" ht="12.95" customHeight="1">
      <c r="C73" s="31"/>
      <c r="D73" s="31"/>
    </row>
    <row r="74" spans="3:4" s="10" customFormat="1" ht="12.95" customHeight="1">
      <c r="C74" s="31"/>
      <c r="D74" s="31"/>
    </row>
    <row r="75" spans="3:4" s="10" customFormat="1" ht="12.95" customHeight="1">
      <c r="C75" s="31"/>
      <c r="D75" s="31"/>
    </row>
    <row r="76" spans="3:4" s="10" customFormat="1" ht="12.95" customHeight="1">
      <c r="C76" s="31"/>
      <c r="D76" s="31"/>
    </row>
    <row r="77" spans="3:4" s="10" customFormat="1" ht="12.95" customHeight="1">
      <c r="C77" s="31"/>
      <c r="D77" s="31"/>
    </row>
    <row r="78" spans="3:4" s="10" customFormat="1" ht="12.95" customHeight="1">
      <c r="C78" s="31"/>
      <c r="D78" s="31"/>
    </row>
    <row r="79" spans="3:4" s="10" customFormat="1" ht="12.95" customHeight="1">
      <c r="C79" s="31"/>
      <c r="D79" s="31"/>
    </row>
    <row r="80" spans="3:4" s="10" customFormat="1" ht="12.95" customHeight="1">
      <c r="C80" s="31"/>
      <c r="D80" s="31"/>
    </row>
    <row r="81" spans="3:4" s="10" customFormat="1" ht="12.95" customHeight="1">
      <c r="C81" s="31"/>
      <c r="D81" s="31"/>
    </row>
    <row r="82" spans="3:4" s="10" customFormat="1" ht="12.95" customHeight="1">
      <c r="C82" s="31"/>
      <c r="D82" s="31"/>
    </row>
    <row r="83" spans="3:4" s="10" customFormat="1" ht="12.95" customHeight="1">
      <c r="C83" s="31"/>
      <c r="D83" s="31"/>
    </row>
    <row r="84" spans="3:4" s="10" customFormat="1" ht="12.95" customHeight="1">
      <c r="C84" s="31"/>
      <c r="D84" s="31"/>
    </row>
    <row r="85" spans="3:4" s="10" customFormat="1" ht="12.95" customHeight="1">
      <c r="C85" s="31"/>
      <c r="D85" s="31"/>
    </row>
    <row r="86" spans="3:4" s="10" customFormat="1" ht="12.95" customHeight="1">
      <c r="C86" s="31"/>
      <c r="D86" s="31"/>
    </row>
    <row r="87" spans="3:4" s="10" customFormat="1" ht="12.95" customHeight="1">
      <c r="C87" s="31"/>
      <c r="D87" s="31"/>
    </row>
    <row r="88" spans="3:4" s="10" customFormat="1" ht="12.95" customHeight="1">
      <c r="C88" s="31"/>
      <c r="D88" s="31"/>
    </row>
    <row r="89" spans="3:4" s="10" customFormat="1" ht="12.95" customHeight="1">
      <c r="C89" s="31"/>
      <c r="D89" s="31"/>
    </row>
    <row r="90" spans="3:4" s="10" customFormat="1" ht="12.95" customHeight="1">
      <c r="C90" s="31"/>
      <c r="D90" s="31"/>
    </row>
    <row r="91" spans="3:4" s="10" customFormat="1" ht="12.95" customHeight="1">
      <c r="C91" s="31"/>
      <c r="D91" s="31"/>
    </row>
    <row r="92" spans="3:4" s="10" customFormat="1" ht="12.95" customHeight="1">
      <c r="C92" s="31"/>
      <c r="D92" s="31"/>
    </row>
    <row r="93" spans="3:4" s="10" customFormat="1" ht="12.95" customHeight="1">
      <c r="C93" s="31"/>
      <c r="D93" s="31"/>
    </row>
    <row r="94" spans="3:4" s="10" customFormat="1" ht="12.95" customHeight="1">
      <c r="C94" s="31"/>
      <c r="D94" s="31"/>
    </row>
    <row r="95" spans="3:4" s="10" customFormat="1" ht="12.95" customHeight="1">
      <c r="C95" s="31"/>
      <c r="D95" s="31"/>
    </row>
    <row r="96" spans="3:4" s="10" customFormat="1" ht="12.95" customHeight="1">
      <c r="C96" s="31"/>
      <c r="D96" s="31"/>
    </row>
    <row r="97" spans="3:4" s="10" customFormat="1" ht="12.95" customHeight="1">
      <c r="C97" s="31"/>
      <c r="D97" s="31"/>
    </row>
    <row r="98" spans="3:4" s="10" customFormat="1" ht="12.95" customHeight="1">
      <c r="C98" s="31"/>
      <c r="D98" s="31"/>
    </row>
    <row r="99" spans="3:4" s="10" customFormat="1" ht="12.95" customHeight="1">
      <c r="C99" s="31"/>
      <c r="D99" s="31"/>
    </row>
    <row r="100" spans="3:4" s="10" customFormat="1" ht="12.95" customHeight="1">
      <c r="C100" s="31"/>
      <c r="D100" s="31"/>
    </row>
    <row r="101" spans="3:4" s="10" customFormat="1" ht="12.95" customHeight="1">
      <c r="C101" s="31"/>
      <c r="D101" s="31"/>
    </row>
    <row r="102" spans="3:4" s="10" customFormat="1" ht="12.95" customHeight="1">
      <c r="C102" s="31"/>
      <c r="D102" s="31"/>
    </row>
    <row r="103" spans="3:4" s="10" customFormat="1" ht="12.95" customHeight="1">
      <c r="C103" s="31"/>
      <c r="D103" s="31"/>
    </row>
    <row r="104" spans="3:4" s="10" customFormat="1" ht="12.95" customHeight="1">
      <c r="C104" s="31"/>
      <c r="D104" s="31"/>
    </row>
    <row r="105" spans="3:4" s="10" customFormat="1" ht="12.95" customHeight="1">
      <c r="C105" s="31"/>
      <c r="D105" s="31"/>
    </row>
    <row r="106" spans="3:4" s="10" customFormat="1" ht="12.95" customHeight="1">
      <c r="C106" s="31"/>
      <c r="D106" s="31"/>
    </row>
    <row r="107" spans="3:4" s="10" customFormat="1" ht="12.95" customHeight="1">
      <c r="C107" s="31"/>
      <c r="D107" s="31"/>
    </row>
    <row r="108" spans="3:4" s="10" customFormat="1" ht="12.95" customHeight="1">
      <c r="C108" s="31"/>
      <c r="D108" s="31"/>
    </row>
    <row r="109" spans="3:4" s="10" customFormat="1" ht="12.95" customHeight="1">
      <c r="C109" s="31"/>
      <c r="D109" s="31"/>
    </row>
    <row r="110" spans="3:4" s="10" customFormat="1" ht="12.95" customHeight="1">
      <c r="C110" s="31"/>
      <c r="D110" s="31"/>
    </row>
    <row r="111" spans="3:4" s="10" customFormat="1" ht="12.95" customHeight="1">
      <c r="C111" s="31"/>
      <c r="D111" s="31"/>
    </row>
    <row r="112" spans="3:4" s="10" customFormat="1" ht="12.95" customHeight="1">
      <c r="C112" s="31"/>
      <c r="D112" s="31"/>
    </row>
    <row r="113" spans="3:4" s="10" customFormat="1" ht="12.95" customHeight="1">
      <c r="C113" s="31"/>
      <c r="D113" s="31"/>
    </row>
    <row r="114" spans="3:4" s="10" customFormat="1" ht="12.95" customHeight="1">
      <c r="C114" s="31"/>
      <c r="D114" s="31"/>
    </row>
    <row r="115" spans="3:4" s="10" customFormat="1" ht="12.95" customHeight="1">
      <c r="C115" s="31"/>
      <c r="D115" s="31"/>
    </row>
    <row r="116" spans="3:4" s="10" customFormat="1" ht="12.95" customHeight="1">
      <c r="C116" s="31"/>
      <c r="D116" s="31"/>
    </row>
    <row r="117" spans="3:4" s="10" customFormat="1" ht="12.95" customHeight="1">
      <c r="C117" s="31"/>
      <c r="D117" s="31"/>
    </row>
    <row r="118" spans="3:4" s="10" customFormat="1" ht="12.95" customHeight="1">
      <c r="C118" s="31"/>
      <c r="D118" s="31"/>
    </row>
    <row r="119" spans="3:4" s="10" customFormat="1" ht="12.95" customHeight="1">
      <c r="C119" s="31"/>
      <c r="D119" s="31"/>
    </row>
    <row r="120" spans="3:4" s="10" customFormat="1" ht="12.95" customHeight="1"/>
    <row r="121" spans="3:4" s="10" customFormat="1" ht="12.95" customHeight="1"/>
    <row r="122" spans="3:4" s="10" customFormat="1" ht="12.95" customHeight="1"/>
    <row r="123" spans="3:4" s="10" customFormat="1" ht="12.95" customHeight="1"/>
    <row r="124" spans="3:4" s="10" customFormat="1" ht="12.95" customHeight="1"/>
    <row r="125" spans="3:4" s="10" customFormat="1" ht="12.95" customHeight="1"/>
    <row r="126" spans="3:4" s="10" customFormat="1" ht="12.95" customHeight="1"/>
    <row r="127" spans="3:4" s="10" customFormat="1" ht="12.95" customHeight="1"/>
    <row r="128" spans="3:4" s="10" customFormat="1" ht="12.95" customHeight="1"/>
    <row r="129" s="10" customFormat="1" ht="12.95" customHeight="1"/>
    <row r="130" s="10" customFormat="1" ht="12.95" customHeight="1"/>
    <row r="131" s="10" customFormat="1" ht="12.95" customHeight="1"/>
    <row r="132" s="10" customFormat="1" ht="12.95" customHeight="1"/>
    <row r="133" s="10" customFormat="1" ht="12.95" customHeight="1"/>
    <row r="134" s="10" customFormat="1" ht="12.95" customHeight="1"/>
    <row r="135" s="10" customFormat="1" ht="12.95" customHeight="1"/>
    <row r="136" s="10" customFormat="1" ht="12.95" customHeight="1"/>
    <row r="137" s="10" customFormat="1" ht="12.95" customHeight="1"/>
    <row r="138" s="10" customFormat="1" ht="12.95" customHeight="1"/>
    <row r="139" s="10" customFormat="1" ht="12.95" customHeight="1"/>
    <row r="140" s="10" customFormat="1" ht="12.95" customHeight="1"/>
    <row r="141" s="10" customFormat="1" ht="12.95" customHeight="1"/>
    <row r="142" s="10" customFormat="1" ht="12.95" customHeight="1"/>
    <row r="143" s="10" customFormat="1" ht="12.95" customHeight="1"/>
    <row r="144" s="10" customFormat="1" ht="12.95" customHeight="1"/>
    <row r="145" s="10" customFormat="1" ht="12.95" customHeight="1"/>
    <row r="146" s="10" customFormat="1" ht="12.95" customHeight="1"/>
    <row r="147" s="10" customFormat="1" ht="12.95" customHeight="1"/>
    <row r="148" s="10" customFormat="1" ht="12.95" customHeight="1"/>
    <row r="149" s="10" customFormat="1" ht="12.95" customHeight="1"/>
    <row r="150" s="10" customFormat="1" ht="12.95" customHeight="1"/>
    <row r="151" s="10" customFormat="1" ht="12.95" customHeight="1"/>
    <row r="152" s="10" customFormat="1" ht="12.95" customHeight="1"/>
    <row r="153" s="10" customFormat="1" ht="12.95" customHeight="1"/>
    <row r="154" s="10" customFormat="1" ht="12.95" customHeight="1"/>
    <row r="155" s="10" customFormat="1" ht="12.95" customHeight="1"/>
    <row r="156" s="10" customFormat="1" ht="12.95" customHeight="1"/>
    <row r="157" s="10" customFormat="1" ht="12.95" customHeight="1"/>
    <row r="158" s="10" customFormat="1" ht="12.95" customHeight="1"/>
    <row r="159" s="10" customFormat="1" ht="12.95" customHeight="1"/>
    <row r="160" s="10" customFormat="1" ht="12.95" customHeight="1"/>
    <row r="161" s="10" customFormat="1" ht="12.95" customHeight="1"/>
    <row r="162" s="10" customFormat="1" ht="12.95" customHeight="1"/>
    <row r="163" s="10" customFormat="1" ht="12.95" customHeight="1"/>
    <row r="164" s="10" customFormat="1" ht="12.95" customHeight="1"/>
    <row r="165" s="10" customFormat="1" ht="12.95" customHeight="1"/>
    <row r="166" s="10" customFormat="1" ht="12.95" customHeight="1"/>
    <row r="167" s="10" customFormat="1" ht="12.95" customHeight="1"/>
    <row r="168" s="10" customFormat="1" ht="12.95" customHeight="1"/>
    <row r="169" s="10" customFormat="1" ht="12.95" customHeight="1"/>
    <row r="170" s="10" customFormat="1" ht="12.95" customHeight="1"/>
    <row r="171" s="10" customFormat="1" ht="12.95" customHeight="1"/>
    <row r="172" s="10" customFormat="1" ht="12.95" customHeight="1"/>
    <row r="173" s="10" customFormat="1" ht="12.95" customHeight="1"/>
    <row r="174" s="10" customFormat="1" ht="12.95" customHeight="1"/>
    <row r="175" s="10" customFormat="1" ht="12.95" customHeight="1"/>
    <row r="176" s="10" customFormat="1" ht="12.95" customHeight="1"/>
    <row r="177" s="10" customFormat="1" ht="12.95" customHeight="1"/>
    <row r="178" s="10" customFormat="1" ht="12.95" customHeight="1"/>
    <row r="179" s="10" customFormat="1" ht="12.95" customHeight="1"/>
    <row r="180" s="10" customFormat="1" ht="12.95" customHeight="1"/>
    <row r="181" s="10" customFormat="1" ht="12.95" customHeight="1"/>
    <row r="182" s="10" customFormat="1" ht="12.95" customHeight="1"/>
    <row r="183" s="10" customFormat="1" ht="12.95" customHeight="1"/>
    <row r="184" s="10" customFormat="1" ht="12.95" customHeight="1"/>
    <row r="185" s="10" customFormat="1" ht="12.95" customHeight="1"/>
    <row r="186" s="10" customFormat="1" ht="12.95" customHeight="1"/>
    <row r="187" s="10" customFormat="1" ht="12.95" customHeight="1"/>
    <row r="188" s="10" customFormat="1" ht="12.95" customHeight="1"/>
    <row r="189" s="10" customFormat="1" ht="12.95" customHeight="1"/>
    <row r="190" s="10" customFormat="1" ht="12.95" customHeight="1"/>
    <row r="191" s="10" customFormat="1" ht="12.95" customHeight="1"/>
    <row r="192" s="10" customFormat="1" ht="12.95" customHeight="1"/>
    <row r="193" s="10" customFormat="1" ht="12.95" customHeight="1"/>
    <row r="194" s="10" customFormat="1" ht="12.95" customHeight="1"/>
    <row r="195" s="10" customFormat="1" ht="12.95" customHeight="1"/>
  </sheetData>
  <sortState xmlns:xlrd2="http://schemas.microsoft.com/office/spreadsheetml/2017/richdata2" ref="A21:S46">
    <sortCondition ref="C21:C4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2024-01-13T06:10:26Z</dcterms:modified>
</cp:coreProperties>
</file>