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CA318176-811D-45F2-A105-5E5288F08B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5" i="1" l="1"/>
  <c r="F35" i="1" s="1"/>
  <c r="G35" i="1" s="1"/>
  <c r="K35" i="1" s="1"/>
  <c r="Q35" i="1"/>
  <c r="E34" i="1"/>
  <c r="F34" i="1"/>
  <c r="U34" i="1"/>
  <c r="E31" i="1"/>
  <c r="F31" i="1"/>
  <c r="G31" i="1"/>
  <c r="K31" i="1" s="1"/>
  <c r="E32" i="1"/>
  <c r="F32" i="1" s="1"/>
  <c r="G32" i="1" s="1"/>
  <c r="K32" i="1" s="1"/>
  <c r="E33" i="1"/>
  <c r="F33" i="1"/>
  <c r="G33" i="1"/>
  <c r="K33" i="1" s="1"/>
  <c r="E36" i="1"/>
  <c r="F36" i="1"/>
  <c r="G36" i="1"/>
  <c r="K36" i="1"/>
  <c r="Q34" i="1"/>
  <c r="Q31" i="1"/>
  <c r="Q32" i="1"/>
  <c r="Q33" i="1"/>
  <c r="Q36" i="1"/>
  <c r="E29" i="1"/>
  <c r="F29" i="1"/>
  <c r="G29" i="1"/>
  <c r="K29" i="1"/>
  <c r="E30" i="1"/>
  <c r="F30" i="1"/>
  <c r="G30" i="1" s="1"/>
  <c r="K30" i="1" s="1"/>
  <c r="D9" i="1"/>
  <c r="C9" i="1"/>
  <c r="E22" i="1"/>
  <c r="F22" i="1"/>
  <c r="G22" i="1"/>
  <c r="K22" i="1"/>
  <c r="E23" i="1"/>
  <c r="F23" i="1" s="1"/>
  <c r="G23" i="1" s="1"/>
  <c r="J23" i="1" s="1"/>
  <c r="E24" i="1"/>
  <c r="F24" i="1"/>
  <c r="G24" i="1"/>
  <c r="J24" i="1"/>
  <c r="E25" i="1"/>
  <c r="F25" i="1" s="1"/>
  <c r="G25" i="1" s="1"/>
  <c r="K25" i="1" s="1"/>
  <c r="E26" i="1"/>
  <c r="F26" i="1"/>
  <c r="G26" i="1"/>
  <c r="K26" i="1"/>
  <c r="E28" i="1"/>
  <c r="F28" i="1" s="1"/>
  <c r="G28" i="1" s="1"/>
  <c r="K28" i="1" s="1"/>
  <c r="E27" i="1"/>
  <c r="F27" i="1"/>
  <c r="G27" i="1"/>
  <c r="K27" i="1"/>
  <c r="Q29" i="1"/>
  <c r="Q30" i="1"/>
  <c r="Q26" i="1"/>
  <c r="Q28" i="1"/>
  <c r="Q27" i="1"/>
  <c r="Q23" i="1"/>
  <c r="Q24" i="1"/>
  <c r="Q22" i="1"/>
  <c r="Q25" i="1"/>
  <c r="E21" i="1"/>
  <c r="F21" i="1"/>
  <c r="G21" i="1"/>
  <c r="I21" i="1" s="1"/>
  <c r="F16" i="1"/>
  <c r="F17" i="1" s="1"/>
  <c r="C17" i="1"/>
  <c r="Q21" i="1"/>
  <c r="C12" i="1"/>
  <c r="C11" i="1"/>
  <c r="O35" i="1" l="1"/>
  <c r="C16" i="1"/>
  <c r="D18" i="1" s="1"/>
  <c r="O21" i="1"/>
  <c r="O36" i="1"/>
  <c r="O25" i="1"/>
  <c r="O24" i="1"/>
  <c r="O29" i="1"/>
  <c r="O33" i="1"/>
  <c r="O31" i="1"/>
  <c r="C15" i="1"/>
  <c r="F18" i="1" s="1"/>
  <c r="O27" i="1"/>
  <c r="O32" i="1"/>
  <c r="O22" i="1"/>
  <c r="O28" i="1"/>
  <c r="O26" i="1"/>
  <c r="O23" i="1"/>
  <c r="O34" i="1"/>
  <c r="O30" i="1"/>
  <c r="F19" i="1" l="1"/>
  <c r="C18" i="1"/>
</calcChain>
</file>

<file path=xl/sharedStrings.xml><?xml version="1.0" encoding="utf-8"?>
<sst xmlns="http://schemas.openxmlformats.org/spreadsheetml/2006/main" count="80" uniqueCount="56">
  <si>
    <t>PE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</si>
  <si>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</si>
  <si>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</si>
  <si>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</si>
  <si>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</si>
  <si>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</si>
  <si>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</si>
  <si>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</si>
  <si>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</si>
  <si>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</si>
  <si>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</si>
  <si>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</si>
  <si>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</si>
  <si>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</si>
  <si>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</si>
  <si>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</si>
  <si>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</si>
  <si>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</si>
  <si>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</si>
  <si>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</si>
  <si>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</si>
  <si>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</si>
  <si>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</si>
  <si>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</si>
  <si>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</si>
  <si>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</si>
  <si>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</si>
  <si>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</si>
  <si>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</si>
  <si>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</si>
  <si>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</si>
  <si>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</si>
  <si>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</si>
  <si>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</si>
  <si>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</si>
  <si>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</si>
  <si>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</si>
  <si>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</si>
  <si>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</si>
  <si>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</si>
  <si>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VSX</t>
  </si>
  <si>
    <t>EW</t>
  </si>
  <si>
    <t>IBVS 6029</t>
  </si>
  <si>
    <t>II</t>
  </si>
  <si>
    <t>I</t>
  </si>
  <si>
    <t>IBVS 6048</t>
  </si>
  <si>
    <t>IL Boo / GSC 3465-0426</t>
  </si>
  <si>
    <t>OEJV 0168</t>
  </si>
  <si>
    <t>vis</t>
  </si>
  <si>
    <t>OEJV 0179</t>
  </si>
  <si>
    <t>JAVSO..48..256</t>
  </si>
  <si>
    <t>OEJV 0211</t>
  </si>
  <si>
    <t>VSB 069</t>
  </si>
  <si>
    <t>V</t>
  </si>
  <si>
    <t>BAD?</t>
  </si>
  <si>
    <t>JAVSO, 48, 256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</si>
</sst>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5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9"/>
      <color indexed="8"/>
      <name val="CourierNewPSMT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8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8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23" fillId="0" borderId="0"/>
    <xf numFmtId="0" fontId="23" fillId="0" borderId="0"/>
    <xf numFmtId="0" fontId="23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6" fillId="0" borderId="0" xfId="0" applyFont="1" applyAlignment="1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6" fillId="0" borderId="0" xfId="0" applyFont="1">
      <alignment vertical="top"/>
    </xf>
    <xf numFmtId="0" fontId="17" fillId="0" borderId="0" xfId="0" applyFont="1" applyAlignment="1">
      <alignment horizontal="left"/>
    </xf>
    <xf numFmtId="0" fontId="5" fillId="0" borderId="0" xfId="42" applyFont="1"/>
    <xf numFmtId="0" fontId="5" fillId="0" borderId="0" xfId="42" applyFont="1" applyAlignment="1">
      <alignment horizontal="center"/>
    </xf>
    <xf numFmtId="0" fontId="5" fillId="0" borderId="0" xfId="42" applyFont="1" applyAlignment="1">
      <alignment horizontal="left"/>
    </xf>
    <xf numFmtId="0" fontId="33" fillId="0" borderId="0" xfId="41" applyFont="1"/>
    <xf numFmtId="0" fontId="33" fillId="0" borderId="0" xfId="41" applyFont="1" applyAlignment="1">
      <alignment horizontal="center"/>
    </xf>
    <xf numFmtId="0" fontId="33" fillId="0" borderId="0" xfId="41" applyFont="1" applyAlignment="1">
      <alignment horizontal="left"/>
    </xf>
    <xf numFmtId="0" fontId="0" fillId="24" borderId="0" xfId="0" applyFill="1" applyAlignment="1"/>
    <xf numFmtId="0" fontId="34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  <xf numFmtId="165" fontId="34" fillId="0" borderId="0" xfId="0" applyNumberFormat="1" applyFont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IL Boo - O-C Diagr.</a:t>
            </a:r>
          </a:p>
        </c:rich>
      </c:tx>
      <c:layout>
        <c:manualLayout>
          <c:xMode val="edge"/>
          <c:yMode val="edge"/>
          <c:x val="0.399165507649513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56467315716272"/>
          <c:y val="0.14035127795846455"/>
          <c:w val="0.8303198887343532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8.9999999999999998E-4</c:v>
                  </c:pt>
                  <c:pt idx="3">
                    <c:v>1.2999999999999999E-3</c:v>
                  </c:pt>
                  <c:pt idx="4">
                    <c:v>6.9999999999999999E-4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8.9999999999999998E-4</c:v>
                  </c:pt>
                  <c:pt idx="3">
                    <c:v>1.2999999999999999E-3</c:v>
                  </c:pt>
                  <c:pt idx="4">
                    <c:v>6.9999999999999999E-4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13140.5</c:v>
                </c:pt>
                <c:pt idx="2">
                  <c:v>13168</c:v>
                </c:pt>
                <c:pt idx="3">
                  <c:v>13168.5</c:v>
                </c:pt>
                <c:pt idx="4">
                  <c:v>13356</c:v>
                </c:pt>
                <c:pt idx="5">
                  <c:v>15456.5</c:v>
                </c:pt>
                <c:pt idx="6">
                  <c:v>15456.5</c:v>
                </c:pt>
                <c:pt idx="7">
                  <c:v>15456.5</c:v>
                </c:pt>
                <c:pt idx="8">
                  <c:v>16311.5</c:v>
                </c:pt>
                <c:pt idx="9">
                  <c:v>17123.5</c:v>
                </c:pt>
                <c:pt idx="10">
                  <c:v>18312.5</c:v>
                </c:pt>
                <c:pt idx="11">
                  <c:v>18312.5</c:v>
                </c:pt>
                <c:pt idx="12">
                  <c:v>18424</c:v>
                </c:pt>
                <c:pt idx="13">
                  <c:v>20618.5</c:v>
                </c:pt>
                <c:pt idx="14">
                  <c:v>20618</c:v>
                </c:pt>
                <c:pt idx="15">
                  <c:v>21690.5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A9E-4106-9CAF-7A49D5DAD46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8.9999999999999998E-4</c:v>
                  </c:pt>
                  <c:pt idx="3">
                    <c:v>1.2999999999999999E-3</c:v>
                  </c:pt>
                  <c:pt idx="4">
                    <c:v>6.9999999999999999E-4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8.9999999999999998E-4</c:v>
                  </c:pt>
                  <c:pt idx="3">
                    <c:v>1.2999999999999999E-3</c:v>
                  </c:pt>
                  <c:pt idx="4">
                    <c:v>6.9999999999999999E-4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13140.5</c:v>
                </c:pt>
                <c:pt idx="2">
                  <c:v>13168</c:v>
                </c:pt>
                <c:pt idx="3">
                  <c:v>13168.5</c:v>
                </c:pt>
                <c:pt idx="4">
                  <c:v>13356</c:v>
                </c:pt>
                <c:pt idx="5">
                  <c:v>15456.5</c:v>
                </c:pt>
                <c:pt idx="6">
                  <c:v>15456.5</c:v>
                </c:pt>
                <c:pt idx="7">
                  <c:v>15456.5</c:v>
                </c:pt>
                <c:pt idx="8">
                  <c:v>16311.5</c:v>
                </c:pt>
                <c:pt idx="9">
                  <c:v>17123.5</c:v>
                </c:pt>
                <c:pt idx="10">
                  <c:v>18312.5</c:v>
                </c:pt>
                <c:pt idx="11">
                  <c:v>18312.5</c:v>
                </c:pt>
                <c:pt idx="12">
                  <c:v>18424</c:v>
                </c:pt>
                <c:pt idx="13">
                  <c:v>20618.5</c:v>
                </c:pt>
                <c:pt idx="14">
                  <c:v>20618</c:v>
                </c:pt>
                <c:pt idx="15">
                  <c:v>21690.5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A9E-4106-9CAF-7A49D5DAD46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8.9999999999999998E-4</c:v>
                  </c:pt>
                  <c:pt idx="3">
                    <c:v>1.2999999999999999E-3</c:v>
                  </c:pt>
                  <c:pt idx="4">
                    <c:v>6.9999999999999999E-4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8.9999999999999998E-4</c:v>
                  </c:pt>
                  <c:pt idx="3">
                    <c:v>1.2999999999999999E-3</c:v>
                  </c:pt>
                  <c:pt idx="4">
                    <c:v>6.9999999999999999E-4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13140.5</c:v>
                </c:pt>
                <c:pt idx="2">
                  <c:v>13168</c:v>
                </c:pt>
                <c:pt idx="3">
                  <c:v>13168.5</c:v>
                </c:pt>
                <c:pt idx="4">
                  <c:v>13356</c:v>
                </c:pt>
                <c:pt idx="5">
                  <c:v>15456.5</c:v>
                </c:pt>
                <c:pt idx="6">
                  <c:v>15456.5</c:v>
                </c:pt>
                <c:pt idx="7">
                  <c:v>15456.5</c:v>
                </c:pt>
                <c:pt idx="8">
                  <c:v>16311.5</c:v>
                </c:pt>
                <c:pt idx="9">
                  <c:v>17123.5</c:v>
                </c:pt>
                <c:pt idx="10">
                  <c:v>18312.5</c:v>
                </c:pt>
                <c:pt idx="11">
                  <c:v>18312.5</c:v>
                </c:pt>
                <c:pt idx="12">
                  <c:v>18424</c:v>
                </c:pt>
                <c:pt idx="13">
                  <c:v>20618.5</c:v>
                </c:pt>
                <c:pt idx="14">
                  <c:v>20618</c:v>
                </c:pt>
                <c:pt idx="15">
                  <c:v>21690.5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-3.7680000001273584E-2</c:v>
                </c:pt>
                <c:pt idx="3">
                  <c:v>-3.6385000006703194E-2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A9E-4106-9CAF-7A49D5DAD46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8.9999999999999998E-4</c:v>
                  </c:pt>
                  <c:pt idx="3">
                    <c:v>1.2999999999999999E-3</c:v>
                  </c:pt>
                  <c:pt idx="4">
                    <c:v>6.9999999999999999E-4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8.9999999999999998E-4</c:v>
                  </c:pt>
                  <c:pt idx="3">
                    <c:v>1.2999999999999999E-3</c:v>
                  </c:pt>
                  <c:pt idx="4">
                    <c:v>6.9999999999999999E-4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13140.5</c:v>
                </c:pt>
                <c:pt idx="2">
                  <c:v>13168</c:v>
                </c:pt>
                <c:pt idx="3">
                  <c:v>13168.5</c:v>
                </c:pt>
                <c:pt idx="4">
                  <c:v>13356</c:v>
                </c:pt>
                <c:pt idx="5">
                  <c:v>15456.5</c:v>
                </c:pt>
                <c:pt idx="6">
                  <c:v>15456.5</c:v>
                </c:pt>
                <c:pt idx="7">
                  <c:v>15456.5</c:v>
                </c:pt>
                <c:pt idx="8">
                  <c:v>16311.5</c:v>
                </c:pt>
                <c:pt idx="9">
                  <c:v>17123.5</c:v>
                </c:pt>
                <c:pt idx="10">
                  <c:v>18312.5</c:v>
                </c:pt>
                <c:pt idx="11">
                  <c:v>18312.5</c:v>
                </c:pt>
                <c:pt idx="12">
                  <c:v>18424</c:v>
                </c:pt>
                <c:pt idx="13">
                  <c:v>20618.5</c:v>
                </c:pt>
                <c:pt idx="14">
                  <c:v>20618</c:v>
                </c:pt>
                <c:pt idx="15">
                  <c:v>21690.5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-3.6505000003671739E-2</c:v>
                </c:pt>
                <c:pt idx="4">
                  <c:v>-3.8460000003396999E-2</c:v>
                </c:pt>
                <c:pt idx="5">
                  <c:v>-4.6215000002121087E-2</c:v>
                </c:pt>
                <c:pt idx="6">
                  <c:v>-4.5424999996612314E-2</c:v>
                </c:pt>
                <c:pt idx="7">
                  <c:v>-4.5214999998279382E-2</c:v>
                </c:pt>
                <c:pt idx="8">
                  <c:v>-4.5084999997925479E-2</c:v>
                </c:pt>
                <c:pt idx="9">
                  <c:v>-5.2784999999857973E-2</c:v>
                </c:pt>
                <c:pt idx="10">
                  <c:v>-5.8314999994763639E-2</c:v>
                </c:pt>
                <c:pt idx="11">
                  <c:v>-5.8164999783912208E-2</c:v>
                </c:pt>
                <c:pt idx="12">
                  <c:v>-5.8459999891056214E-2</c:v>
                </c:pt>
                <c:pt idx="14">
                  <c:v>4.9520000000484288E-2</c:v>
                </c:pt>
                <c:pt idx="15">
                  <c:v>-7.3405000002821907E-2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A9E-4106-9CAF-7A49D5DAD46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8.9999999999999998E-4</c:v>
                  </c:pt>
                  <c:pt idx="3">
                    <c:v>1.2999999999999999E-3</c:v>
                  </c:pt>
                  <c:pt idx="4">
                    <c:v>6.9999999999999999E-4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8.9999999999999998E-4</c:v>
                  </c:pt>
                  <c:pt idx="3">
                    <c:v>1.2999999999999999E-3</c:v>
                  </c:pt>
                  <c:pt idx="4">
                    <c:v>6.9999999999999999E-4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13140.5</c:v>
                </c:pt>
                <c:pt idx="2">
                  <c:v>13168</c:v>
                </c:pt>
                <c:pt idx="3">
                  <c:v>13168.5</c:v>
                </c:pt>
                <c:pt idx="4">
                  <c:v>13356</c:v>
                </c:pt>
                <c:pt idx="5">
                  <c:v>15456.5</c:v>
                </c:pt>
                <c:pt idx="6">
                  <c:v>15456.5</c:v>
                </c:pt>
                <c:pt idx="7">
                  <c:v>15456.5</c:v>
                </c:pt>
                <c:pt idx="8">
                  <c:v>16311.5</c:v>
                </c:pt>
                <c:pt idx="9">
                  <c:v>17123.5</c:v>
                </c:pt>
                <c:pt idx="10">
                  <c:v>18312.5</c:v>
                </c:pt>
                <c:pt idx="11">
                  <c:v>18312.5</c:v>
                </c:pt>
                <c:pt idx="12">
                  <c:v>18424</c:v>
                </c:pt>
                <c:pt idx="13">
                  <c:v>20618.5</c:v>
                </c:pt>
                <c:pt idx="14">
                  <c:v>20618</c:v>
                </c:pt>
                <c:pt idx="15">
                  <c:v>21690.5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A9E-4106-9CAF-7A49D5DAD46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8.9999999999999998E-4</c:v>
                  </c:pt>
                  <c:pt idx="3">
                    <c:v>1.2999999999999999E-3</c:v>
                  </c:pt>
                  <c:pt idx="4">
                    <c:v>6.9999999999999999E-4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8.9999999999999998E-4</c:v>
                  </c:pt>
                  <c:pt idx="3">
                    <c:v>1.2999999999999999E-3</c:v>
                  </c:pt>
                  <c:pt idx="4">
                    <c:v>6.9999999999999999E-4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13140.5</c:v>
                </c:pt>
                <c:pt idx="2">
                  <c:v>13168</c:v>
                </c:pt>
                <c:pt idx="3">
                  <c:v>13168.5</c:v>
                </c:pt>
                <c:pt idx="4">
                  <c:v>13356</c:v>
                </c:pt>
                <c:pt idx="5">
                  <c:v>15456.5</c:v>
                </c:pt>
                <c:pt idx="6">
                  <c:v>15456.5</c:v>
                </c:pt>
                <c:pt idx="7">
                  <c:v>15456.5</c:v>
                </c:pt>
                <c:pt idx="8">
                  <c:v>16311.5</c:v>
                </c:pt>
                <c:pt idx="9">
                  <c:v>17123.5</c:v>
                </c:pt>
                <c:pt idx="10">
                  <c:v>18312.5</c:v>
                </c:pt>
                <c:pt idx="11">
                  <c:v>18312.5</c:v>
                </c:pt>
                <c:pt idx="12">
                  <c:v>18424</c:v>
                </c:pt>
                <c:pt idx="13">
                  <c:v>20618.5</c:v>
                </c:pt>
                <c:pt idx="14">
                  <c:v>20618</c:v>
                </c:pt>
                <c:pt idx="15">
                  <c:v>21690.5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A9E-4106-9CAF-7A49D5DAD46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8.9999999999999998E-4</c:v>
                  </c:pt>
                  <c:pt idx="3">
                    <c:v>1.2999999999999999E-3</c:v>
                  </c:pt>
                  <c:pt idx="4">
                    <c:v>6.9999999999999999E-4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8.9999999999999998E-4</c:v>
                  </c:pt>
                  <c:pt idx="3">
                    <c:v>1.2999999999999999E-3</c:v>
                  </c:pt>
                  <c:pt idx="4">
                    <c:v>6.9999999999999999E-4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13140.5</c:v>
                </c:pt>
                <c:pt idx="2">
                  <c:v>13168</c:v>
                </c:pt>
                <c:pt idx="3">
                  <c:v>13168.5</c:v>
                </c:pt>
                <c:pt idx="4">
                  <c:v>13356</c:v>
                </c:pt>
                <c:pt idx="5">
                  <c:v>15456.5</c:v>
                </c:pt>
                <c:pt idx="6">
                  <c:v>15456.5</c:v>
                </c:pt>
                <c:pt idx="7">
                  <c:v>15456.5</c:v>
                </c:pt>
                <c:pt idx="8">
                  <c:v>16311.5</c:v>
                </c:pt>
                <c:pt idx="9">
                  <c:v>17123.5</c:v>
                </c:pt>
                <c:pt idx="10">
                  <c:v>18312.5</c:v>
                </c:pt>
                <c:pt idx="11">
                  <c:v>18312.5</c:v>
                </c:pt>
                <c:pt idx="12">
                  <c:v>18424</c:v>
                </c:pt>
                <c:pt idx="13">
                  <c:v>20618.5</c:v>
                </c:pt>
                <c:pt idx="14">
                  <c:v>20618</c:v>
                </c:pt>
                <c:pt idx="15">
                  <c:v>21690.5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A9E-4106-9CAF-7A49D5DAD46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13140.5</c:v>
                </c:pt>
                <c:pt idx="2">
                  <c:v>13168</c:v>
                </c:pt>
                <c:pt idx="3">
                  <c:v>13168.5</c:v>
                </c:pt>
                <c:pt idx="4">
                  <c:v>13356</c:v>
                </c:pt>
                <c:pt idx="5">
                  <c:v>15456.5</c:v>
                </c:pt>
                <c:pt idx="6">
                  <c:v>15456.5</c:v>
                </c:pt>
                <c:pt idx="7">
                  <c:v>15456.5</c:v>
                </c:pt>
                <c:pt idx="8">
                  <c:v>16311.5</c:v>
                </c:pt>
                <c:pt idx="9">
                  <c:v>17123.5</c:v>
                </c:pt>
                <c:pt idx="10">
                  <c:v>18312.5</c:v>
                </c:pt>
                <c:pt idx="11">
                  <c:v>18312.5</c:v>
                </c:pt>
                <c:pt idx="12">
                  <c:v>18424</c:v>
                </c:pt>
                <c:pt idx="13">
                  <c:v>20618.5</c:v>
                </c:pt>
                <c:pt idx="14">
                  <c:v>20618</c:v>
                </c:pt>
                <c:pt idx="15">
                  <c:v>21690.5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-5.2365857650769267E-2</c:v>
                </c:pt>
                <c:pt idx="1">
                  <c:v>-4.3764813068848302E-2</c:v>
                </c:pt>
                <c:pt idx="2">
                  <c:v>-4.3746813089699646E-2</c:v>
                </c:pt>
                <c:pt idx="3">
                  <c:v>-4.3746485817351494E-2</c:v>
                </c:pt>
                <c:pt idx="4">
                  <c:v>-4.3623758686792524E-2</c:v>
                </c:pt>
                <c:pt idx="5">
                  <c:v>-4.2248887552183867E-2</c:v>
                </c:pt>
                <c:pt idx="6">
                  <c:v>-4.2248887552183867E-2</c:v>
                </c:pt>
                <c:pt idx="7">
                  <c:v>-4.2248887552183867E-2</c:v>
                </c:pt>
                <c:pt idx="8">
                  <c:v>-4.1689251836834952E-2</c:v>
                </c:pt>
                <c:pt idx="9">
                  <c:v>-4.1157761543427561E-2</c:v>
                </c:pt>
                <c:pt idx="10">
                  <c:v>-4.0379507899509594E-2</c:v>
                </c:pt>
                <c:pt idx="11">
                  <c:v>-4.0379507899509594E-2</c:v>
                </c:pt>
                <c:pt idx="12">
                  <c:v>-4.0306526165870528E-2</c:v>
                </c:pt>
                <c:pt idx="13">
                  <c:v>-3.887012782980831E-2</c:v>
                </c:pt>
                <c:pt idx="14">
                  <c:v>-3.8870455102156462E-2</c:v>
                </c:pt>
                <c:pt idx="15">
                  <c:v>-3.816845591535914E-2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A9E-4106-9CAF-7A49D5DAD466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13140.5</c:v>
                </c:pt>
                <c:pt idx="2">
                  <c:v>13168</c:v>
                </c:pt>
                <c:pt idx="3">
                  <c:v>13168.5</c:v>
                </c:pt>
                <c:pt idx="4">
                  <c:v>13356</c:v>
                </c:pt>
                <c:pt idx="5">
                  <c:v>15456.5</c:v>
                </c:pt>
                <c:pt idx="6">
                  <c:v>15456.5</c:v>
                </c:pt>
                <c:pt idx="7">
                  <c:v>15456.5</c:v>
                </c:pt>
                <c:pt idx="8">
                  <c:v>16311.5</c:v>
                </c:pt>
                <c:pt idx="9">
                  <c:v>17123.5</c:v>
                </c:pt>
                <c:pt idx="10">
                  <c:v>18312.5</c:v>
                </c:pt>
                <c:pt idx="11">
                  <c:v>18312.5</c:v>
                </c:pt>
                <c:pt idx="12">
                  <c:v>18424</c:v>
                </c:pt>
                <c:pt idx="13">
                  <c:v>20618.5</c:v>
                </c:pt>
                <c:pt idx="14">
                  <c:v>20618</c:v>
                </c:pt>
                <c:pt idx="15">
                  <c:v>21690.5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13">
                  <c:v>-0.12418499999330379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A9E-4106-9CAF-7A49D5DAD4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5984312"/>
        <c:axId val="1"/>
      </c:scatterChart>
      <c:valAx>
        <c:axId val="6059843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3393602225312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678720445062586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59843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365785813630041"/>
          <c:y val="0.92397937099967764"/>
          <c:w val="0.66898470097357432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19050</xdr:rowOff>
    </xdr:from>
    <xdr:to>
      <xdr:col>18</xdr:col>
      <xdr:colOff>142875</xdr:colOff>
      <xdr:row>19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50292D2-4692-1852-5D23-8DC7653BB8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A23" sqref="A23"/>
    </sheetView>
  </sheetViews>
  <sheetFormatPr defaultColWidth="10.28515625" defaultRowHeight="12.75"/>
  <cols>
    <col min="1" max="1" width="16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>
      <c r="A1" s="1" t="s">
        <v>46</v>
      </c>
    </row>
    <row r="2" spans="1:6">
      <c r="A2" t="s">
        <v>26</v>
      </c>
      <c r="B2" t="s">
        <v>41</v>
      </c>
      <c r="C2" s="3"/>
      <c r="D2" s="3"/>
    </row>
    <row r="3" spans="1:6" ht="13.5" thickBot="1"/>
    <row r="4" spans="1:6" ht="14.25" thickTop="1" thickBot="1">
      <c r="A4" s="5" t="s">
        <v>3</v>
      </c>
      <c r="C4" s="27" t="s">
        <v>39</v>
      </c>
      <c r="D4" s="28" t="s">
        <v>39</v>
      </c>
    </row>
    <row r="5" spans="1:6" ht="13.5" thickTop="1">
      <c r="A5" s="9" t="s">
        <v>31</v>
      </c>
      <c r="B5" s="10"/>
      <c r="C5" s="11">
        <v>-9.5</v>
      </c>
      <c r="D5" s="10" t="s">
        <v>32</v>
      </c>
    </row>
    <row r="6" spans="1:6">
      <c r="A6" s="5" t="s">
        <v>4</v>
      </c>
    </row>
    <row r="7" spans="1:6">
      <c r="A7" t="s">
        <v>5</v>
      </c>
      <c r="C7" s="44">
        <v>51438.735000000001</v>
      </c>
      <c r="D7" s="29" t="s">
        <v>40</v>
      </c>
    </row>
    <row r="8" spans="1:6">
      <c r="A8" t="s">
        <v>6</v>
      </c>
      <c r="C8" s="44">
        <v>0.34741</v>
      </c>
      <c r="D8" s="29" t="s">
        <v>40</v>
      </c>
    </row>
    <row r="9" spans="1:6">
      <c r="A9" s="24" t="s">
        <v>35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6" ht="13.5" thickBot="1">
      <c r="A10" s="10"/>
      <c r="B10" s="10"/>
      <c r="C10" s="4" t="s">
        <v>22</v>
      </c>
      <c r="D10" s="4" t="s">
        <v>23</v>
      </c>
      <c r="E10" s="10"/>
    </row>
    <row r="11" spans="1:6">
      <c r="A11" s="10" t="s">
        <v>18</v>
      </c>
      <c r="B11" s="10"/>
      <c r="C11" s="21">
        <f ca="1">INTERCEPT(INDIRECT($D$9):G992,INDIRECT($C$9):F992)</f>
        <v>-5.2365857650769267E-2</v>
      </c>
      <c r="D11" s="3"/>
      <c r="E11" s="10"/>
    </row>
    <row r="12" spans="1:6">
      <c r="A12" s="10" t="s">
        <v>19</v>
      </c>
      <c r="B12" s="10"/>
      <c r="C12" s="21">
        <f ca="1">SLOPE(INDIRECT($D$9):G992,INDIRECT($C$9):F992)</f>
        <v>6.545446963145213E-7</v>
      </c>
      <c r="D12" s="3"/>
      <c r="E12" s="10"/>
    </row>
    <row r="13" spans="1:6">
      <c r="A13" s="10" t="s">
        <v>21</v>
      </c>
      <c r="B13" s="10"/>
      <c r="C13" s="3" t="s">
        <v>16</v>
      </c>
    </row>
    <row r="14" spans="1:6">
      <c r="A14" s="10"/>
      <c r="B14" s="10"/>
      <c r="C14" s="10"/>
    </row>
    <row r="15" spans="1:6">
      <c r="A15" s="12" t="s">
        <v>20</v>
      </c>
      <c r="B15" s="10"/>
      <c r="C15" s="13">
        <f ca="1">(C7+C11)+(C8+C12)*INT(MAX(F21:F3533))</f>
        <v>58974.019731216817</v>
      </c>
      <c r="E15" s="14" t="s">
        <v>36</v>
      </c>
      <c r="F15" s="11">
        <v>1</v>
      </c>
    </row>
    <row r="16" spans="1:6">
      <c r="A16" s="16" t="s">
        <v>7</v>
      </c>
      <c r="B16" s="10"/>
      <c r="C16" s="17">
        <f ca="1">+C8+C12</f>
        <v>0.34741065454469633</v>
      </c>
      <c r="E16" s="14" t="s">
        <v>33</v>
      </c>
      <c r="F16" s="15">
        <f ca="1">NOW()+15018.5+$C$5/24</f>
        <v>60324.73488773148</v>
      </c>
    </row>
    <row r="17" spans="1:21" ht="13.5" thickBot="1">
      <c r="A17" s="14" t="s">
        <v>30</v>
      </c>
      <c r="B17" s="10"/>
      <c r="C17" s="10">
        <f>COUNT(C21:C2191)</f>
        <v>16</v>
      </c>
      <c r="E17" s="14" t="s">
        <v>37</v>
      </c>
      <c r="F17" s="15">
        <f ca="1">ROUND(2*(F16-$C$7)/$C$8,0)/2+F15</f>
        <v>25579</v>
      </c>
    </row>
    <row r="18" spans="1:21" ht="14.25" thickTop="1" thickBot="1">
      <c r="A18" s="16" t="s">
        <v>8</v>
      </c>
      <c r="B18" s="10"/>
      <c r="C18" s="19">
        <f ca="1">+C15</f>
        <v>58974.019731216817</v>
      </c>
      <c r="D18" s="20">
        <f ca="1">+C16</f>
        <v>0.34741065454469633</v>
      </c>
      <c r="E18" s="14" t="s">
        <v>38</v>
      </c>
      <c r="F18" s="23">
        <f ca="1">ROUND(2*(F16-$C$15)/$C$16,0)/2+F15</f>
        <v>3889</v>
      </c>
    </row>
    <row r="19" spans="1:21" ht="13.5" thickTop="1">
      <c r="E19" s="14" t="s">
        <v>34</v>
      </c>
      <c r="F19" s="18">
        <f ca="1">+$C$15+$C$16*F18-15018.5-$C$5/24</f>
        <v>45306.995600074479</v>
      </c>
    </row>
    <row r="20" spans="1:21" ht="13.5" thickBot="1">
      <c r="A20" s="4" t="s">
        <v>9</v>
      </c>
      <c r="B20" s="4" t="s">
        <v>10</v>
      </c>
      <c r="C20" s="4" t="s">
        <v>11</v>
      </c>
      <c r="D20" s="4" t="s">
        <v>15</v>
      </c>
      <c r="E20" s="4" t="s">
        <v>12</v>
      </c>
      <c r="F20" s="4" t="s">
        <v>13</v>
      </c>
      <c r="G20" s="4" t="s">
        <v>14</v>
      </c>
      <c r="H20" s="7" t="s">
        <v>2</v>
      </c>
      <c r="I20" s="7" t="s">
        <v>48</v>
      </c>
      <c r="J20" s="7" t="s">
        <v>0</v>
      </c>
      <c r="K20" s="7" t="s">
        <v>1</v>
      </c>
      <c r="L20" s="7" t="s">
        <v>27</v>
      </c>
      <c r="M20" s="7" t="s">
        <v>28</v>
      </c>
      <c r="N20" s="7" t="s">
        <v>29</v>
      </c>
      <c r="O20" s="7" t="s">
        <v>25</v>
      </c>
      <c r="P20" s="6" t="s">
        <v>24</v>
      </c>
      <c r="Q20" s="4" t="s">
        <v>17</v>
      </c>
      <c r="U20" s="26" t="s">
        <v>54</v>
      </c>
    </row>
    <row r="21" spans="1:21">
      <c r="A21" s="30" t="s">
        <v>40</v>
      </c>
      <c r="B21" s="30"/>
      <c r="C21" s="31">
        <v>51438.735000000001</v>
      </c>
      <c r="D21" s="31" t="s">
        <v>16</v>
      </c>
      <c r="E21">
        <f t="shared" ref="E21:E36" si="0">+(C21-C$7)/C$8</f>
        <v>0</v>
      </c>
      <c r="F21">
        <f t="shared" ref="F21:F33" si="1">ROUND(2*E21,0)/2</f>
        <v>0</v>
      </c>
      <c r="G21">
        <f t="shared" ref="G21:G33" si="2">+C21-(C$7+F21*C$8)</f>
        <v>0</v>
      </c>
      <c r="I21">
        <f>+G21</f>
        <v>0</v>
      </c>
      <c r="O21">
        <f t="shared" ref="O21:O36" ca="1" si="3">+C$11+C$12*$F21</f>
        <v>-5.2365857650769267E-2</v>
      </c>
      <c r="Q21" s="2">
        <f t="shared" ref="Q21:Q36" si="4">+C21-15018.5</f>
        <v>36420.235000000001</v>
      </c>
    </row>
    <row r="22" spans="1:21">
      <c r="A22" s="31" t="s">
        <v>42</v>
      </c>
      <c r="B22" s="32" t="s">
        <v>43</v>
      </c>
      <c r="C22" s="31">
        <v>56003.839599999999</v>
      </c>
      <c r="D22" s="31">
        <v>2.9999999999999997E-4</v>
      </c>
      <c r="E22">
        <f t="shared" si="0"/>
        <v>13140.394922425949</v>
      </c>
      <c r="F22">
        <f t="shared" si="1"/>
        <v>13140.5</v>
      </c>
      <c r="G22">
        <f t="shared" si="2"/>
        <v>-3.6505000003671739E-2</v>
      </c>
      <c r="K22">
        <f>+G22</f>
        <v>-3.6505000003671739E-2</v>
      </c>
      <c r="O22">
        <f t="shared" ca="1" si="3"/>
        <v>-4.3764813068848302E-2</v>
      </c>
      <c r="Q22" s="2">
        <f t="shared" si="4"/>
        <v>40985.339599999999</v>
      </c>
    </row>
    <row r="23" spans="1:21">
      <c r="A23" s="33" t="s">
        <v>45</v>
      </c>
      <c r="B23" s="32" t="s">
        <v>44</v>
      </c>
      <c r="C23" s="31">
        <v>56013.392200000002</v>
      </c>
      <c r="D23" s="31">
        <v>8.9999999999999998E-4</v>
      </c>
      <c r="E23">
        <f t="shared" si="0"/>
        <v>13167.891540255034</v>
      </c>
      <c r="F23">
        <f t="shared" si="1"/>
        <v>13168</v>
      </c>
      <c r="G23">
        <f t="shared" si="2"/>
        <v>-3.7680000001273584E-2</v>
      </c>
      <c r="J23">
        <f>+G23</f>
        <v>-3.7680000001273584E-2</v>
      </c>
      <c r="O23">
        <f t="shared" ca="1" si="3"/>
        <v>-4.3746813089699646E-2</v>
      </c>
      <c r="Q23" s="2">
        <f t="shared" si="4"/>
        <v>40994.892200000002</v>
      </c>
    </row>
    <row r="24" spans="1:21">
      <c r="A24" s="33" t="s">
        <v>45</v>
      </c>
      <c r="B24" s="32" t="s">
        <v>43</v>
      </c>
      <c r="C24" s="31">
        <v>56013.567199999998</v>
      </c>
      <c r="D24" s="31">
        <v>1.2999999999999999E-3</v>
      </c>
      <c r="E24">
        <f t="shared" si="0"/>
        <v>13168.395267839145</v>
      </c>
      <c r="F24">
        <f t="shared" si="1"/>
        <v>13168.5</v>
      </c>
      <c r="G24">
        <f t="shared" si="2"/>
        <v>-3.6385000006703194E-2</v>
      </c>
      <c r="J24">
        <f>+G24</f>
        <v>-3.6385000006703194E-2</v>
      </c>
      <c r="O24">
        <f t="shared" ca="1" si="3"/>
        <v>-4.3746485817351494E-2</v>
      </c>
      <c r="Q24" s="2">
        <f t="shared" si="4"/>
        <v>40995.067199999998</v>
      </c>
    </row>
    <row r="25" spans="1:21">
      <c r="A25" s="31" t="s">
        <v>42</v>
      </c>
      <c r="B25" s="32" t="s">
        <v>44</v>
      </c>
      <c r="C25" s="31">
        <v>56078.7045</v>
      </c>
      <c r="D25" s="31">
        <v>6.9999999999999999E-4</v>
      </c>
      <c r="E25">
        <f t="shared" si="0"/>
        <v>13355.889295069224</v>
      </c>
      <c r="F25">
        <f t="shared" si="1"/>
        <v>13356</v>
      </c>
      <c r="G25">
        <f t="shared" si="2"/>
        <v>-3.8460000003396999E-2</v>
      </c>
      <c r="K25">
        <f t="shared" ref="K25:K33" si="5">+G25</f>
        <v>-3.8460000003396999E-2</v>
      </c>
      <c r="O25">
        <f t="shared" ca="1" si="3"/>
        <v>-4.3623758686792524E-2</v>
      </c>
      <c r="Q25" s="2">
        <f t="shared" si="4"/>
        <v>41060.2045</v>
      </c>
    </row>
    <row r="26" spans="1:21">
      <c r="A26" s="31" t="s">
        <v>47</v>
      </c>
      <c r="B26" s="32" t="s">
        <v>43</v>
      </c>
      <c r="C26" s="34">
        <v>56808.431449999996</v>
      </c>
      <c r="D26" s="31">
        <v>2.0000000000000001E-4</v>
      </c>
      <c r="E26">
        <f t="shared" si="0"/>
        <v>15456.366972741129</v>
      </c>
      <c r="F26">
        <f t="shared" si="1"/>
        <v>15456.5</v>
      </c>
      <c r="G26">
        <f t="shared" si="2"/>
        <v>-4.6215000002121087E-2</v>
      </c>
      <c r="K26">
        <f t="shared" si="5"/>
        <v>-4.6215000002121087E-2</v>
      </c>
      <c r="O26">
        <f t="shared" ca="1" si="3"/>
        <v>-4.2248887552183867E-2</v>
      </c>
      <c r="Q26" s="2">
        <f t="shared" si="4"/>
        <v>41789.931449999996</v>
      </c>
    </row>
    <row r="27" spans="1:21">
      <c r="A27" s="31" t="s">
        <v>47</v>
      </c>
      <c r="B27" s="32" t="s">
        <v>44</v>
      </c>
      <c r="C27" s="34">
        <v>56808.432240000002</v>
      </c>
      <c r="D27" s="31">
        <v>2.0000000000000001E-4</v>
      </c>
      <c r="E27">
        <f t="shared" si="0"/>
        <v>15456.369246711383</v>
      </c>
      <c r="F27">
        <f t="shared" si="1"/>
        <v>15456.5</v>
      </c>
      <c r="G27">
        <f t="shared" si="2"/>
        <v>-4.5424999996612314E-2</v>
      </c>
      <c r="K27">
        <f t="shared" si="5"/>
        <v>-4.5424999996612314E-2</v>
      </c>
      <c r="O27">
        <f t="shared" ca="1" si="3"/>
        <v>-4.2248887552183867E-2</v>
      </c>
      <c r="Q27" s="2">
        <f t="shared" si="4"/>
        <v>41789.932240000002</v>
      </c>
    </row>
    <row r="28" spans="1:21">
      <c r="A28" s="31" t="s">
        <v>47</v>
      </c>
      <c r="B28" s="32" t="s">
        <v>43</v>
      </c>
      <c r="C28" s="34">
        <v>56808.43245</v>
      </c>
      <c r="D28" s="31">
        <v>2.9999999999999997E-4</v>
      </c>
      <c r="E28">
        <f t="shared" si="0"/>
        <v>15456.369851184478</v>
      </c>
      <c r="F28">
        <f t="shared" si="1"/>
        <v>15456.5</v>
      </c>
      <c r="G28">
        <f t="shared" si="2"/>
        <v>-4.5214999998279382E-2</v>
      </c>
      <c r="K28">
        <f t="shared" si="5"/>
        <v>-4.5214999998279382E-2</v>
      </c>
      <c r="O28">
        <f t="shared" ca="1" si="3"/>
        <v>-4.2248887552183867E-2</v>
      </c>
      <c r="Q28" s="2">
        <f t="shared" si="4"/>
        <v>41789.93245</v>
      </c>
    </row>
    <row r="29" spans="1:21">
      <c r="A29" s="35" t="s">
        <v>49</v>
      </c>
      <c r="B29" s="36" t="s">
        <v>43</v>
      </c>
      <c r="C29" s="37">
        <v>57105.468130000001</v>
      </c>
      <c r="D29" s="37">
        <v>2.0000000000000001E-4</v>
      </c>
      <c r="E29">
        <f t="shared" si="0"/>
        <v>16311.370225382116</v>
      </c>
      <c r="F29">
        <f t="shared" si="1"/>
        <v>16311.5</v>
      </c>
      <c r="G29">
        <f t="shared" si="2"/>
        <v>-4.5084999997925479E-2</v>
      </c>
      <c r="K29">
        <f t="shared" si="5"/>
        <v>-4.5084999997925479E-2</v>
      </c>
      <c r="O29">
        <f t="shared" ca="1" si="3"/>
        <v>-4.1689251836834952E-2</v>
      </c>
      <c r="Q29" s="2">
        <f t="shared" si="4"/>
        <v>42086.968130000001</v>
      </c>
    </row>
    <row r="30" spans="1:21">
      <c r="A30" s="35" t="s">
        <v>49</v>
      </c>
      <c r="B30" s="36" t="s">
        <v>43</v>
      </c>
      <c r="C30" s="37">
        <v>57387.557350000003</v>
      </c>
      <c r="D30" s="37">
        <v>5.0000000000000001E-4</v>
      </c>
      <c r="E30">
        <f t="shared" si="0"/>
        <v>17123.348061368419</v>
      </c>
      <c r="F30">
        <f t="shared" si="1"/>
        <v>17123.5</v>
      </c>
      <c r="G30">
        <f t="shared" si="2"/>
        <v>-5.2784999999857973E-2</v>
      </c>
      <c r="K30">
        <f t="shared" si="5"/>
        <v>-5.2784999999857973E-2</v>
      </c>
      <c r="O30">
        <f t="shared" ca="1" si="3"/>
        <v>-4.1157761543427561E-2</v>
      </c>
      <c r="Q30" s="2">
        <f t="shared" si="4"/>
        <v>42369.057350000003</v>
      </c>
    </row>
    <row r="31" spans="1:21">
      <c r="A31" s="38" t="s">
        <v>51</v>
      </c>
      <c r="B31" s="39" t="s">
        <v>43</v>
      </c>
      <c r="C31" s="40">
        <v>57800.622310000006</v>
      </c>
      <c r="D31" s="40">
        <v>2.0000000000000001E-4</v>
      </c>
      <c r="E31">
        <f t="shared" si="0"/>
        <v>18312.332143576768</v>
      </c>
      <c r="F31">
        <f t="shared" si="1"/>
        <v>18312.5</v>
      </c>
      <c r="G31">
        <f t="shared" si="2"/>
        <v>-5.8314999994763639E-2</v>
      </c>
      <c r="K31">
        <f t="shared" si="5"/>
        <v>-5.8314999994763639E-2</v>
      </c>
      <c r="O31">
        <f t="shared" ca="1" si="3"/>
        <v>-4.0379507899509594E-2</v>
      </c>
      <c r="Q31" s="2">
        <f t="shared" si="4"/>
        <v>42782.122310000006</v>
      </c>
    </row>
    <row r="32" spans="1:21" ht="12" customHeight="1">
      <c r="A32" s="38" t="s">
        <v>51</v>
      </c>
      <c r="B32" s="39" t="s">
        <v>43</v>
      </c>
      <c r="C32" s="40">
        <v>57800.622460000217</v>
      </c>
      <c r="D32" s="40">
        <v>2.0000000000000001E-4</v>
      </c>
      <c r="E32">
        <f t="shared" si="0"/>
        <v>18312.332575343877</v>
      </c>
      <c r="F32">
        <f t="shared" si="1"/>
        <v>18312.5</v>
      </c>
      <c r="G32">
        <f t="shared" si="2"/>
        <v>-5.8164999783912208E-2</v>
      </c>
      <c r="K32">
        <f t="shared" si="5"/>
        <v>-5.8164999783912208E-2</v>
      </c>
      <c r="O32">
        <f t="shared" ca="1" si="3"/>
        <v>-4.0379507899509594E-2</v>
      </c>
      <c r="Q32" s="2">
        <f t="shared" si="4"/>
        <v>42782.122460000217</v>
      </c>
    </row>
    <row r="33" spans="1:21" ht="12" customHeight="1">
      <c r="A33" s="38" t="s">
        <v>51</v>
      </c>
      <c r="B33" s="39" t="s">
        <v>44</v>
      </c>
      <c r="C33" s="40">
        <v>57839.358380000107</v>
      </c>
      <c r="D33" s="40">
        <v>2.9999999999999997E-4</v>
      </c>
      <c r="E33">
        <f t="shared" si="0"/>
        <v>18423.831726202778</v>
      </c>
      <c r="F33">
        <f t="shared" si="1"/>
        <v>18424</v>
      </c>
      <c r="G33">
        <f t="shared" si="2"/>
        <v>-5.8459999891056214E-2</v>
      </c>
      <c r="K33">
        <f t="shared" si="5"/>
        <v>-5.8459999891056214E-2</v>
      </c>
      <c r="O33">
        <f t="shared" ca="1" si="3"/>
        <v>-4.0306526165870528E-2</v>
      </c>
      <c r="Q33" s="2">
        <f t="shared" si="4"/>
        <v>42820.858380000107</v>
      </c>
    </row>
    <row r="34" spans="1:21" ht="12" customHeight="1">
      <c r="A34" s="38" t="s">
        <v>50</v>
      </c>
      <c r="B34" s="39" t="s">
        <v>43</v>
      </c>
      <c r="C34" s="40">
        <v>58601.683900000004</v>
      </c>
      <c r="D34" s="40">
        <v>2.0000000000000001E-4</v>
      </c>
      <c r="E34">
        <f t="shared" si="0"/>
        <v>20618.142540514098</v>
      </c>
      <c r="F34" s="41">
        <f>ROUND(2*E34,0)/2+0.5</f>
        <v>20618.5</v>
      </c>
      <c r="O34">
        <f t="shared" ca="1" si="3"/>
        <v>-3.887012782980831E-2</v>
      </c>
      <c r="Q34" s="2">
        <f t="shared" si="4"/>
        <v>43583.183900000004</v>
      </c>
      <c r="U34">
        <f>+C34-(C$7+F34*C$8)</f>
        <v>-0.12418499999330379</v>
      </c>
    </row>
    <row r="35" spans="1:21" ht="12" customHeight="1">
      <c r="A35" s="42" t="s">
        <v>55</v>
      </c>
      <c r="B35" s="43" t="s">
        <v>44</v>
      </c>
      <c r="C35" s="45">
        <v>58601.683900000004</v>
      </c>
      <c r="D35" s="46">
        <v>2.0000000000000001E-4</v>
      </c>
      <c r="E35">
        <f t="shared" si="0"/>
        <v>20618.142540514098</v>
      </c>
      <c r="F35">
        <f>ROUND(2*E35,0)/2</f>
        <v>20618</v>
      </c>
      <c r="G35">
        <f>+C35-(C$7+F35*C$8)</f>
        <v>4.9520000000484288E-2</v>
      </c>
      <c r="K35">
        <f>+G35</f>
        <v>4.9520000000484288E-2</v>
      </c>
      <c r="O35">
        <f t="shared" ca="1" si="3"/>
        <v>-3.8870455102156462E-2</v>
      </c>
      <c r="Q35" s="2">
        <f t="shared" si="4"/>
        <v>43583.183900000004</v>
      </c>
    </row>
    <row r="36" spans="1:21" ht="12" customHeight="1">
      <c r="A36" s="38" t="s">
        <v>52</v>
      </c>
      <c r="B36" s="39" t="s">
        <v>43</v>
      </c>
      <c r="C36" s="40">
        <v>58974.158199999998</v>
      </c>
      <c r="D36" s="40" t="s">
        <v>53</v>
      </c>
      <c r="E36">
        <f t="shared" si="0"/>
        <v>21690.288707866777</v>
      </c>
      <c r="F36">
        <f>ROUND(2*E36,0)/2</f>
        <v>21690.5</v>
      </c>
      <c r="G36">
        <f>+C36-(C$7+F36*C$8)</f>
        <v>-7.3405000002821907E-2</v>
      </c>
      <c r="K36">
        <f>+G36</f>
        <v>-7.3405000002821907E-2</v>
      </c>
      <c r="O36">
        <f t="shared" ca="1" si="3"/>
        <v>-3.816845591535914E-2</v>
      </c>
      <c r="Q36" s="2">
        <f t="shared" si="4"/>
        <v>43955.658199999998</v>
      </c>
    </row>
    <row r="37" spans="1:21" ht="12" customHeight="1">
      <c r="C37" s="8"/>
      <c r="D37" s="8"/>
    </row>
    <row r="38" spans="1:21" ht="12" customHeight="1">
      <c r="C38" s="8"/>
      <c r="D38" s="8"/>
    </row>
    <row r="39" spans="1:21" ht="12" customHeight="1">
      <c r="C39" s="8"/>
      <c r="D39" s="8"/>
    </row>
    <row r="40" spans="1:21" ht="12" customHeight="1">
      <c r="C40" s="8"/>
      <c r="D40" s="8"/>
    </row>
    <row r="41" spans="1:21" ht="12" customHeight="1">
      <c r="C41" s="8"/>
      <c r="D41" s="8"/>
    </row>
    <row r="42" spans="1:21">
      <c r="C42" s="8"/>
      <c r="D42" s="8"/>
    </row>
    <row r="43" spans="1:21">
      <c r="C43" s="8"/>
      <c r="D43" s="8"/>
    </row>
    <row r="44" spans="1:21">
      <c r="C44" s="8"/>
      <c r="D44" s="8"/>
    </row>
    <row r="45" spans="1:21">
      <c r="C45" s="8"/>
      <c r="D45" s="8"/>
    </row>
    <row r="46" spans="1:21">
      <c r="C46" s="8"/>
      <c r="D46" s="8"/>
    </row>
    <row r="47" spans="1:21">
      <c r="C47" s="8"/>
      <c r="D47" s="8"/>
    </row>
    <row r="48" spans="1:21">
      <c r="C48" s="8"/>
      <c r="D48" s="8"/>
    </row>
    <row r="49" spans="3:4">
      <c r="C49" s="8"/>
      <c r="D49" s="8"/>
    </row>
    <row r="50" spans="3:4">
      <c r="C50" s="8"/>
      <c r="D50" s="8"/>
    </row>
    <row r="51" spans="3:4">
      <c r="C51" s="8"/>
      <c r="D51" s="8"/>
    </row>
    <row r="52" spans="3:4">
      <c r="C52" s="8"/>
      <c r="D52" s="8"/>
    </row>
    <row r="53" spans="3:4">
      <c r="C53" s="8"/>
      <c r="D53" s="8"/>
    </row>
    <row r="54" spans="3:4">
      <c r="C54" s="8"/>
      <c r="D54" s="8"/>
    </row>
    <row r="55" spans="3:4">
      <c r="C55" s="8"/>
      <c r="D55" s="8"/>
    </row>
    <row r="56" spans="3:4">
      <c r="C56" s="8"/>
      <c r="D56" s="8"/>
    </row>
    <row r="57" spans="3:4">
      <c r="C57" s="8"/>
      <c r="D57" s="8"/>
    </row>
    <row r="58" spans="3:4">
      <c r="C58" s="8"/>
      <c r="D58" s="8"/>
    </row>
    <row r="59" spans="3:4">
      <c r="C59" s="8"/>
      <c r="D59" s="8"/>
    </row>
    <row r="60" spans="3:4">
      <c r="C60" s="8"/>
      <c r="D60" s="8"/>
    </row>
    <row r="61" spans="3:4">
      <c r="C61" s="8"/>
      <c r="D61" s="8"/>
    </row>
    <row r="62" spans="3:4">
      <c r="C62" s="8"/>
      <c r="D62" s="8"/>
    </row>
    <row r="63" spans="3:4">
      <c r="C63" s="8"/>
      <c r="D63" s="8"/>
    </row>
    <row r="64" spans="3:4">
      <c r="C64" s="8"/>
      <c r="D64" s="8"/>
    </row>
    <row r="65" spans="3:4">
      <c r="C65" s="8"/>
      <c r="D65" s="8"/>
    </row>
    <row r="66" spans="3:4">
      <c r="C66" s="8"/>
      <c r="D66" s="8"/>
    </row>
    <row r="67" spans="3:4">
      <c r="C67" s="8"/>
      <c r="D67" s="8"/>
    </row>
    <row r="68" spans="3:4">
      <c r="C68" s="8"/>
      <c r="D68" s="8"/>
    </row>
    <row r="69" spans="3:4">
      <c r="C69" s="8"/>
      <c r="D69" s="8"/>
    </row>
    <row r="70" spans="3:4">
      <c r="C70" s="8"/>
      <c r="D70" s="8"/>
    </row>
    <row r="71" spans="3:4">
      <c r="C71" s="8"/>
      <c r="D71" s="8"/>
    </row>
    <row r="72" spans="3:4">
      <c r="C72" s="8"/>
      <c r="D72" s="8"/>
    </row>
    <row r="73" spans="3:4">
      <c r="C73" s="8"/>
      <c r="D73" s="8"/>
    </row>
    <row r="74" spans="3:4">
      <c r="C74" s="8"/>
      <c r="D74" s="8"/>
    </row>
    <row r="75" spans="3:4">
      <c r="C75" s="8"/>
      <c r="D75" s="8"/>
    </row>
    <row r="76" spans="3:4">
      <c r="C76" s="8"/>
      <c r="D76" s="8"/>
    </row>
    <row r="77" spans="3:4">
      <c r="C77" s="8"/>
      <c r="D77" s="8"/>
    </row>
    <row r="78" spans="3:4">
      <c r="C78" s="8"/>
      <c r="D78" s="8"/>
    </row>
    <row r="79" spans="3:4">
      <c r="C79" s="8"/>
      <c r="D79" s="8"/>
    </row>
    <row r="80" spans="3:4">
      <c r="C80" s="8"/>
      <c r="D80" s="8"/>
    </row>
    <row r="81" spans="3:4">
      <c r="C81" s="8"/>
      <c r="D81" s="8"/>
    </row>
    <row r="82" spans="3:4">
      <c r="C82" s="8"/>
      <c r="D82" s="8"/>
    </row>
    <row r="83" spans="3:4">
      <c r="C83" s="8"/>
      <c r="D83" s="8"/>
    </row>
    <row r="84" spans="3:4">
      <c r="C84" s="8"/>
      <c r="D84" s="8"/>
    </row>
    <row r="85" spans="3:4">
      <c r="C85" s="8"/>
      <c r="D85" s="8"/>
    </row>
    <row r="86" spans="3:4">
      <c r="C86" s="8"/>
      <c r="D86" s="8"/>
    </row>
    <row r="87" spans="3:4">
      <c r="C87" s="8"/>
      <c r="D87" s="8"/>
    </row>
    <row r="88" spans="3:4">
      <c r="C88" s="8"/>
      <c r="D88" s="8"/>
    </row>
    <row r="89" spans="3:4">
      <c r="C89" s="8"/>
      <c r="D89" s="8"/>
    </row>
    <row r="90" spans="3:4">
      <c r="C90" s="8"/>
      <c r="D90" s="8"/>
    </row>
    <row r="91" spans="3:4">
      <c r="C91" s="8"/>
      <c r="D91" s="8"/>
    </row>
    <row r="92" spans="3:4">
      <c r="C92" s="8"/>
      <c r="D92" s="8"/>
    </row>
    <row r="93" spans="3:4">
      <c r="C93" s="8"/>
      <c r="D93" s="8"/>
    </row>
    <row r="94" spans="3:4">
      <c r="C94" s="8"/>
      <c r="D94" s="8"/>
    </row>
    <row r="95" spans="3:4">
      <c r="C95" s="8"/>
      <c r="D95" s="8"/>
    </row>
    <row r="96" spans="3:4">
      <c r="C96" s="8"/>
      <c r="D96" s="8"/>
    </row>
    <row r="97" spans="3:4">
      <c r="C97" s="8"/>
      <c r="D97" s="8"/>
    </row>
    <row r="98" spans="3:4">
      <c r="C98" s="8"/>
      <c r="D98" s="8"/>
    </row>
    <row r="99" spans="3:4">
      <c r="C99" s="8"/>
      <c r="D99" s="8"/>
    </row>
    <row r="100" spans="3:4">
      <c r="C100" s="8"/>
      <c r="D100" s="8"/>
    </row>
    <row r="101" spans="3:4">
      <c r="C101" s="8"/>
      <c r="D101" s="8"/>
    </row>
    <row r="102" spans="3:4">
      <c r="C102" s="8"/>
      <c r="D102" s="8"/>
    </row>
    <row r="103" spans="3:4">
      <c r="C103" s="8"/>
      <c r="D103" s="8"/>
    </row>
    <row r="104" spans="3:4">
      <c r="C104" s="8"/>
      <c r="D104" s="8"/>
    </row>
    <row r="105" spans="3:4">
      <c r="C105" s="8"/>
      <c r="D105" s="8"/>
    </row>
    <row r="106" spans="3:4">
      <c r="C106" s="8"/>
      <c r="D106" s="8"/>
    </row>
    <row r="107" spans="3:4">
      <c r="C107" s="8"/>
      <c r="D107" s="8"/>
    </row>
    <row r="108" spans="3:4">
      <c r="C108" s="8"/>
      <c r="D108" s="8"/>
    </row>
    <row r="109" spans="3:4">
      <c r="C109" s="8"/>
      <c r="D109" s="8"/>
    </row>
    <row r="110" spans="3:4">
      <c r="C110" s="8"/>
      <c r="D110" s="8"/>
    </row>
    <row r="111" spans="3:4">
      <c r="C111" s="8"/>
      <c r="D111" s="8"/>
    </row>
    <row r="112" spans="3:4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  <row r="6936" spans="3:4">
      <c r="C6936" s="8"/>
      <c r="D6936" s="8"/>
    </row>
    <row r="6937" spans="3:4">
      <c r="C6937" s="8"/>
      <c r="D6937" s="8"/>
    </row>
    <row r="6938" spans="3:4">
      <c r="C6938" s="8"/>
      <c r="D6938" s="8"/>
    </row>
    <row r="6939" spans="3:4">
      <c r="C6939" s="8"/>
      <c r="D6939" s="8"/>
    </row>
    <row r="6940" spans="3:4">
      <c r="C6940" s="8"/>
      <c r="D6940" s="8"/>
    </row>
  </sheetData>
  <protectedRanges>
    <protectedRange sqref="A31:D35" name="Range1"/>
  </protectedRanges>
  <sortState xmlns:xlrd2="http://schemas.microsoft.com/office/spreadsheetml/2017/richdata2" ref="A21:U37">
    <sortCondition ref="C21:C37"/>
  </sortState>
  <phoneticPr fontId="8" type="noConversion"/>
  <hyperlinks>
    <hyperlink ref="H2883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2024-01-15T04:38:14Z</dcterms:modified>
</cp:coreProperties>
</file>