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78AAD29-7D14-4D6E-99A0-AE3C268CB7C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2)" sheetId="3" r:id="rId2"/>
  </sheets>
  <calcPr calcId="181029"/>
</workbook>
</file>

<file path=xl/calcChain.xml><?xml version="1.0" encoding="utf-8"?>
<calcChain xmlns="http://schemas.openxmlformats.org/spreadsheetml/2006/main">
  <c r="E37" i="2" l="1"/>
  <c r="F37" i="2"/>
  <c r="G37" i="2"/>
  <c r="K37" i="2"/>
  <c r="E38" i="2"/>
  <c r="F38" i="2"/>
  <c r="G38" i="2"/>
  <c r="K38" i="2"/>
  <c r="E39" i="2"/>
  <c r="F39" i="2"/>
  <c r="G39" i="2"/>
  <c r="K39" i="2"/>
  <c r="E40" i="2"/>
  <c r="F40" i="2"/>
  <c r="G40" i="2"/>
  <c r="K40" i="2"/>
  <c r="E41" i="2"/>
  <c r="F41" i="2"/>
  <c r="G41" i="2"/>
  <c r="K41" i="2"/>
  <c r="E42" i="2"/>
  <c r="F42" i="2"/>
  <c r="G42" i="2"/>
  <c r="K42" i="2"/>
  <c r="E43" i="2"/>
  <c r="F43" i="2"/>
  <c r="G43" i="2"/>
  <c r="K43" i="2"/>
  <c r="E44" i="2"/>
  <c r="F44" i="2"/>
  <c r="G44" i="2"/>
  <c r="K44" i="2"/>
  <c r="D9" i="2"/>
  <c r="C9" i="2"/>
  <c r="Q37" i="2"/>
  <c r="Q38" i="2"/>
  <c r="Q39" i="2"/>
  <c r="Q40" i="2"/>
  <c r="Q41" i="2"/>
  <c r="Q42" i="2"/>
  <c r="Q43" i="2"/>
  <c r="Q44" i="2"/>
  <c r="E26" i="2"/>
  <c r="F26" i="2"/>
  <c r="G26" i="2"/>
  <c r="K26" i="2"/>
  <c r="E27" i="2"/>
  <c r="F27" i="2"/>
  <c r="G27" i="2"/>
  <c r="K27" i="2"/>
  <c r="E28" i="2"/>
  <c r="F28" i="2"/>
  <c r="G28" i="2"/>
  <c r="K28" i="2"/>
  <c r="E29" i="2"/>
  <c r="F29" i="2"/>
  <c r="G29" i="2"/>
  <c r="K29" i="2"/>
  <c r="E30" i="2"/>
  <c r="F30" i="2"/>
  <c r="G30" i="2"/>
  <c r="K30" i="2"/>
  <c r="E31" i="2"/>
  <c r="F31" i="2"/>
  <c r="G31" i="2"/>
  <c r="K31" i="2"/>
  <c r="E32" i="2"/>
  <c r="F32" i="2"/>
  <c r="G32" i="2"/>
  <c r="K32" i="2"/>
  <c r="E33" i="2"/>
  <c r="F33" i="2"/>
  <c r="G33" i="2"/>
  <c r="K33" i="2"/>
  <c r="E34" i="2"/>
  <c r="F34" i="2"/>
  <c r="G34" i="2"/>
  <c r="K34" i="2"/>
  <c r="E35" i="2"/>
  <c r="F35" i="2"/>
  <c r="G35" i="2"/>
  <c r="K35" i="2"/>
  <c r="E36" i="2"/>
  <c r="F36" i="2"/>
  <c r="G36" i="2"/>
  <c r="K36" i="2"/>
  <c r="E21" i="2"/>
  <c r="F21" i="2"/>
  <c r="G21" i="2"/>
  <c r="K21" i="2"/>
  <c r="E22" i="2"/>
  <c r="F22" i="2"/>
  <c r="G22" i="2"/>
  <c r="K22" i="2"/>
  <c r="E23" i="2"/>
  <c r="F23" i="2"/>
  <c r="G23" i="2"/>
  <c r="K23" i="2"/>
  <c r="E24" i="2"/>
  <c r="F24" i="2"/>
  <c r="G24" i="2"/>
  <c r="K24" i="2"/>
  <c r="E25" i="2"/>
  <c r="F25" i="2"/>
  <c r="G25" i="2"/>
  <c r="J25" i="2"/>
  <c r="Q26" i="2"/>
  <c r="Q27" i="2"/>
  <c r="Q28" i="2"/>
  <c r="Q29" i="2"/>
  <c r="Q30" i="2"/>
  <c r="Q31" i="2"/>
  <c r="Q32" i="2"/>
  <c r="Q33" i="2"/>
  <c r="Q34" i="2"/>
  <c r="Q35" i="2"/>
  <c r="Q36" i="2"/>
  <c r="F24" i="3"/>
  <c r="G24" i="3"/>
  <c r="I24" i="3"/>
  <c r="C9" i="3"/>
  <c r="D9" i="3"/>
  <c r="E21" i="3"/>
  <c r="F21" i="3"/>
  <c r="G21" i="3"/>
  <c r="H21" i="3"/>
  <c r="E22" i="3"/>
  <c r="F22" i="3"/>
  <c r="G22" i="3"/>
  <c r="I22" i="3"/>
  <c r="E23" i="3"/>
  <c r="F23" i="3"/>
  <c r="G23" i="3"/>
  <c r="I23" i="3"/>
  <c r="E24" i="3"/>
  <c r="E25" i="3"/>
  <c r="F25" i="3"/>
  <c r="G25" i="3"/>
  <c r="I25" i="3"/>
  <c r="F16" i="3"/>
  <c r="C17" i="3"/>
  <c r="Q21" i="3"/>
  <c r="Q22" i="3"/>
  <c r="Q23" i="3"/>
  <c r="Q24" i="3"/>
  <c r="Q25" i="3"/>
  <c r="Q25" i="2"/>
  <c r="F16" i="2"/>
  <c r="F17" i="2" s="1"/>
  <c r="C17" i="2"/>
  <c r="Q21" i="2"/>
  <c r="Q22" i="2"/>
  <c r="Q23" i="2"/>
  <c r="Q24" i="2"/>
  <c r="C12" i="3"/>
  <c r="C11" i="3"/>
  <c r="C11" i="2"/>
  <c r="C12" i="2"/>
  <c r="C16" i="2" l="1"/>
  <c r="D18" i="2" s="1"/>
  <c r="O25" i="2"/>
  <c r="O42" i="2"/>
  <c r="O40" i="2"/>
  <c r="O41" i="2"/>
  <c r="O21" i="2"/>
  <c r="O30" i="2"/>
  <c r="O24" i="2"/>
  <c r="O38" i="2"/>
  <c r="O32" i="2"/>
  <c r="O31" i="2"/>
  <c r="O29" i="2"/>
  <c r="O26" i="2"/>
  <c r="C15" i="2"/>
  <c r="O28" i="2"/>
  <c r="O36" i="2"/>
  <c r="O27" i="2"/>
  <c r="O44" i="2"/>
  <c r="O43" i="2"/>
  <c r="O35" i="2"/>
  <c r="O33" i="2"/>
  <c r="O37" i="2"/>
  <c r="O22" i="2"/>
  <c r="O23" i="2"/>
  <c r="O39" i="2"/>
  <c r="O34" i="2"/>
  <c r="O22" i="3"/>
  <c r="C15" i="3"/>
  <c r="O23" i="3"/>
  <c r="O21" i="3"/>
  <c r="O24" i="3"/>
  <c r="O25" i="3"/>
  <c r="C16" i="3"/>
  <c r="D18" i="3" s="1"/>
  <c r="F17" i="3"/>
  <c r="C18" i="2" l="1"/>
  <c r="C18" i="3"/>
  <c r="F18" i="2"/>
  <c r="F19" i="2" s="1"/>
  <c r="F18" i="3"/>
  <c r="F19" i="3" s="1"/>
</calcChain>
</file>

<file path=xl/sharedStrings.xml><?xml version="1.0" encoding="utf-8"?>
<sst xmlns="http://schemas.openxmlformats.org/spreadsheetml/2006/main" count="169" uniqueCount="56">
  <si>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</si>
  <si>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</si>
  <si>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</si>
  <si>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</si>
  <si>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</si>
  <si>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</si>
  <si>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</si>
  <si>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</si>
  <si>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</si>
  <si>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</si>
  <si>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</si>
  <si>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</si>
  <si>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</si>
  <si>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</si>
  <si>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</si>
  <si>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</si>
  <si>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</si>
  <si>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</si>
  <si>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</si>
  <si>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</si>
  <si>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</si>
  <si>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</si>
  <si>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</si>
  <si>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</si>
  <si>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</si>
  <si>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</si>
  <si>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</si>
  <si>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</si>
  <si>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</si>
  <si>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</si>
  <si>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</si>
  <si>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</si>
  <si>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</si>
  <si>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</si>
  <si>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</si>
  <si>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</si>
  <si>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</si>
  <si>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</si>
  <si>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</si>
  <si>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</si>
  <si>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</si>
  <si>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</si>
  <si>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</si>
  <si>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</si>
  <si>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VSX</t>
  </si>
  <si>
    <t>EW</t>
  </si>
  <si>
    <t>IO Boo / GSC 2007-0761</t>
  </si>
  <si>
    <t>IBVS 6029</t>
  </si>
  <si>
    <t>I</t>
  </si>
  <si>
    <t>II</t>
  </si>
  <si>
    <t>IBVS 6157</t>
  </si>
  <si>
    <t>GCVS 4</t>
  </si>
  <si>
    <t>vis</t>
  </si>
  <si>
    <t>OEJV 0179</t>
  </si>
  <si>
    <t>CCD?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</si>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</sst>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21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8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9" fillId="24" borderId="0" xfId="0" applyFont="1" applyFill="1" applyAlignment="1"/>
    <xf numFmtId="0" fontId="18" fillId="25" borderId="0" xfId="0" applyFont="1" applyFill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16" fillId="0" borderId="0" xfId="41" applyFont="1"/>
    <xf numFmtId="0" fontId="16" fillId="0" borderId="0" xfId="41" applyFont="1" applyAlignment="1">
      <alignment horizontal="center"/>
    </xf>
    <xf numFmtId="0" fontId="16" fillId="0" borderId="0" xfId="41" applyFont="1" applyAlignment="1">
      <alignment horizontal="left"/>
    </xf>
    <xf numFmtId="0" fontId="0" fillId="0" borderId="0" xfId="0" applyAlignment="1">
      <alignment horizontal="right"/>
    </xf>
    <xf numFmtId="0" fontId="5" fillId="0" borderId="0" xfId="41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IO Boo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345864661654135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1E-3</c:v>
                  </c:pt>
                  <c:pt idx="7">
                    <c:v>1.2999999999999999E-3</c:v>
                  </c:pt>
                  <c:pt idx="8">
                    <c:v>2.8999999999999998E-3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1E-3</c:v>
                  </c:pt>
                  <c:pt idx="7">
                    <c:v>1.2999999999999999E-3</c:v>
                  </c:pt>
                  <c:pt idx="8">
                    <c:v>2.8999999999999998E-3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13328</c:v>
                </c:pt>
                <c:pt idx="2">
                  <c:v>13339</c:v>
                </c:pt>
                <c:pt idx="3">
                  <c:v>13585.5</c:v>
                </c:pt>
                <c:pt idx="4">
                  <c:v>16126</c:v>
                </c:pt>
                <c:pt idx="5">
                  <c:v>17362</c:v>
                </c:pt>
                <c:pt idx="6">
                  <c:v>18705</c:v>
                </c:pt>
                <c:pt idx="7">
                  <c:v>18705.5</c:v>
                </c:pt>
                <c:pt idx="8">
                  <c:v>18704.5</c:v>
                </c:pt>
                <c:pt idx="9">
                  <c:v>18572.5</c:v>
                </c:pt>
                <c:pt idx="10">
                  <c:v>18573</c:v>
                </c:pt>
                <c:pt idx="11">
                  <c:v>18701.5</c:v>
                </c:pt>
                <c:pt idx="12">
                  <c:v>18702</c:v>
                </c:pt>
                <c:pt idx="13">
                  <c:v>18724</c:v>
                </c:pt>
                <c:pt idx="14">
                  <c:v>18761</c:v>
                </c:pt>
                <c:pt idx="15">
                  <c:v>18827</c:v>
                </c:pt>
                <c:pt idx="16">
                  <c:v>20173.5</c:v>
                </c:pt>
                <c:pt idx="17">
                  <c:v>20173.5</c:v>
                </c:pt>
                <c:pt idx="18">
                  <c:v>20173.5</c:v>
                </c:pt>
                <c:pt idx="19">
                  <c:v>20173.5</c:v>
                </c:pt>
                <c:pt idx="20">
                  <c:v>20174</c:v>
                </c:pt>
                <c:pt idx="21">
                  <c:v>20174</c:v>
                </c:pt>
                <c:pt idx="22">
                  <c:v>20174</c:v>
                </c:pt>
                <c:pt idx="23">
                  <c:v>20174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50-4E18-BA37-1495D471DDC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1E-3</c:v>
                  </c:pt>
                  <c:pt idx="7">
                    <c:v>1.2999999999999999E-3</c:v>
                  </c:pt>
                  <c:pt idx="8">
                    <c:v>2.8999999999999998E-3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1E-3</c:v>
                  </c:pt>
                  <c:pt idx="7">
                    <c:v>1.2999999999999999E-3</c:v>
                  </c:pt>
                  <c:pt idx="8">
                    <c:v>2.8999999999999998E-3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13328</c:v>
                </c:pt>
                <c:pt idx="2">
                  <c:v>13339</c:v>
                </c:pt>
                <c:pt idx="3">
                  <c:v>13585.5</c:v>
                </c:pt>
                <c:pt idx="4">
                  <c:v>16126</c:v>
                </c:pt>
                <c:pt idx="5">
                  <c:v>17362</c:v>
                </c:pt>
                <c:pt idx="6">
                  <c:v>18705</c:v>
                </c:pt>
                <c:pt idx="7">
                  <c:v>18705.5</c:v>
                </c:pt>
                <c:pt idx="8">
                  <c:v>18704.5</c:v>
                </c:pt>
                <c:pt idx="9">
                  <c:v>18572.5</c:v>
                </c:pt>
                <c:pt idx="10">
                  <c:v>18573</c:v>
                </c:pt>
                <c:pt idx="11">
                  <c:v>18701.5</c:v>
                </c:pt>
                <c:pt idx="12">
                  <c:v>18702</c:v>
                </c:pt>
                <c:pt idx="13">
                  <c:v>18724</c:v>
                </c:pt>
                <c:pt idx="14">
                  <c:v>18761</c:v>
                </c:pt>
                <c:pt idx="15">
                  <c:v>18827</c:v>
                </c:pt>
                <c:pt idx="16">
                  <c:v>20173.5</c:v>
                </c:pt>
                <c:pt idx="17">
                  <c:v>20173.5</c:v>
                </c:pt>
                <c:pt idx="18">
                  <c:v>20173.5</c:v>
                </c:pt>
                <c:pt idx="19">
                  <c:v>20173.5</c:v>
                </c:pt>
                <c:pt idx="20">
                  <c:v>20174</c:v>
                </c:pt>
                <c:pt idx="21">
                  <c:v>20174</c:v>
                </c:pt>
                <c:pt idx="22">
                  <c:v>20174</c:v>
                </c:pt>
                <c:pt idx="23">
                  <c:v>20174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50-4E18-BA37-1495D471DDC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1E-3</c:v>
                  </c:pt>
                  <c:pt idx="7">
                    <c:v>1.2999999999999999E-3</c:v>
                  </c:pt>
                  <c:pt idx="8">
                    <c:v>2.8999999999999998E-3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1E-3</c:v>
                  </c:pt>
                  <c:pt idx="7">
                    <c:v>1.2999999999999999E-3</c:v>
                  </c:pt>
                  <c:pt idx="8">
                    <c:v>2.8999999999999998E-3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13328</c:v>
                </c:pt>
                <c:pt idx="2">
                  <c:v>13339</c:v>
                </c:pt>
                <c:pt idx="3">
                  <c:v>13585.5</c:v>
                </c:pt>
                <c:pt idx="4">
                  <c:v>16126</c:v>
                </c:pt>
                <c:pt idx="5">
                  <c:v>17362</c:v>
                </c:pt>
                <c:pt idx="6">
                  <c:v>18705</c:v>
                </c:pt>
                <c:pt idx="7">
                  <c:v>18705.5</c:v>
                </c:pt>
                <c:pt idx="8">
                  <c:v>18704.5</c:v>
                </c:pt>
                <c:pt idx="9">
                  <c:v>18572.5</c:v>
                </c:pt>
                <c:pt idx="10">
                  <c:v>18573</c:v>
                </c:pt>
                <c:pt idx="11">
                  <c:v>18701.5</c:v>
                </c:pt>
                <c:pt idx="12">
                  <c:v>18702</c:v>
                </c:pt>
                <c:pt idx="13">
                  <c:v>18724</c:v>
                </c:pt>
                <c:pt idx="14">
                  <c:v>18761</c:v>
                </c:pt>
                <c:pt idx="15">
                  <c:v>18827</c:v>
                </c:pt>
                <c:pt idx="16">
                  <c:v>20173.5</c:v>
                </c:pt>
                <c:pt idx="17">
                  <c:v>20173.5</c:v>
                </c:pt>
                <c:pt idx="18">
                  <c:v>20173.5</c:v>
                </c:pt>
                <c:pt idx="19">
                  <c:v>20173.5</c:v>
                </c:pt>
                <c:pt idx="20">
                  <c:v>20174</c:v>
                </c:pt>
                <c:pt idx="21">
                  <c:v>20174</c:v>
                </c:pt>
                <c:pt idx="22">
                  <c:v>20174</c:v>
                </c:pt>
                <c:pt idx="23">
                  <c:v>20174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">
                  <c:v>1.5783000000010361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50-4E18-BA37-1495D471DDC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1E-3</c:v>
                  </c:pt>
                  <c:pt idx="7">
                    <c:v>1.2999999999999999E-3</c:v>
                  </c:pt>
                  <c:pt idx="8">
                    <c:v>2.8999999999999998E-3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1E-3</c:v>
                  </c:pt>
                  <c:pt idx="7">
                    <c:v>1.2999999999999999E-3</c:v>
                  </c:pt>
                  <c:pt idx="8">
                    <c:v>2.8999999999999998E-3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13328</c:v>
                </c:pt>
                <c:pt idx="2">
                  <c:v>13339</c:v>
                </c:pt>
                <c:pt idx="3">
                  <c:v>13585.5</c:v>
                </c:pt>
                <c:pt idx="4">
                  <c:v>16126</c:v>
                </c:pt>
                <c:pt idx="5">
                  <c:v>17362</c:v>
                </c:pt>
                <c:pt idx="6">
                  <c:v>18705</c:v>
                </c:pt>
                <c:pt idx="7">
                  <c:v>18705.5</c:v>
                </c:pt>
                <c:pt idx="8">
                  <c:v>18704.5</c:v>
                </c:pt>
                <c:pt idx="9">
                  <c:v>18572.5</c:v>
                </c:pt>
                <c:pt idx="10">
                  <c:v>18573</c:v>
                </c:pt>
                <c:pt idx="11">
                  <c:v>18701.5</c:v>
                </c:pt>
                <c:pt idx="12">
                  <c:v>18702</c:v>
                </c:pt>
                <c:pt idx="13">
                  <c:v>18724</c:v>
                </c:pt>
                <c:pt idx="14">
                  <c:v>18761</c:v>
                </c:pt>
                <c:pt idx="15">
                  <c:v>18827</c:v>
                </c:pt>
                <c:pt idx="16">
                  <c:v>20173.5</c:v>
                </c:pt>
                <c:pt idx="17">
                  <c:v>20173.5</c:v>
                </c:pt>
                <c:pt idx="18">
                  <c:v>20173.5</c:v>
                </c:pt>
                <c:pt idx="19">
                  <c:v>20173.5</c:v>
                </c:pt>
                <c:pt idx="20">
                  <c:v>20174</c:v>
                </c:pt>
                <c:pt idx="21">
                  <c:v>20174</c:v>
                </c:pt>
                <c:pt idx="22">
                  <c:v>20174</c:v>
                </c:pt>
                <c:pt idx="23">
                  <c:v>20174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1.2993999999962398</c:v>
                </c:pt>
                <c:pt idx="2">
                  <c:v>1.303699999996752</c:v>
                </c:pt>
                <c:pt idx="3">
                  <c:v>1.334499999997206</c:v>
                </c:pt>
                <c:pt idx="5">
                  <c:v>1.625</c:v>
                </c:pt>
                <c:pt idx="6">
                  <c:v>1.6870999999955529</c:v>
                </c:pt>
                <c:pt idx="7">
                  <c:v>1.688800000003539</c:v>
                </c:pt>
                <c:pt idx="8">
                  <c:v>1.6871999999930267</c:v>
                </c:pt>
                <c:pt idx="9">
                  <c:v>1.6691999999966356</c:v>
                </c:pt>
                <c:pt idx="10">
                  <c:v>1.6701299999986077</c:v>
                </c:pt>
                <c:pt idx="11">
                  <c:v>1.6877299999978277</c:v>
                </c:pt>
                <c:pt idx="12">
                  <c:v>1.685910000000149</c:v>
                </c:pt>
                <c:pt idx="13">
                  <c:v>1.6925600000031409</c:v>
                </c:pt>
                <c:pt idx="14">
                  <c:v>1.560379999995348</c:v>
                </c:pt>
                <c:pt idx="15">
                  <c:v>1.5737200000003213</c:v>
                </c:pt>
                <c:pt idx="16">
                  <c:v>1.6356500000911183</c:v>
                </c:pt>
                <c:pt idx="17">
                  <c:v>1.6364899999680347</c:v>
                </c:pt>
                <c:pt idx="18">
                  <c:v>1.6366200000265962</c:v>
                </c:pt>
                <c:pt idx="19">
                  <c:v>1.6368200001525111</c:v>
                </c:pt>
                <c:pt idx="20">
                  <c:v>1.6339799998022499</c:v>
                </c:pt>
                <c:pt idx="21">
                  <c:v>1.6341099998608115</c:v>
                </c:pt>
                <c:pt idx="22">
                  <c:v>1.6348599999837461</c:v>
                </c:pt>
                <c:pt idx="23">
                  <c:v>1.6349099998988095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50-4E18-BA37-1495D471DDC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1E-3</c:v>
                  </c:pt>
                  <c:pt idx="7">
                    <c:v>1.2999999999999999E-3</c:v>
                  </c:pt>
                  <c:pt idx="8">
                    <c:v>2.8999999999999998E-3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1E-3</c:v>
                  </c:pt>
                  <c:pt idx="7">
                    <c:v>1.2999999999999999E-3</c:v>
                  </c:pt>
                  <c:pt idx="8">
                    <c:v>2.8999999999999998E-3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13328</c:v>
                </c:pt>
                <c:pt idx="2">
                  <c:v>13339</c:v>
                </c:pt>
                <c:pt idx="3">
                  <c:v>13585.5</c:v>
                </c:pt>
                <c:pt idx="4">
                  <c:v>16126</c:v>
                </c:pt>
                <c:pt idx="5">
                  <c:v>17362</c:v>
                </c:pt>
                <c:pt idx="6">
                  <c:v>18705</c:v>
                </c:pt>
                <c:pt idx="7">
                  <c:v>18705.5</c:v>
                </c:pt>
                <c:pt idx="8">
                  <c:v>18704.5</c:v>
                </c:pt>
                <c:pt idx="9">
                  <c:v>18572.5</c:v>
                </c:pt>
                <c:pt idx="10">
                  <c:v>18573</c:v>
                </c:pt>
                <c:pt idx="11">
                  <c:v>18701.5</c:v>
                </c:pt>
                <c:pt idx="12">
                  <c:v>18702</c:v>
                </c:pt>
                <c:pt idx="13">
                  <c:v>18724</c:v>
                </c:pt>
                <c:pt idx="14">
                  <c:v>18761</c:v>
                </c:pt>
                <c:pt idx="15">
                  <c:v>18827</c:v>
                </c:pt>
                <c:pt idx="16">
                  <c:v>20173.5</c:v>
                </c:pt>
                <c:pt idx="17">
                  <c:v>20173.5</c:v>
                </c:pt>
                <c:pt idx="18">
                  <c:v>20173.5</c:v>
                </c:pt>
                <c:pt idx="19">
                  <c:v>20173.5</c:v>
                </c:pt>
                <c:pt idx="20">
                  <c:v>20174</c:v>
                </c:pt>
                <c:pt idx="21">
                  <c:v>20174</c:v>
                </c:pt>
                <c:pt idx="22">
                  <c:v>20174</c:v>
                </c:pt>
                <c:pt idx="23">
                  <c:v>20174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50-4E18-BA37-1495D471DDC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1E-3</c:v>
                  </c:pt>
                  <c:pt idx="7">
                    <c:v>1.2999999999999999E-3</c:v>
                  </c:pt>
                  <c:pt idx="8">
                    <c:v>2.8999999999999998E-3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1E-3</c:v>
                  </c:pt>
                  <c:pt idx="7">
                    <c:v>1.2999999999999999E-3</c:v>
                  </c:pt>
                  <c:pt idx="8">
                    <c:v>2.8999999999999998E-3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13328</c:v>
                </c:pt>
                <c:pt idx="2">
                  <c:v>13339</c:v>
                </c:pt>
                <c:pt idx="3">
                  <c:v>13585.5</c:v>
                </c:pt>
                <c:pt idx="4">
                  <c:v>16126</c:v>
                </c:pt>
                <c:pt idx="5">
                  <c:v>17362</c:v>
                </c:pt>
                <c:pt idx="6">
                  <c:v>18705</c:v>
                </c:pt>
                <c:pt idx="7">
                  <c:v>18705.5</c:v>
                </c:pt>
                <c:pt idx="8">
                  <c:v>18704.5</c:v>
                </c:pt>
                <c:pt idx="9">
                  <c:v>18572.5</c:v>
                </c:pt>
                <c:pt idx="10">
                  <c:v>18573</c:v>
                </c:pt>
                <c:pt idx="11">
                  <c:v>18701.5</c:v>
                </c:pt>
                <c:pt idx="12">
                  <c:v>18702</c:v>
                </c:pt>
                <c:pt idx="13">
                  <c:v>18724</c:v>
                </c:pt>
                <c:pt idx="14">
                  <c:v>18761</c:v>
                </c:pt>
                <c:pt idx="15">
                  <c:v>18827</c:v>
                </c:pt>
                <c:pt idx="16">
                  <c:v>20173.5</c:v>
                </c:pt>
                <c:pt idx="17">
                  <c:v>20173.5</c:v>
                </c:pt>
                <c:pt idx="18">
                  <c:v>20173.5</c:v>
                </c:pt>
                <c:pt idx="19">
                  <c:v>20173.5</c:v>
                </c:pt>
                <c:pt idx="20">
                  <c:v>20174</c:v>
                </c:pt>
                <c:pt idx="21">
                  <c:v>20174</c:v>
                </c:pt>
                <c:pt idx="22">
                  <c:v>20174</c:v>
                </c:pt>
                <c:pt idx="23">
                  <c:v>20174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50-4E18-BA37-1495D471DDC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1E-3</c:v>
                  </c:pt>
                  <c:pt idx="7">
                    <c:v>1.2999999999999999E-3</c:v>
                  </c:pt>
                  <c:pt idx="8">
                    <c:v>2.8999999999999998E-3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1E-3</c:v>
                  </c:pt>
                  <c:pt idx="7">
                    <c:v>1.2999999999999999E-3</c:v>
                  </c:pt>
                  <c:pt idx="8">
                    <c:v>2.8999999999999998E-3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13328</c:v>
                </c:pt>
                <c:pt idx="2">
                  <c:v>13339</c:v>
                </c:pt>
                <c:pt idx="3">
                  <c:v>13585.5</c:v>
                </c:pt>
                <c:pt idx="4">
                  <c:v>16126</c:v>
                </c:pt>
                <c:pt idx="5">
                  <c:v>17362</c:v>
                </c:pt>
                <c:pt idx="6">
                  <c:v>18705</c:v>
                </c:pt>
                <c:pt idx="7">
                  <c:v>18705.5</c:v>
                </c:pt>
                <c:pt idx="8">
                  <c:v>18704.5</c:v>
                </c:pt>
                <c:pt idx="9">
                  <c:v>18572.5</c:v>
                </c:pt>
                <c:pt idx="10">
                  <c:v>18573</c:v>
                </c:pt>
                <c:pt idx="11">
                  <c:v>18701.5</c:v>
                </c:pt>
                <c:pt idx="12">
                  <c:v>18702</c:v>
                </c:pt>
                <c:pt idx="13">
                  <c:v>18724</c:v>
                </c:pt>
                <c:pt idx="14">
                  <c:v>18761</c:v>
                </c:pt>
                <c:pt idx="15">
                  <c:v>18827</c:v>
                </c:pt>
                <c:pt idx="16">
                  <c:v>20173.5</c:v>
                </c:pt>
                <c:pt idx="17">
                  <c:v>20173.5</c:v>
                </c:pt>
                <c:pt idx="18">
                  <c:v>20173.5</c:v>
                </c:pt>
                <c:pt idx="19">
                  <c:v>20173.5</c:v>
                </c:pt>
                <c:pt idx="20">
                  <c:v>20174</c:v>
                </c:pt>
                <c:pt idx="21">
                  <c:v>20174</c:v>
                </c:pt>
                <c:pt idx="22">
                  <c:v>20174</c:v>
                </c:pt>
                <c:pt idx="23">
                  <c:v>20174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50-4E18-BA37-1495D471DDC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13328</c:v>
                </c:pt>
                <c:pt idx="2">
                  <c:v>13339</c:v>
                </c:pt>
                <c:pt idx="3">
                  <c:v>13585.5</c:v>
                </c:pt>
                <c:pt idx="4">
                  <c:v>16126</c:v>
                </c:pt>
                <c:pt idx="5">
                  <c:v>17362</c:v>
                </c:pt>
                <c:pt idx="6">
                  <c:v>18705</c:v>
                </c:pt>
                <c:pt idx="7">
                  <c:v>18705.5</c:v>
                </c:pt>
                <c:pt idx="8">
                  <c:v>18704.5</c:v>
                </c:pt>
                <c:pt idx="9">
                  <c:v>18572.5</c:v>
                </c:pt>
                <c:pt idx="10">
                  <c:v>18573</c:v>
                </c:pt>
                <c:pt idx="11">
                  <c:v>18701.5</c:v>
                </c:pt>
                <c:pt idx="12">
                  <c:v>18702</c:v>
                </c:pt>
                <c:pt idx="13">
                  <c:v>18724</c:v>
                </c:pt>
                <c:pt idx="14">
                  <c:v>18761</c:v>
                </c:pt>
                <c:pt idx="15">
                  <c:v>18827</c:v>
                </c:pt>
                <c:pt idx="16">
                  <c:v>20173.5</c:v>
                </c:pt>
                <c:pt idx="17">
                  <c:v>20173.5</c:v>
                </c:pt>
                <c:pt idx="18">
                  <c:v>20173.5</c:v>
                </c:pt>
                <c:pt idx="19">
                  <c:v>20173.5</c:v>
                </c:pt>
                <c:pt idx="20">
                  <c:v>20174</c:v>
                </c:pt>
                <c:pt idx="21">
                  <c:v>20174</c:v>
                </c:pt>
                <c:pt idx="22">
                  <c:v>20174</c:v>
                </c:pt>
                <c:pt idx="23">
                  <c:v>20174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0.74369651323842467</c:v>
                </c:pt>
                <c:pt idx="1">
                  <c:v>1.3664196530209956</c:v>
                </c:pt>
                <c:pt idx="2">
                  <c:v>1.3669336051921848</c:v>
                </c:pt>
                <c:pt idx="3">
                  <c:v>1.3784508061192857</c:v>
                </c:pt>
                <c:pt idx="4">
                  <c:v>1.4971503962016404</c:v>
                </c:pt>
                <c:pt idx="5">
                  <c:v>1.5548999310734333</c:v>
                </c:pt>
                <c:pt idx="6">
                  <c:v>1.6176488188831568</c:v>
                </c:pt>
                <c:pt idx="7">
                  <c:v>1.6176721803454834</c:v>
                </c:pt>
                <c:pt idx="8">
                  <c:v>1.61762545742083</c:v>
                </c:pt>
                <c:pt idx="9">
                  <c:v>1.6114580313665607</c:v>
                </c:pt>
                <c:pt idx="10">
                  <c:v>1.6114813928288876</c:v>
                </c:pt>
                <c:pt idx="11">
                  <c:v>1.6174852886468694</c:v>
                </c:pt>
                <c:pt idx="12">
                  <c:v>1.617508650109196</c:v>
                </c:pt>
                <c:pt idx="13">
                  <c:v>1.6185365544515742</c:v>
                </c:pt>
                <c:pt idx="14">
                  <c:v>1.6202653026637557</c:v>
                </c:pt>
                <c:pt idx="15">
                  <c:v>1.6233490156908903</c:v>
                </c:pt>
                <c:pt idx="16">
                  <c:v>1.6862614337369011</c:v>
                </c:pt>
                <c:pt idx="17">
                  <c:v>1.6862614337369011</c:v>
                </c:pt>
                <c:pt idx="18">
                  <c:v>1.6862614337369011</c:v>
                </c:pt>
                <c:pt idx="19">
                  <c:v>1.6862614337369011</c:v>
                </c:pt>
                <c:pt idx="20">
                  <c:v>1.6862847951992279</c:v>
                </c:pt>
                <c:pt idx="21">
                  <c:v>1.6862847951992279</c:v>
                </c:pt>
                <c:pt idx="22">
                  <c:v>1.6862847951992279</c:v>
                </c:pt>
                <c:pt idx="23">
                  <c:v>1.6862847951992279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50-4E18-BA37-1495D471DDC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13328</c:v>
                </c:pt>
                <c:pt idx="2">
                  <c:v>13339</c:v>
                </c:pt>
                <c:pt idx="3">
                  <c:v>13585.5</c:v>
                </c:pt>
                <c:pt idx="4">
                  <c:v>16126</c:v>
                </c:pt>
                <c:pt idx="5">
                  <c:v>17362</c:v>
                </c:pt>
                <c:pt idx="6">
                  <c:v>18705</c:v>
                </c:pt>
                <c:pt idx="7">
                  <c:v>18705.5</c:v>
                </c:pt>
                <c:pt idx="8">
                  <c:v>18704.5</c:v>
                </c:pt>
                <c:pt idx="9">
                  <c:v>18572.5</c:v>
                </c:pt>
                <c:pt idx="10">
                  <c:v>18573</c:v>
                </c:pt>
                <c:pt idx="11">
                  <c:v>18701.5</c:v>
                </c:pt>
                <c:pt idx="12">
                  <c:v>18702</c:v>
                </c:pt>
                <c:pt idx="13">
                  <c:v>18724</c:v>
                </c:pt>
                <c:pt idx="14">
                  <c:v>18761</c:v>
                </c:pt>
                <c:pt idx="15">
                  <c:v>18827</c:v>
                </c:pt>
                <c:pt idx="16">
                  <c:v>20173.5</c:v>
                </c:pt>
                <c:pt idx="17">
                  <c:v>20173.5</c:v>
                </c:pt>
                <c:pt idx="18">
                  <c:v>20173.5</c:v>
                </c:pt>
                <c:pt idx="19">
                  <c:v>20173.5</c:v>
                </c:pt>
                <c:pt idx="20">
                  <c:v>20174</c:v>
                </c:pt>
                <c:pt idx="21">
                  <c:v>20174</c:v>
                </c:pt>
                <c:pt idx="22">
                  <c:v>20174</c:v>
                </c:pt>
                <c:pt idx="23">
                  <c:v>20174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850-4E18-BA37-1495D471D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444904"/>
        <c:axId val="1"/>
      </c:scatterChart>
      <c:valAx>
        <c:axId val="575444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5444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IO Boo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</c:numCache>
              </c:numRef>
            </c:plus>
            <c:min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-16126</c:v>
                </c:pt>
                <c:pt idx="1">
                  <c:v>-2798</c:v>
                </c:pt>
                <c:pt idx="2">
                  <c:v>-2787</c:v>
                </c:pt>
                <c:pt idx="3">
                  <c:v>-2540.5</c:v>
                </c:pt>
                <c:pt idx="4">
                  <c:v>0</c:v>
                </c:pt>
              </c:numCache>
            </c:numRef>
          </c:xVal>
          <c:yVal>
            <c:numRef>
              <c:f>'A (2)'!$H$21:$H$999</c:f>
              <c:numCache>
                <c:formatCode>General</c:formatCode>
                <c:ptCount val="979"/>
                <c:pt idx="0">
                  <c:v>2.0472952019190416E-4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0A-4F40-862B-AD8EA5FD1B68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-16126</c:v>
                </c:pt>
                <c:pt idx="1">
                  <c:v>-2798</c:v>
                </c:pt>
                <c:pt idx="2">
                  <c:v>-2787</c:v>
                </c:pt>
                <c:pt idx="3">
                  <c:v>-2540.5</c:v>
                </c:pt>
                <c:pt idx="4">
                  <c:v>0</c:v>
                </c:pt>
              </c:numCache>
            </c:numRef>
          </c:xVal>
          <c:yVal>
            <c:numRef>
              <c:f>'A (2)'!$I$21:$I$999</c:f>
              <c:numCache>
                <c:formatCode>General</c:formatCode>
                <c:ptCount val="979"/>
                <c:pt idx="1">
                  <c:v>-4.6080178071861155E-3</c:v>
                </c:pt>
                <c:pt idx="2">
                  <c:v>-1.3844238856108859E-3</c:v>
                </c:pt>
                <c:pt idx="3">
                  <c:v>5.2942944384994917E-3</c:v>
                </c:pt>
                <c:pt idx="4">
                  <c:v>4.9341774865752086E-4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0A-4F40-862B-AD8EA5FD1B68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-16126</c:v>
                </c:pt>
                <c:pt idx="1">
                  <c:v>-2798</c:v>
                </c:pt>
                <c:pt idx="2">
                  <c:v>-2787</c:v>
                </c:pt>
                <c:pt idx="3">
                  <c:v>-2540.5</c:v>
                </c:pt>
                <c:pt idx="4">
                  <c:v>0</c:v>
                </c:pt>
              </c:numCache>
            </c:numRef>
          </c:xVal>
          <c:yVal>
            <c:numRef>
              <c:f>'A (2)'!$J$21:$J$999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0A-4F40-862B-AD8EA5FD1B68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-16126</c:v>
                </c:pt>
                <c:pt idx="1">
                  <c:v>-2798</c:v>
                </c:pt>
                <c:pt idx="2">
                  <c:v>-2787</c:v>
                </c:pt>
                <c:pt idx="3">
                  <c:v>-2540.5</c:v>
                </c:pt>
                <c:pt idx="4">
                  <c:v>0</c:v>
                </c:pt>
              </c:numCache>
            </c:numRef>
          </c:xVal>
          <c:yVal>
            <c:numRef>
              <c:f>'A (2)'!$K$21:$K$999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0A-4F40-862B-AD8EA5FD1B68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-16126</c:v>
                </c:pt>
                <c:pt idx="1">
                  <c:v>-2798</c:v>
                </c:pt>
                <c:pt idx="2">
                  <c:v>-2787</c:v>
                </c:pt>
                <c:pt idx="3">
                  <c:v>-2540.5</c:v>
                </c:pt>
                <c:pt idx="4">
                  <c:v>0</c:v>
                </c:pt>
              </c:numCache>
            </c:numRef>
          </c:xVal>
          <c:yVal>
            <c:numRef>
              <c:f>'A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0A-4F40-862B-AD8EA5FD1B68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-16126</c:v>
                </c:pt>
                <c:pt idx="1">
                  <c:v>-2798</c:v>
                </c:pt>
                <c:pt idx="2">
                  <c:v>-2787</c:v>
                </c:pt>
                <c:pt idx="3">
                  <c:v>-2540.5</c:v>
                </c:pt>
                <c:pt idx="4">
                  <c:v>0</c:v>
                </c:pt>
              </c:numCache>
            </c:numRef>
          </c:xVal>
          <c:yVal>
            <c:numRef>
              <c:f>'A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0A-4F40-862B-AD8EA5FD1B68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-16126</c:v>
                </c:pt>
                <c:pt idx="1">
                  <c:v>-2798</c:v>
                </c:pt>
                <c:pt idx="2">
                  <c:v>-2787</c:v>
                </c:pt>
                <c:pt idx="3">
                  <c:v>-2540.5</c:v>
                </c:pt>
                <c:pt idx="4">
                  <c:v>0</c:v>
                </c:pt>
              </c:numCache>
            </c:numRef>
          </c:xVal>
          <c:yVal>
            <c:numRef>
              <c:f>'A (2)'!$N$21:$N$999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0A-4F40-862B-AD8EA5FD1B68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-16126</c:v>
                </c:pt>
                <c:pt idx="1">
                  <c:v>-2798</c:v>
                </c:pt>
                <c:pt idx="2">
                  <c:v>-2787</c:v>
                </c:pt>
                <c:pt idx="3">
                  <c:v>-2540.5</c:v>
                </c:pt>
                <c:pt idx="4">
                  <c:v>0</c:v>
                </c:pt>
              </c:numCache>
            </c:numRef>
          </c:xVal>
          <c:yVal>
            <c:numRef>
              <c:f>'A (2)'!$O$21:$O$999</c:f>
              <c:numCache>
                <c:formatCode>General</c:formatCode>
                <c:ptCount val="979"/>
                <c:pt idx="0">
                  <c:v>2.8649406655511378E-12</c:v>
                </c:pt>
                <c:pt idx="1">
                  <c:v>2.918654052947851E-12</c:v>
                </c:pt>
                <c:pt idx="2">
                  <c:v>2.9186983842249641E-12</c:v>
                </c:pt>
                <c:pt idx="3">
                  <c:v>2.9196918078439085E-12</c:v>
                </c:pt>
                <c:pt idx="4">
                  <c:v>2.9299303177989917E-12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0A-4F40-862B-AD8EA5FD1B68}"/>
            </c:ext>
          </c:extLst>
        </c:ser>
        <c:ser>
          <c:idx val="8"/>
          <c:order val="8"/>
          <c:tx>
            <c:strRef>
              <c:f>'A (2)'!$R$20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-16126</c:v>
                </c:pt>
                <c:pt idx="1">
                  <c:v>-2798</c:v>
                </c:pt>
                <c:pt idx="2">
                  <c:v>-2787</c:v>
                </c:pt>
                <c:pt idx="3">
                  <c:v>-2540.5</c:v>
                </c:pt>
                <c:pt idx="4">
                  <c:v>0</c:v>
                </c:pt>
              </c:numCache>
            </c:numRef>
          </c:xVal>
          <c:yVal>
            <c:numRef>
              <c:f>'A (2)'!$R$21:$R$999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80A-4F40-862B-AD8EA5FD1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2833936"/>
        <c:axId val="1"/>
      </c:scatterChart>
      <c:valAx>
        <c:axId val="51283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2833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0451127819548873"/>
          <c:y val="0.92397937099967764"/>
          <c:w val="0.93834586466165415"/>
          <c:h val="0.9824592101425917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44BD8BA1-6DFD-C912-372F-9752D999D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552BB196-5B5F-FF08-E1F0-82585DA5D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940"/>
  <sheetViews>
    <sheetView tabSelected="1" workbookViewId="0">
      <pane xSplit="14" ySplit="21" topLeftCell="O24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46</v>
      </c>
    </row>
    <row r="2" spans="1:6" x14ac:dyDescent="0.2">
      <c r="A2" t="s">
        <v>28</v>
      </c>
      <c r="B2" t="s">
        <v>45</v>
      </c>
      <c r="C2" s="3"/>
      <c r="D2" s="3"/>
    </row>
    <row r="3" spans="1:6" ht="13.5" thickBot="1" x14ac:dyDescent="0.25"/>
    <row r="4" spans="1:6" ht="14.25" thickTop="1" thickBot="1" x14ac:dyDescent="0.25">
      <c r="A4" s="5" t="s">
        <v>4</v>
      </c>
      <c r="C4" s="27">
        <v>52395.719700000001</v>
      </c>
      <c r="D4" s="28">
        <v>0.27100000000000002</v>
      </c>
    </row>
    <row r="5" spans="1:6" ht="13.5" thickTop="1" x14ac:dyDescent="0.2">
      <c r="A5" s="9" t="s">
        <v>35</v>
      </c>
      <c r="B5" s="10"/>
      <c r="C5" s="11">
        <v>-9.5</v>
      </c>
      <c r="D5" s="10" t="s">
        <v>36</v>
      </c>
    </row>
    <row r="6" spans="1:6" x14ac:dyDescent="0.2">
      <c r="A6" s="5" t="s">
        <v>5</v>
      </c>
    </row>
    <row r="7" spans="1:6" x14ac:dyDescent="0.2">
      <c r="A7" t="s">
        <v>6</v>
      </c>
      <c r="C7" s="47">
        <v>52395.719700000001</v>
      </c>
      <c r="D7" s="29" t="s">
        <v>51</v>
      </c>
    </row>
    <row r="8" spans="1:6" x14ac:dyDescent="0.2">
      <c r="A8" t="s">
        <v>7</v>
      </c>
      <c r="C8" s="47">
        <v>0.27100000000000002</v>
      </c>
      <c r="D8" s="29" t="s">
        <v>51</v>
      </c>
    </row>
    <row r="9" spans="1:6" x14ac:dyDescent="0.2">
      <c r="A9" s="24" t="s">
        <v>39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24</v>
      </c>
      <c r="D10" s="4" t="s">
        <v>25</v>
      </c>
      <c r="E10" s="10"/>
    </row>
    <row r="11" spans="1:6" x14ac:dyDescent="0.2">
      <c r="A11" s="10" t="s">
        <v>19</v>
      </c>
      <c r="B11" s="10"/>
      <c r="C11" s="21">
        <f ca="1">INTERCEPT(INDIRECT($D$9):G992,INDIRECT($C$9):F992)</f>
        <v>0.74369651323842467</v>
      </c>
      <c r="D11" s="3"/>
      <c r="E11" s="10"/>
    </row>
    <row r="12" spans="1:6" x14ac:dyDescent="0.2">
      <c r="A12" s="10" t="s">
        <v>20</v>
      </c>
      <c r="B12" s="10"/>
      <c r="C12" s="21">
        <f ca="1">SLOPE(INDIRECT($D$9):G992,INDIRECT($C$9):F992)</f>
        <v>4.6722924653554236E-5</v>
      </c>
      <c r="D12" s="3"/>
      <c r="E12" s="10"/>
    </row>
    <row r="13" spans="1:6" x14ac:dyDescent="0.2">
      <c r="A13" s="10" t="s">
        <v>23</v>
      </c>
      <c r="B13" s="10"/>
      <c r="C13" s="3" t="s">
        <v>17</v>
      </c>
    </row>
    <row r="14" spans="1:6" x14ac:dyDescent="0.2">
      <c r="A14" s="10"/>
      <c r="B14" s="10"/>
      <c r="C14" s="10"/>
    </row>
    <row r="15" spans="1:6" x14ac:dyDescent="0.2">
      <c r="A15" s="12" t="s">
        <v>21</v>
      </c>
      <c r="B15" s="10"/>
      <c r="C15" s="13">
        <f ca="1">(C7+C11)+(C8+C12)*INT(MAX(F21:F3533))</f>
        <v>57864.559984795196</v>
      </c>
      <c r="E15" s="14" t="s">
        <v>41</v>
      </c>
      <c r="F15" s="11">
        <v>1</v>
      </c>
    </row>
    <row r="16" spans="1:6" x14ac:dyDescent="0.2">
      <c r="A16" s="16" t="s">
        <v>8</v>
      </c>
      <c r="B16" s="10"/>
      <c r="C16" s="17">
        <f ca="1">+C8+C12</f>
        <v>0.27104672292465359</v>
      </c>
      <c r="E16" s="14" t="s">
        <v>37</v>
      </c>
      <c r="F16" s="15">
        <f ca="1">NOW()+15018.5+$C$5/24</f>
        <v>60324.736357291666</v>
      </c>
    </row>
    <row r="17" spans="1:21" ht="13.5" thickBot="1" x14ac:dyDescent="0.25">
      <c r="A17" s="14" t="s">
        <v>34</v>
      </c>
      <c r="B17" s="10"/>
      <c r="C17" s="10">
        <f>COUNT(C21:C2191)</f>
        <v>24</v>
      </c>
      <c r="E17" s="14" t="s">
        <v>42</v>
      </c>
      <c r="F17" s="15">
        <f ca="1">ROUND(2*(F16-$C$7)/$C$8,0)/2+F15</f>
        <v>29259.5</v>
      </c>
    </row>
    <row r="18" spans="1:21" ht="14.25" thickTop="1" thickBot="1" x14ac:dyDescent="0.25">
      <c r="A18" s="16" t="s">
        <v>9</v>
      </c>
      <c r="B18" s="10"/>
      <c r="C18" s="19">
        <f ca="1">+C15</f>
        <v>57864.559984795196</v>
      </c>
      <c r="D18" s="20">
        <f ca="1">+C16</f>
        <v>0.27104672292465359</v>
      </c>
      <c r="E18" s="14" t="s">
        <v>43</v>
      </c>
      <c r="F18" s="23">
        <f ca="1">ROUND(2*(F16-$C$15)/$C$16,0)/2+F15</f>
        <v>9077.5</v>
      </c>
    </row>
    <row r="19" spans="1:21" ht="13.5" thickTop="1" x14ac:dyDescent="0.2">
      <c r="E19" s="14" t="s">
        <v>38</v>
      </c>
      <c r="F19" s="18">
        <f ca="1">+$C$15+$C$16*F18-15018.5-$C$5/24</f>
        <v>45306.882445477073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52</v>
      </c>
      <c r="J20" s="7" t="s">
        <v>0</v>
      </c>
      <c r="K20" s="7" t="s">
        <v>2</v>
      </c>
      <c r="L20" s="7" t="s">
        <v>30</v>
      </c>
      <c r="M20" s="7" t="s">
        <v>31</v>
      </c>
      <c r="N20" s="7" t="s">
        <v>32</v>
      </c>
      <c r="O20" s="7" t="s">
        <v>27</v>
      </c>
      <c r="P20" s="6" t="s">
        <v>26</v>
      </c>
      <c r="Q20" s="4" t="s">
        <v>18</v>
      </c>
      <c r="U20" s="26" t="s">
        <v>40</v>
      </c>
    </row>
    <row r="21" spans="1:21" x14ac:dyDescent="0.2">
      <c r="A21" s="29" t="s">
        <v>51</v>
      </c>
      <c r="C21" s="8">
        <v>52395.719700000001</v>
      </c>
      <c r="D21" s="8" t="s">
        <v>17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0.74369651323842467</v>
      </c>
      <c r="Q21" s="2">
        <f>+C21-15018.5</f>
        <v>37377.219700000001</v>
      </c>
    </row>
    <row r="22" spans="1:21" x14ac:dyDescent="0.2">
      <c r="A22" s="36" t="s">
        <v>47</v>
      </c>
      <c r="B22" s="37" t="s">
        <v>48</v>
      </c>
      <c r="C22" s="36">
        <v>56008.907099999997</v>
      </c>
      <c r="D22" s="36">
        <v>5.0000000000000001E-4</v>
      </c>
      <c r="E22">
        <f>+(C22-C$7)/C$8</f>
        <v>13332.794833948321</v>
      </c>
      <c r="F22" s="34">
        <f>ROUND(2*E22,0)/2-5</f>
        <v>13328</v>
      </c>
      <c r="G22">
        <f>+C22-(C$7+F22*C$8)</f>
        <v>1.2993999999962398</v>
      </c>
      <c r="K22">
        <f>+G22</f>
        <v>1.2993999999962398</v>
      </c>
      <c r="O22">
        <f ca="1">+C$11+C$12*$F22</f>
        <v>1.3664196530209956</v>
      </c>
      <c r="Q22" s="2">
        <f>+C22-15018.5</f>
        <v>40990.407099999997</v>
      </c>
      <c r="R22" t="s">
        <v>2</v>
      </c>
    </row>
    <row r="23" spans="1:21" x14ac:dyDescent="0.2">
      <c r="A23" s="36" t="s">
        <v>47</v>
      </c>
      <c r="B23" s="37" t="s">
        <v>48</v>
      </c>
      <c r="C23" s="36">
        <v>56011.892399999997</v>
      </c>
      <c r="D23" s="36">
        <v>4.0000000000000002E-4</v>
      </c>
      <c r="E23">
        <f>+(C23-C$7)/C$8</f>
        <v>13343.810701106993</v>
      </c>
      <c r="F23" s="34">
        <f>ROUND(2*E23,0)/2-5</f>
        <v>13339</v>
      </c>
      <c r="G23">
        <f>+C23-(C$7+F23*C$8)</f>
        <v>1.303699999996752</v>
      </c>
      <c r="K23">
        <f>+G23</f>
        <v>1.303699999996752</v>
      </c>
      <c r="O23">
        <f ca="1">+C$11+C$12*$F23</f>
        <v>1.3669336051921848</v>
      </c>
      <c r="Q23" s="2">
        <f>+C23-15018.5</f>
        <v>40993.392399999997</v>
      </c>
      <c r="R23" t="s">
        <v>2</v>
      </c>
    </row>
    <row r="24" spans="1:21" x14ac:dyDescent="0.2">
      <c r="A24" s="36" t="s">
        <v>47</v>
      </c>
      <c r="B24" s="37" t="s">
        <v>49</v>
      </c>
      <c r="C24" s="36">
        <v>56078.724699999999</v>
      </c>
      <c r="D24" s="36">
        <v>5.0000000000000001E-4</v>
      </c>
      <c r="E24">
        <f>+(C24-C$7)/C$8</f>
        <v>13590.424354243532</v>
      </c>
      <c r="F24" s="34">
        <f>ROUND(2*E24,0)/2-5</f>
        <v>13585.5</v>
      </c>
      <c r="G24">
        <f>+C24-(C$7+F24*C$8)</f>
        <v>1.334499999997206</v>
      </c>
      <c r="K24">
        <f>+G24</f>
        <v>1.334499999997206</v>
      </c>
      <c r="O24">
        <f ca="1">+C$11+C$12*$F24</f>
        <v>1.3784508061192857</v>
      </c>
      <c r="Q24" s="2">
        <f>+C24-15018.5</f>
        <v>41060.224699999999</v>
      </c>
      <c r="R24" t="s">
        <v>2</v>
      </c>
    </row>
    <row r="25" spans="1:21" x14ac:dyDescent="0.2">
      <c r="A25" s="36" t="s">
        <v>50</v>
      </c>
      <c r="B25" s="37"/>
      <c r="C25" s="36">
        <v>56767.444000000003</v>
      </c>
      <c r="D25" s="36">
        <v>1E-3</v>
      </c>
      <c r="E25">
        <f>+(C25-C$7)/C$8</f>
        <v>16131.823985239858</v>
      </c>
      <c r="F25" s="35">
        <f>ROUND(2*E25,0)/2-6</f>
        <v>16126</v>
      </c>
      <c r="G25">
        <f>+C25-(C$7+F25*C$8)</f>
        <v>1.5783000000010361</v>
      </c>
      <c r="J25">
        <f>+G25</f>
        <v>1.5783000000010361</v>
      </c>
      <c r="O25">
        <f ca="1">+C$11+C$12*$F25</f>
        <v>1.4971503962016404</v>
      </c>
      <c r="Q25" s="2">
        <f>+C25-15018.5</f>
        <v>41748.944000000003</v>
      </c>
      <c r="R25" t="s">
        <v>0</v>
      </c>
    </row>
    <row r="26" spans="1:21" x14ac:dyDescent="0.2">
      <c r="A26" s="38" t="s">
        <v>1</v>
      </c>
      <c r="B26" s="39" t="s">
        <v>48</v>
      </c>
      <c r="C26" s="40">
        <v>57102.4467</v>
      </c>
      <c r="D26" s="48">
        <v>2.0000000000000001E-4</v>
      </c>
      <c r="E26">
        <f t="shared" ref="E26:E36" si="0">+(C26-C$7)/C$8</f>
        <v>17367.996309963095</v>
      </c>
      <c r="F26" s="35">
        <f t="shared" ref="F26:F44" si="1">ROUND(2*E26,0)/2-6</f>
        <v>17362</v>
      </c>
      <c r="G26">
        <f t="shared" ref="G26:G36" si="2">+C26-(C$7+F26*C$8)</f>
        <v>1.625</v>
      </c>
      <c r="K26">
        <f t="shared" ref="K26:K36" si="3">+G26</f>
        <v>1.625</v>
      </c>
      <c r="O26">
        <f t="shared" ref="O26:O36" ca="1" si="4">+C$11+C$12*$F26</f>
        <v>1.5548999310734333</v>
      </c>
      <c r="Q26" s="2">
        <f t="shared" ref="Q26:Q36" si="5">+C26-15018.5</f>
        <v>42083.9467</v>
      </c>
      <c r="R26" t="s">
        <v>54</v>
      </c>
    </row>
    <row r="27" spans="1:21" x14ac:dyDescent="0.2">
      <c r="A27" s="38" t="s">
        <v>1</v>
      </c>
      <c r="B27" s="39" t="s">
        <v>48</v>
      </c>
      <c r="C27" s="40">
        <v>57466.461799999997</v>
      </c>
      <c r="D27" s="48">
        <v>1E-3</v>
      </c>
      <c r="E27">
        <f t="shared" si="0"/>
        <v>18711.225461254595</v>
      </c>
      <c r="F27" s="35">
        <f t="shared" si="1"/>
        <v>18705</v>
      </c>
      <c r="G27">
        <f t="shared" si="2"/>
        <v>1.6870999999955529</v>
      </c>
      <c r="K27">
        <f t="shared" si="3"/>
        <v>1.6870999999955529</v>
      </c>
      <c r="O27">
        <f t="shared" ca="1" si="4"/>
        <v>1.6176488188831568</v>
      </c>
      <c r="Q27" s="2">
        <f t="shared" si="5"/>
        <v>42447.961799999997</v>
      </c>
      <c r="R27" t="s">
        <v>54</v>
      </c>
    </row>
    <row r="28" spans="1:21" x14ac:dyDescent="0.2">
      <c r="A28" s="38" t="s">
        <v>1</v>
      </c>
      <c r="B28" s="39" t="s">
        <v>48</v>
      </c>
      <c r="C28" s="40">
        <v>57466.599000000002</v>
      </c>
      <c r="D28" s="48">
        <v>1.2999999999999999E-3</v>
      </c>
      <c r="E28">
        <f t="shared" si="0"/>
        <v>18711.731734317345</v>
      </c>
      <c r="F28" s="35">
        <f t="shared" si="1"/>
        <v>18705.5</v>
      </c>
      <c r="G28">
        <f t="shared" si="2"/>
        <v>1.688800000003539</v>
      </c>
      <c r="K28">
        <f t="shared" si="3"/>
        <v>1.688800000003539</v>
      </c>
      <c r="O28">
        <f t="shared" ca="1" si="4"/>
        <v>1.6176721803454834</v>
      </c>
      <c r="Q28" s="2">
        <f t="shared" si="5"/>
        <v>42448.099000000002</v>
      </c>
      <c r="R28" t="s">
        <v>54</v>
      </c>
    </row>
    <row r="29" spans="1:21" x14ac:dyDescent="0.2">
      <c r="A29" s="38" t="s">
        <v>1</v>
      </c>
      <c r="B29" s="39" t="s">
        <v>48</v>
      </c>
      <c r="C29" s="40">
        <v>57466.326399999998</v>
      </c>
      <c r="D29" s="48">
        <v>2.8999999999999998E-3</v>
      </c>
      <c r="E29">
        <f t="shared" si="0"/>
        <v>18710.725830258289</v>
      </c>
      <c r="F29" s="35">
        <f t="shared" si="1"/>
        <v>18704.5</v>
      </c>
      <c r="G29">
        <f t="shared" si="2"/>
        <v>1.6871999999930267</v>
      </c>
      <c r="K29">
        <f t="shared" si="3"/>
        <v>1.6871999999930267</v>
      </c>
      <c r="O29">
        <f t="shared" ca="1" si="4"/>
        <v>1.61762545742083</v>
      </c>
      <c r="Q29" s="2">
        <f t="shared" si="5"/>
        <v>42447.826399999998</v>
      </c>
      <c r="R29" t="s">
        <v>54</v>
      </c>
    </row>
    <row r="30" spans="1:21" x14ac:dyDescent="0.2">
      <c r="A30" s="41" t="s">
        <v>53</v>
      </c>
      <c r="B30" s="42" t="s">
        <v>49</v>
      </c>
      <c r="C30" s="43">
        <v>57430.536399999997</v>
      </c>
      <c r="D30" s="43">
        <v>2.9999999999999997E-4</v>
      </c>
      <c r="E30">
        <f t="shared" si="0"/>
        <v>18578.659409594078</v>
      </c>
      <c r="F30" s="35">
        <f t="shared" si="1"/>
        <v>18572.5</v>
      </c>
      <c r="G30">
        <f t="shared" si="2"/>
        <v>1.6691999999966356</v>
      </c>
      <c r="K30">
        <f t="shared" si="3"/>
        <v>1.6691999999966356</v>
      </c>
      <c r="O30">
        <f t="shared" ca="1" si="4"/>
        <v>1.6114580313665607</v>
      </c>
      <c r="Q30" s="2">
        <f t="shared" si="5"/>
        <v>42412.036399999997</v>
      </c>
      <c r="R30" t="s">
        <v>2</v>
      </c>
    </row>
    <row r="31" spans="1:21" x14ac:dyDescent="0.2">
      <c r="A31" s="41" t="s">
        <v>53</v>
      </c>
      <c r="B31" s="42" t="s">
        <v>48</v>
      </c>
      <c r="C31" s="43">
        <v>57430.672830000003</v>
      </c>
      <c r="D31" s="43">
        <v>5.9999999999999995E-4</v>
      </c>
      <c r="E31">
        <f t="shared" si="0"/>
        <v>18579.16284132842</v>
      </c>
      <c r="F31" s="35">
        <f t="shared" si="1"/>
        <v>18573</v>
      </c>
      <c r="G31">
        <f t="shared" si="2"/>
        <v>1.6701299999986077</v>
      </c>
      <c r="K31">
        <f t="shared" si="3"/>
        <v>1.6701299999986077</v>
      </c>
      <c r="O31">
        <f t="shared" ca="1" si="4"/>
        <v>1.6114813928288876</v>
      </c>
      <c r="Q31" s="2">
        <f t="shared" si="5"/>
        <v>42412.172830000003</v>
      </c>
      <c r="R31" t="s">
        <v>2</v>
      </c>
    </row>
    <row r="32" spans="1:21" x14ac:dyDescent="0.2">
      <c r="A32" s="41" t="s">
        <v>53</v>
      </c>
      <c r="B32" s="42" t="s">
        <v>49</v>
      </c>
      <c r="C32" s="43">
        <v>57465.513930000001</v>
      </c>
      <c r="D32" s="43">
        <v>8.0000000000000004E-4</v>
      </c>
      <c r="E32">
        <f t="shared" si="0"/>
        <v>18707.727785977855</v>
      </c>
      <c r="F32" s="35">
        <f t="shared" si="1"/>
        <v>18701.5</v>
      </c>
      <c r="G32">
        <f t="shared" si="2"/>
        <v>1.6877299999978277</v>
      </c>
      <c r="K32">
        <f t="shared" si="3"/>
        <v>1.6877299999978277</v>
      </c>
      <c r="O32">
        <f t="shared" ca="1" si="4"/>
        <v>1.6174852886468694</v>
      </c>
      <c r="Q32" s="2">
        <f t="shared" si="5"/>
        <v>42447.013930000001</v>
      </c>
      <c r="R32" t="s">
        <v>2</v>
      </c>
    </row>
    <row r="33" spans="1:18" x14ac:dyDescent="0.2">
      <c r="A33" s="41" t="s">
        <v>53</v>
      </c>
      <c r="B33" s="42" t="s">
        <v>48</v>
      </c>
      <c r="C33" s="43">
        <v>57465.64761</v>
      </c>
      <c r="D33" s="43">
        <v>2.9999999999999997E-4</v>
      </c>
      <c r="E33">
        <f t="shared" si="0"/>
        <v>18708.221070110696</v>
      </c>
      <c r="F33" s="35">
        <f t="shared" si="1"/>
        <v>18702</v>
      </c>
      <c r="G33">
        <f t="shared" si="2"/>
        <v>1.685910000000149</v>
      </c>
      <c r="K33">
        <f t="shared" si="3"/>
        <v>1.685910000000149</v>
      </c>
      <c r="O33">
        <f t="shared" ca="1" si="4"/>
        <v>1.617508650109196</v>
      </c>
      <c r="Q33" s="2">
        <f t="shared" si="5"/>
        <v>42447.14761</v>
      </c>
      <c r="R33" t="s">
        <v>2</v>
      </c>
    </row>
    <row r="34" spans="1:18" x14ac:dyDescent="0.2">
      <c r="A34" s="41" t="s">
        <v>53</v>
      </c>
      <c r="B34" s="42" t="s">
        <v>48</v>
      </c>
      <c r="C34" s="43">
        <v>57471.616260000003</v>
      </c>
      <c r="D34" s="43">
        <v>2.9999999999999997E-4</v>
      </c>
      <c r="E34">
        <f t="shared" si="0"/>
        <v>18730.24560885609</v>
      </c>
      <c r="F34" s="35">
        <f t="shared" si="1"/>
        <v>18724</v>
      </c>
      <c r="G34">
        <f t="shared" si="2"/>
        <v>1.6925600000031409</v>
      </c>
      <c r="K34">
        <f t="shared" si="3"/>
        <v>1.6925600000031409</v>
      </c>
      <c r="O34">
        <f t="shared" ca="1" si="4"/>
        <v>1.6185365544515742</v>
      </c>
      <c r="Q34" s="2">
        <f t="shared" si="5"/>
        <v>42453.116260000003</v>
      </c>
      <c r="R34" t="s">
        <v>2</v>
      </c>
    </row>
    <row r="35" spans="1:18" x14ac:dyDescent="0.2">
      <c r="A35" s="41" t="s">
        <v>53</v>
      </c>
      <c r="B35" s="42" t="s">
        <v>49</v>
      </c>
      <c r="C35" s="43">
        <v>57481.511079999997</v>
      </c>
      <c r="D35" s="43">
        <v>8.0000000000000004E-4</v>
      </c>
      <c r="E35">
        <f t="shared" si="0"/>
        <v>18766.75785977858</v>
      </c>
      <c r="F35" s="35">
        <f t="shared" si="1"/>
        <v>18761</v>
      </c>
      <c r="G35">
        <f t="shared" si="2"/>
        <v>1.560379999995348</v>
      </c>
      <c r="K35">
        <f t="shared" si="3"/>
        <v>1.560379999995348</v>
      </c>
      <c r="O35">
        <f t="shared" ca="1" si="4"/>
        <v>1.6202653026637557</v>
      </c>
      <c r="Q35" s="2">
        <f t="shared" si="5"/>
        <v>42463.011079999997</v>
      </c>
      <c r="R35" t="s">
        <v>2</v>
      </c>
    </row>
    <row r="36" spans="1:18" x14ac:dyDescent="0.2">
      <c r="A36" s="41" t="s">
        <v>53</v>
      </c>
      <c r="B36" s="42" t="s">
        <v>49</v>
      </c>
      <c r="C36" s="43">
        <v>57499.41042</v>
      </c>
      <c r="D36" s="43">
        <v>5.9999999999999995E-4</v>
      </c>
      <c r="E36">
        <f t="shared" si="0"/>
        <v>18832.807084870841</v>
      </c>
      <c r="F36" s="35">
        <f t="shared" si="1"/>
        <v>18827</v>
      </c>
      <c r="G36">
        <f t="shared" si="2"/>
        <v>1.5737200000003213</v>
      </c>
      <c r="K36">
        <f t="shared" si="3"/>
        <v>1.5737200000003213</v>
      </c>
      <c r="O36">
        <f t="shared" ca="1" si="4"/>
        <v>1.6233490156908903</v>
      </c>
      <c r="Q36" s="2">
        <f t="shared" si="5"/>
        <v>42480.91042</v>
      </c>
      <c r="R36" t="s">
        <v>2</v>
      </c>
    </row>
    <row r="37" spans="1:18" x14ac:dyDescent="0.2">
      <c r="A37" s="44" t="s">
        <v>55</v>
      </c>
      <c r="B37" s="45" t="s">
        <v>49</v>
      </c>
      <c r="C37" s="46">
        <v>57864.373850000091</v>
      </c>
      <c r="D37" s="46">
        <v>2.9999999999999997E-4</v>
      </c>
      <c r="E37">
        <f t="shared" ref="E37:E44" si="6">+(C37-C$7)/C$8</f>
        <v>20179.535608856419</v>
      </c>
      <c r="F37" s="35">
        <f t="shared" si="1"/>
        <v>20173.5</v>
      </c>
      <c r="G37">
        <f t="shared" ref="G37:G44" si="7">+C37-(C$7+F37*C$8)</f>
        <v>1.6356500000911183</v>
      </c>
      <c r="K37">
        <f t="shared" ref="K37:K44" si="8">+G37</f>
        <v>1.6356500000911183</v>
      </c>
      <c r="O37">
        <f t="shared" ref="O37:O44" ca="1" si="9">+C$11+C$12*$F37</f>
        <v>1.6862614337369011</v>
      </c>
      <c r="Q37" s="2">
        <f t="shared" ref="Q37:Q44" si="10">+C37-15018.5</f>
        <v>42845.873850000091</v>
      </c>
      <c r="R37" t="s">
        <v>2</v>
      </c>
    </row>
    <row r="38" spans="1:18" x14ac:dyDescent="0.2">
      <c r="A38" s="44" t="s">
        <v>55</v>
      </c>
      <c r="B38" s="45" t="s">
        <v>49</v>
      </c>
      <c r="C38" s="46">
        <v>57864.374689999968</v>
      </c>
      <c r="D38" s="46">
        <v>2.0000000000000001E-4</v>
      </c>
      <c r="E38">
        <f t="shared" si="6"/>
        <v>20179.538708486958</v>
      </c>
      <c r="F38" s="35">
        <f t="shared" si="1"/>
        <v>20173.5</v>
      </c>
      <c r="G38">
        <f t="shared" si="7"/>
        <v>1.6364899999680347</v>
      </c>
      <c r="K38">
        <f t="shared" si="8"/>
        <v>1.6364899999680347</v>
      </c>
      <c r="O38">
        <f t="shared" ca="1" si="9"/>
        <v>1.6862614337369011</v>
      </c>
      <c r="Q38" s="2">
        <f t="shared" si="10"/>
        <v>42845.874689999968</v>
      </c>
      <c r="R38" t="s">
        <v>2</v>
      </c>
    </row>
    <row r="39" spans="1:18" x14ac:dyDescent="0.2">
      <c r="A39" s="44" t="s">
        <v>55</v>
      </c>
      <c r="B39" s="45" t="s">
        <v>49</v>
      </c>
      <c r="C39" s="46">
        <v>57864.374820000026</v>
      </c>
      <c r="D39" s="46">
        <v>2.0000000000000001E-4</v>
      </c>
      <c r="E39">
        <f t="shared" si="6"/>
        <v>20179.539188191971</v>
      </c>
      <c r="F39" s="35">
        <f t="shared" si="1"/>
        <v>20173.5</v>
      </c>
      <c r="G39">
        <f t="shared" si="7"/>
        <v>1.6366200000265962</v>
      </c>
      <c r="K39">
        <f t="shared" si="8"/>
        <v>1.6366200000265962</v>
      </c>
      <c r="O39">
        <f t="shared" ca="1" si="9"/>
        <v>1.6862614337369011</v>
      </c>
      <c r="Q39" s="2">
        <f t="shared" si="10"/>
        <v>42845.874820000026</v>
      </c>
      <c r="R39" t="s">
        <v>2</v>
      </c>
    </row>
    <row r="40" spans="1:18" x14ac:dyDescent="0.2">
      <c r="A40" s="44" t="s">
        <v>55</v>
      </c>
      <c r="B40" s="45" t="s">
        <v>49</v>
      </c>
      <c r="C40" s="46">
        <v>57864.375020000152</v>
      </c>
      <c r="D40" s="46">
        <v>2.0000000000000001E-4</v>
      </c>
      <c r="E40">
        <f t="shared" si="6"/>
        <v>20179.539926199817</v>
      </c>
      <c r="F40" s="35">
        <f t="shared" si="1"/>
        <v>20173.5</v>
      </c>
      <c r="G40">
        <f t="shared" si="7"/>
        <v>1.6368200001525111</v>
      </c>
      <c r="K40">
        <f t="shared" si="8"/>
        <v>1.6368200001525111</v>
      </c>
      <c r="O40">
        <f t="shared" ca="1" si="9"/>
        <v>1.6862614337369011</v>
      </c>
      <c r="Q40" s="2">
        <f t="shared" si="10"/>
        <v>42845.875020000152</v>
      </c>
      <c r="R40" t="s">
        <v>2</v>
      </c>
    </row>
    <row r="41" spans="1:18" x14ac:dyDescent="0.2">
      <c r="A41" s="44" t="s">
        <v>55</v>
      </c>
      <c r="B41" s="45" t="s">
        <v>48</v>
      </c>
      <c r="C41" s="46">
        <v>57864.507679999806</v>
      </c>
      <c r="D41" s="46">
        <v>2.9999999999999997E-4</v>
      </c>
      <c r="E41">
        <f t="shared" si="6"/>
        <v>20180.029446493743</v>
      </c>
      <c r="F41" s="35">
        <f t="shared" si="1"/>
        <v>20174</v>
      </c>
      <c r="G41">
        <f t="shared" si="7"/>
        <v>1.6339799998022499</v>
      </c>
      <c r="K41">
        <f t="shared" si="8"/>
        <v>1.6339799998022499</v>
      </c>
      <c r="O41">
        <f t="shared" ca="1" si="9"/>
        <v>1.6862847951992279</v>
      </c>
      <c r="Q41" s="2">
        <f t="shared" si="10"/>
        <v>42846.007679999806</v>
      </c>
      <c r="R41" t="s">
        <v>2</v>
      </c>
    </row>
    <row r="42" spans="1:18" x14ac:dyDescent="0.2">
      <c r="A42" s="44" t="s">
        <v>55</v>
      </c>
      <c r="B42" s="45" t="s">
        <v>48</v>
      </c>
      <c r="C42" s="46">
        <v>57864.507809999865</v>
      </c>
      <c r="D42" s="46">
        <v>5.0000000000000001E-4</v>
      </c>
      <c r="E42">
        <f t="shared" si="6"/>
        <v>20180.029926198757</v>
      </c>
      <c r="F42" s="35">
        <f t="shared" si="1"/>
        <v>20174</v>
      </c>
      <c r="G42">
        <f t="shared" si="7"/>
        <v>1.6341099998608115</v>
      </c>
      <c r="K42">
        <f t="shared" si="8"/>
        <v>1.6341099998608115</v>
      </c>
      <c r="O42">
        <f t="shared" ca="1" si="9"/>
        <v>1.6862847951992279</v>
      </c>
      <c r="Q42" s="2">
        <f t="shared" si="10"/>
        <v>42846.007809999865</v>
      </c>
      <c r="R42" t="s">
        <v>2</v>
      </c>
    </row>
    <row r="43" spans="1:18" x14ac:dyDescent="0.2">
      <c r="A43" s="44" t="s">
        <v>55</v>
      </c>
      <c r="B43" s="45" t="s">
        <v>48</v>
      </c>
      <c r="C43" s="46">
        <v>57864.508559999987</v>
      </c>
      <c r="D43" s="46">
        <v>4.0000000000000002E-4</v>
      </c>
      <c r="E43">
        <f t="shared" si="6"/>
        <v>20180.032693726884</v>
      </c>
      <c r="F43" s="35">
        <f t="shared" si="1"/>
        <v>20174</v>
      </c>
      <c r="G43">
        <f t="shared" si="7"/>
        <v>1.6348599999837461</v>
      </c>
      <c r="K43">
        <f t="shared" si="8"/>
        <v>1.6348599999837461</v>
      </c>
      <c r="O43">
        <f t="shared" ca="1" si="9"/>
        <v>1.6862847951992279</v>
      </c>
      <c r="Q43" s="2">
        <f t="shared" si="10"/>
        <v>42846.008559999987</v>
      </c>
      <c r="R43" t="s">
        <v>2</v>
      </c>
    </row>
    <row r="44" spans="1:18" x14ac:dyDescent="0.2">
      <c r="A44" s="44" t="s">
        <v>55</v>
      </c>
      <c r="B44" s="45" t="s">
        <v>48</v>
      </c>
      <c r="C44" s="46">
        <v>57864.508609999903</v>
      </c>
      <c r="D44" s="46">
        <v>5.0000000000000001E-4</v>
      </c>
      <c r="E44">
        <f t="shared" si="6"/>
        <v>20180.032878228416</v>
      </c>
      <c r="F44" s="35">
        <f t="shared" si="1"/>
        <v>20174</v>
      </c>
      <c r="G44">
        <f t="shared" si="7"/>
        <v>1.6349099998988095</v>
      </c>
      <c r="K44">
        <f t="shared" si="8"/>
        <v>1.6349099998988095</v>
      </c>
      <c r="O44">
        <f t="shared" ca="1" si="9"/>
        <v>1.6862847951992279</v>
      </c>
      <c r="Q44" s="2">
        <f t="shared" si="10"/>
        <v>42846.008609999903</v>
      </c>
      <c r="R44" t="s">
        <v>2</v>
      </c>
    </row>
    <row r="45" spans="1:18" x14ac:dyDescent="0.2">
      <c r="C45" s="8"/>
      <c r="D45" s="8"/>
    </row>
    <row r="46" spans="1:18" x14ac:dyDescent="0.2">
      <c r="C46" s="8"/>
      <c r="D46" s="8"/>
    </row>
    <row r="47" spans="1:18" x14ac:dyDescent="0.2">
      <c r="C47" s="8"/>
      <c r="D47" s="8"/>
    </row>
    <row r="48" spans="1:18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37:D44" name="Range1"/>
  </protectedRanges>
  <phoneticPr fontId="8" type="noConversion"/>
  <hyperlinks>
    <hyperlink ref="H2875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workbookViewId="0">
      <selection activeCell="F21" sqref="F21:F2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46</v>
      </c>
    </row>
    <row r="2" spans="1:6" x14ac:dyDescent="0.2">
      <c r="A2" t="s">
        <v>28</v>
      </c>
      <c r="B2" t="s">
        <v>45</v>
      </c>
      <c r="C2" s="3"/>
      <c r="D2" s="3"/>
    </row>
    <row r="3" spans="1:6" ht="13.5" thickBot="1" x14ac:dyDescent="0.25"/>
    <row r="4" spans="1:6" ht="14.25" thickTop="1" thickBot="1" x14ac:dyDescent="0.25">
      <c r="A4" s="5" t="s">
        <v>4</v>
      </c>
      <c r="C4" s="27">
        <v>52395.719700000001</v>
      </c>
      <c r="D4" s="28">
        <v>0.27100000000000002</v>
      </c>
    </row>
    <row r="5" spans="1:6" ht="13.5" thickTop="1" x14ac:dyDescent="0.2">
      <c r="A5" s="9" t="s">
        <v>35</v>
      </c>
      <c r="B5" s="10"/>
      <c r="C5" s="11">
        <v>8</v>
      </c>
      <c r="D5" s="10" t="s">
        <v>36</v>
      </c>
    </row>
    <row r="6" spans="1:6" x14ac:dyDescent="0.2">
      <c r="A6" s="5" t="s">
        <v>5</v>
      </c>
    </row>
    <row r="7" spans="1:6" x14ac:dyDescent="0.2">
      <c r="A7" t="s">
        <v>6</v>
      </c>
      <c r="C7" s="8">
        <v>56767.443506582254</v>
      </c>
      <c r="D7" s="29" t="s">
        <v>51</v>
      </c>
    </row>
    <row r="8" spans="1:6" x14ac:dyDescent="0.2">
      <c r="A8" t="s">
        <v>7</v>
      </c>
      <c r="C8" s="8">
        <v>0.27109785509808842</v>
      </c>
      <c r="D8" s="29" t="s">
        <v>51</v>
      </c>
    </row>
    <row r="9" spans="1:6" x14ac:dyDescent="0.2">
      <c r="A9" s="24" t="s">
        <v>39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24</v>
      </c>
      <c r="D10" s="4" t="s">
        <v>25</v>
      </c>
      <c r="E10" s="10"/>
    </row>
    <row r="11" spans="1:6" x14ac:dyDescent="0.2">
      <c r="A11" s="10" t="s">
        <v>19</v>
      </c>
      <c r="B11" s="10"/>
      <c r="C11" s="21">
        <f ca="1">INTERCEPT(INDIRECT($D$9):G992,INDIRECT($C$9):F992)</f>
        <v>2.9299303177989917E-12</v>
      </c>
      <c r="D11" s="3"/>
      <c r="E11" s="10"/>
    </row>
    <row r="12" spans="1:6" x14ac:dyDescent="0.2">
      <c r="A12" s="10" t="s">
        <v>20</v>
      </c>
      <c r="B12" s="10"/>
      <c r="C12" s="21">
        <f ca="1">SLOPE(INDIRECT($D$9):G992,INDIRECT($C$9):F992)</f>
        <v>4.0301161011939604E-18</v>
      </c>
      <c r="D12" s="3"/>
      <c r="E12" s="10"/>
    </row>
    <row r="13" spans="1:6" x14ac:dyDescent="0.2">
      <c r="A13" s="10" t="s">
        <v>23</v>
      </c>
      <c r="B13" s="10"/>
      <c r="C13" s="3" t="s">
        <v>17</v>
      </c>
    </row>
    <row r="14" spans="1:6" x14ac:dyDescent="0.2">
      <c r="A14" s="10"/>
      <c r="B14" s="10"/>
      <c r="C14" s="10"/>
    </row>
    <row r="15" spans="1:6" x14ac:dyDescent="0.2">
      <c r="A15" s="12" t="s">
        <v>21</v>
      </c>
      <c r="B15" s="10"/>
      <c r="C15" s="13">
        <f ca="1">(C7+C11)+(C8+C12)*INT(MAX(F21:F3533))</f>
        <v>56767.443506582254</v>
      </c>
      <c r="E15" s="14" t="s">
        <v>41</v>
      </c>
      <c r="F15" s="11">
        <v>1</v>
      </c>
    </row>
    <row r="16" spans="1:6" x14ac:dyDescent="0.2">
      <c r="A16" s="16" t="s">
        <v>8</v>
      </c>
      <c r="B16" s="10"/>
      <c r="C16" s="17">
        <f ca="1">+C8+C12</f>
        <v>0.27109785509808842</v>
      </c>
      <c r="E16" s="14" t="s">
        <v>37</v>
      </c>
      <c r="F16" s="15">
        <f ca="1">NOW()+15018.5+$C$5/24</f>
        <v>60325.465523958337</v>
      </c>
    </row>
    <row r="17" spans="1:18" ht="13.5" thickBot="1" x14ac:dyDescent="0.25">
      <c r="A17" s="14" t="s">
        <v>34</v>
      </c>
      <c r="B17" s="10"/>
      <c r="C17" s="10">
        <f>COUNT(C21:C2191)</f>
        <v>5</v>
      </c>
      <c r="E17" s="14" t="s">
        <v>42</v>
      </c>
      <c r="F17" s="15">
        <f ca="1">ROUND(2*(F16-$C$7)/$C$8,0)/2+F15</f>
        <v>13125.5</v>
      </c>
    </row>
    <row r="18" spans="1:18" ht="14.25" thickTop="1" thickBot="1" x14ac:dyDescent="0.25">
      <c r="A18" s="16" t="s">
        <v>9</v>
      </c>
      <c r="B18" s="10"/>
      <c r="C18" s="19">
        <f ca="1">+C15</f>
        <v>56767.443506582254</v>
      </c>
      <c r="D18" s="20">
        <f ca="1">+C16</f>
        <v>0.27109785509808842</v>
      </c>
      <c r="E18" s="14" t="s">
        <v>43</v>
      </c>
      <c r="F18" s="23">
        <f ca="1">ROUND(2*(F16-$C$15)/$C$16,0)/2+F15</f>
        <v>13125.5</v>
      </c>
    </row>
    <row r="19" spans="1:18" ht="13.5" thickTop="1" x14ac:dyDescent="0.2">
      <c r="E19" s="14" t="s">
        <v>38</v>
      </c>
      <c r="F19" s="18">
        <f ca="1">+$C$15+$C$16*F18-15018.5-$C$5/24</f>
        <v>45306.905070338878</v>
      </c>
    </row>
    <row r="20" spans="1:18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44</v>
      </c>
      <c r="I20" s="7" t="s">
        <v>33</v>
      </c>
      <c r="J20" s="7" t="s">
        <v>22</v>
      </c>
      <c r="K20" s="7" t="s">
        <v>29</v>
      </c>
      <c r="L20" s="7" t="s">
        <v>30</v>
      </c>
      <c r="M20" s="7" t="s">
        <v>31</v>
      </c>
      <c r="N20" s="7" t="s">
        <v>32</v>
      </c>
      <c r="O20" s="7" t="s">
        <v>27</v>
      </c>
      <c r="P20" s="6" t="s">
        <v>26</v>
      </c>
      <c r="Q20" s="4" t="s">
        <v>18</v>
      </c>
      <c r="R20" s="26" t="s">
        <v>40</v>
      </c>
    </row>
    <row r="21" spans="1:18" x14ac:dyDescent="0.2">
      <c r="A21" s="29" t="s">
        <v>51</v>
      </c>
      <c r="C21" s="8">
        <v>52395.719700000001</v>
      </c>
      <c r="D21" s="8" t="s">
        <v>17</v>
      </c>
      <c r="E21">
        <f>+(C21-C$7)/C$8</f>
        <v>-16125.999244813203</v>
      </c>
      <c r="F21">
        <f>ROUND(2*E21,0)/2</f>
        <v>-16126</v>
      </c>
      <c r="G21">
        <f>+C21-(C$7+F21*C$8)</f>
        <v>2.0472952019190416E-4</v>
      </c>
      <c r="H21">
        <f>+G21</f>
        <v>2.0472952019190416E-4</v>
      </c>
      <c r="O21">
        <f ca="1">+C$11+C$12*$F21</f>
        <v>2.8649406655511378E-12</v>
      </c>
      <c r="Q21" s="2">
        <f>+C21-15018.5</f>
        <v>37377.219700000001</v>
      </c>
    </row>
    <row r="22" spans="1:18" x14ac:dyDescent="0.2">
      <c r="A22" s="30" t="s">
        <v>47</v>
      </c>
      <c r="B22" s="31" t="s">
        <v>48</v>
      </c>
      <c r="C22" s="30">
        <v>56008.907099999997</v>
      </c>
      <c r="D22" s="30">
        <v>5.0000000000000001E-4</v>
      </c>
      <c r="E22">
        <f>+(C22-C$7)/C$8</f>
        <v>-2798.0169976180914</v>
      </c>
      <c r="F22">
        <f>ROUND(2*E22,0)/2</f>
        <v>-2798</v>
      </c>
      <c r="G22">
        <f>+C22-(C$7+F22*C$8)</f>
        <v>-4.6080178071861155E-3</v>
      </c>
      <c r="I22">
        <f>+G22</f>
        <v>-4.6080178071861155E-3</v>
      </c>
      <c r="O22">
        <f ca="1">+C$11+C$12*$F22</f>
        <v>2.918654052947851E-12</v>
      </c>
      <c r="Q22" s="2">
        <f>+C22-15018.5</f>
        <v>40990.407099999997</v>
      </c>
    </row>
    <row r="23" spans="1:18" x14ac:dyDescent="0.2">
      <c r="A23" s="30" t="s">
        <v>47</v>
      </c>
      <c r="B23" s="31" t="s">
        <v>48</v>
      </c>
      <c r="C23" s="30">
        <v>56011.892399999997</v>
      </c>
      <c r="D23" s="30">
        <v>4.0000000000000002E-4</v>
      </c>
      <c r="E23">
        <f>+(C23-C$7)/C$8</f>
        <v>-2787.0051067312374</v>
      </c>
      <c r="F23">
        <f>ROUND(2*E23,0)/2</f>
        <v>-2787</v>
      </c>
      <c r="G23">
        <f>+C23-(C$7+F23*C$8)</f>
        <v>-1.3844238856108859E-3</v>
      </c>
      <c r="I23">
        <f>+G23</f>
        <v>-1.3844238856108859E-3</v>
      </c>
      <c r="O23">
        <f ca="1">+C$11+C$12*$F23</f>
        <v>2.9186983842249641E-12</v>
      </c>
      <c r="Q23" s="2">
        <f>+C23-15018.5</f>
        <v>40993.392399999997</v>
      </c>
    </row>
    <row r="24" spans="1:18" x14ac:dyDescent="0.2">
      <c r="A24" s="30" t="s">
        <v>47</v>
      </c>
      <c r="B24" s="31" t="s">
        <v>49</v>
      </c>
      <c r="C24" s="30">
        <v>56078.724699999999</v>
      </c>
      <c r="D24" s="30">
        <v>5.0000000000000001E-4</v>
      </c>
      <c r="E24">
        <f>+(C24-C$7)/C$8</f>
        <v>-2540.4804709099003</v>
      </c>
      <c r="F24">
        <f>ROUND(2*E24,0)/2</f>
        <v>-2540.5</v>
      </c>
      <c r="G24">
        <f>+C24-(C$7+F24*C$8)</f>
        <v>5.2942944384994917E-3</v>
      </c>
      <c r="I24">
        <f>+G24</f>
        <v>5.2942944384994917E-3</v>
      </c>
      <c r="O24">
        <f ca="1">+C$11+C$12*$F24</f>
        <v>2.9196918078439085E-12</v>
      </c>
      <c r="Q24" s="2">
        <f>+C24-15018.5</f>
        <v>41060.224699999999</v>
      </c>
    </row>
    <row r="25" spans="1:18" x14ac:dyDescent="0.2">
      <c r="A25" s="32" t="s">
        <v>50</v>
      </c>
      <c r="B25" s="33"/>
      <c r="C25" s="32">
        <v>56767.444000000003</v>
      </c>
      <c r="D25" s="32">
        <v>1E-3</v>
      </c>
      <c r="E25">
        <f>+(C25-C$7)/C$8</f>
        <v>1.8200724918276939E-3</v>
      </c>
      <c r="F25">
        <f>ROUND(2*E25,0)/2</f>
        <v>0</v>
      </c>
      <c r="G25">
        <f>+C25-(C$7+F25*C$8)</f>
        <v>4.9341774865752086E-4</v>
      </c>
      <c r="I25">
        <f>+G25</f>
        <v>4.9341774865752086E-4</v>
      </c>
      <c r="O25">
        <f ca="1">+C$11+C$12*$F25</f>
        <v>2.9299303177989917E-12</v>
      </c>
      <c r="Q25" s="2">
        <f>+C25-15018.5</f>
        <v>41748.944000000003</v>
      </c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2024-01-15T04:40:21Z</dcterms:modified>
</cp:coreProperties>
</file>