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B45AF5C-87F1-4FF9-8338-11B3FE875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80" i="1" l="1"/>
  <c r="F12" i="1"/>
  <c r="Q79" i="1"/>
  <c r="Q78" i="1"/>
  <c r="Q73" i="1"/>
  <c r="Q74" i="1"/>
  <c r="Q75" i="1"/>
  <c r="Q76" i="1"/>
  <c r="Q77" i="1"/>
  <c r="Q71" i="1"/>
  <c r="Q72" i="1"/>
  <c r="Q66" i="1"/>
  <c r="Q67" i="1"/>
  <c r="Q68" i="1"/>
  <c r="Q69" i="1"/>
  <c r="Q70" i="1"/>
  <c r="C13" i="1"/>
  <c r="Q57" i="1"/>
  <c r="Q59" i="1"/>
  <c r="Q60" i="1"/>
  <c r="Q61" i="1"/>
  <c r="Q62" i="1"/>
  <c r="Q63" i="1"/>
  <c r="Q64" i="1"/>
  <c r="Q65" i="1"/>
  <c r="Q56" i="1"/>
  <c r="Q58" i="1"/>
  <c r="Q51" i="1"/>
  <c r="Q48" i="1"/>
  <c r="Q42" i="1"/>
  <c r="Q41" i="1"/>
  <c r="Q40" i="1"/>
  <c r="Q39" i="1"/>
  <c r="Q38" i="1"/>
  <c r="Q36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21" i="2"/>
  <c r="C21" i="2"/>
  <c r="G42" i="2"/>
  <c r="C42" i="2"/>
  <c r="G20" i="2"/>
  <c r="C20" i="2"/>
  <c r="G19" i="2"/>
  <c r="C19" i="2"/>
  <c r="G41" i="2"/>
  <c r="C41" i="2"/>
  <c r="G18" i="2"/>
  <c r="C18" i="2"/>
  <c r="G17" i="2"/>
  <c r="C17" i="2"/>
  <c r="G16" i="2"/>
  <c r="C16" i="2"/>
  <c r="G15" i="2"/>
  <c r="C15" i="2"/>
  <c r="G14" i="2"/>
  <c r="C14" i="2"/>
  <c r="G40" i="2"/>
  <c r="C40" i="2"/>
  <c r="G39" i="2"/>
  <c r="C39" i="2"/>
  <c r="G38" i="2"/>
  <c r="C38" i="2"/>
  <c r="G37" i="2"/>
  <c r="C37" i="2"/>
  <c r="G36" i="2"/>
  <c r="C36" i="2"/>
  <c r="G13" i="2"/>
  <c r="C13" i="2"/>
  <c r="G35" i="2"/>
  <c r="C35" i="2"/>
  <c r="G12" i="2"/>
  <c r="C12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11" i="2"/>
  <c r="C11" i="2"/>
  <c r="H21" i="2"/>
  <c r="D21" i="2"/>
  <c r="B21" i="2"/>
  <c r="A21" i="2"/>
  <c r="H42" i="2"/>
  <c r="B42" i="2"/>
  <c r="D42" i="2"/>
  <c r="A42" i="2"/>
  <c r="H20" i="2"/>
  <c r="D20" i="2"/>
  <c r="B20" i="2"/>
  <c r="A20" i="2"/>
  <c r="H19" i="2"/>
  <c r="B19" i="2"/>
  <c r="D19" i="2"/>
  <c r="A19" i="2"/>
  <c r="H41" i="2"/>
  <c r="D41" i="2"/>
  <c r="B41" i="2"/>
  <c r="A4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13" i="2"/>
  <c r="B13" i="2"/>
  <c r="D13" i="2"/>
  <c r="A13" i="2"/>
  <c r="H35" i="2"/>
  <c r="D35" i="2"/>
  <c r="B35" i="2"/>
  <c r="A35" i="2"/>
  <c r="H12" i="2"/>
  <c r="B12" i="2"/>
  <c r="D12" i="2"/>
  <c r="A12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11" i="2"/>
  <c r="B11" i="2"/>
  <c r="D11" i="2"/>
  <c r="A11" i="2"/>
  <c r="Q35" i="1"/>
  <c r="Q37" i="1"/>
  <c r="Q43" i="1"/>
  <c r="Q44" i="1"/>
  <c r="Q45" i="1"/>
  <c r="Q46" i="1"/>
  <c r="Q47" i="1"/>
  <c r="Q49" i="1"/>
  <c r="Q50" i="1"/>
  <c r="Q52" i="1"/>
  <c r="Q53" i="1"/>
  <c r="Q54" i="1"/>
  <c r="Q55" i="1"/>
  <c r="D14" i="1"/>
  <c r="D13" i="1"/>
  <c r="C14" i="1"/>
  <c r="C17" i="1"/>
  <c r="Q21" i="1"/>
  <c r="E80" i="1" l="1"/>
  <c r="F80" i="1" s="1"/>
  <c r="G80" i="1" s="1"/>
  <c r="K80" i="1" s="1"/>
  <c r="E39" i="1"/>
  <c r="E52" i="1"/>
  <c r="E49" i="1"/>
  <c r="E23" i="1"/>
  <c r="E45" i="1"/>
  <c r="E38" i="1"/>
  <c r="E32" i="1"/>
  <c r="E63" i="1"/>
  <c r="F63" i="1" s="1"/>
  <c r="G63" i="1" s="1"/>
  <c r="E29" i="1"/>
  <c r="E71" i="1"/>
  <c r="F71" i="1" s="1"/>
  <c r="G71" i="1" s="1"/>
  <c r="E43" i="1"/>
  <c r="E55" i="1"/>
  <c r="F55" i="1" s="1"/>
  <c r="G55" i="1" s="1"/>
  <c r="E44" i="1"/>
  <c r="E68" i="1"/>
  <c r="F68" i="1" s="1"/>
  <c r="G68" i="1" s="1"/>
  <c r="E26" i="1"/>
  <c r="E47" i="1"/>
  <c r="E64" i="1"/>
  <c r="F64" i="1" s="1"/>
  <c r="G64" i="1" s="1"/>
  <c r="E57" i="1"/>
  <c r="F57" i="1" s="1"/>
  <c r="G57" i="1" s="1"/>
  <c r="E35" i="1"/>
  <c r="E61" i="1"/>
  <c r="F61" i="1" s="1"/>
  <c r="G61" i="1" s="1"/>
  <c r="E79" i="1"/>
  <c r="F79" i="1" s="1"/>
  <c r="G79" i="1" s="1"/>
  <c r="K79" i="1" s="1"/>
  <c r="E75" i="1"/>
  <c r="F75" i="1" s="1"/>
  <c r="G75" i="1" s="1"/>
  <c r="K75" i="1" s="1"/>
  <c r="E25" i="1"/>
  <c r="E31" i="1"/>
  <c r="E46" i="1"/>
  <c r="E58" i="1"/>
  <c r="F58" i="1" s="1"/>
  <c r="G58" i="1" s="1"/>
  <c r="E69" i="1"/>
  <c r="F69" i="1" s="1"/>
  <c r="E51" i="1"/>
  <c r="E34" i="1"/>
  <c r="E78" i="1"/>
  <c r="F78" i="1" s="1"/>
  <c r="G78" i="1" s="1"/>
  <c r="K78" i="1" s="1"/>
  <c r="E76" i="1"/>
  <c r="F76" i="1" s="1"/>
  <c r="G76" i="1" s="1"/>
  <c r="R76" i="1" s="1"/>
  <c r="E72" i="1"/>
  <c r="F72" i="1" s="1"/>
  <c r="G72" i="1" s="1"/>
  <c r="E27" i="1"/>
  <c r="E28" i="1"/>
  <c r="E24" i="1"/>
  <c r="E41" i="1"/>
  <c r="E33" i="1"/>
  <c r="E65" i="1"/>
  <c r="F65" i="1" s="1"/>
  <c r="G65" i="1" s="1"/>
  <c r="E59" i="1"/>
  <c r="F59" i="1" s="1"/>
  <c r="G59" i="1" s="1"/>
  <c r="E30" i="1"/>
  <c r="E73" i="1"/>
  <c r="F73" i="1" s="1"/>
  <c r="G73" i="1" s="1"/>
  <c r="K73" i="1" s="1"/>
  <c r="E21" i="1"/>
  <c r="E53" i="1"/>
  <c r="F53" i="1" s="1"/>
  <c r="G53" i="1" s="1"/>
  <c r="E60" i="1"/>
  <c r="F60" i="1" s="1"/>
  <c r="G60" i="1" s="1"/>
  <c r="E42" i="1"/>
  <c r="E37" i="1"/>
  <c r="E50" i="1"/>
  <c r="E40" i="1"/>
  <c r="E36" i="1"/>
  <c r="E62" i="1"/>
  <c r="F62" i="1" s="1"/>
  <c r="G62" i="1" s="1"/>
  <c r="G69" i="1"/>
  <c r="E56" i="1"/>
  <c r="F56" i="1" s="1"/>
  <c r="G56" i="1" s="1"/>
  <c r="E77" i="1"/>
  <c r="F77" i="1" s="1"/>
  <c r="G77" i="1" s="1"/>
  <c r="K77" i="1" s="1"/>
  <c r="E66" i="1"/>
  <c r="F66" i="1" s="1"/>
  <c r="G66" i="1" s="1"/>
  <c r="E67" i="1"/>
  <c r="F67" i="1" s="1"/>
  <c r="G67" i="1" s="1"/>
  <c r="E48" i="1"/>
  <c r="E70" i="1"/>
  <c r="F70" i="1" s="1"/>
  <c r="G70" i="1" s="1"/>
  <c r="E74" i="1"/>
  <c r="F74" i="1" s="1"/>
  <c r="G74" i="1" s="1"/>
  <c r="K74" i="1" s="1"/>
  <c r="E22" i="1"/>
  <c r="E54" i="1"/>
  <c r="F54" i="1" s="1"/>
  <c r="G54" i="1" s="1"/>
  <c r="F13" i="1"/>
  <c r="R77" i="1"/>
  <c r="R80" i="1" l="1"/>
  <c r="R78" i="1"/>
  <c r="R75" i="1"/>
  <c r="R74" i="1"/>
  <c r="R73" i="1"/>
  <c r="K76" i="1"/>
  <c r="K63" i="1"/>
  <c r="R63" i="1"/>
  <c r="K58" i="1"/>
  <c r="R58" i="1"/>
  <c r="R72" i="1"/>
  <c r="K72" i="1"/>
  <c r="K65" i="1"/>
  <c r="R65" i="1"/>
  <c r="S57" i="1"/>
  <c r="K57" i="1"/>
  <c r="R54" i="1"/>
  <c r="K54" i="1"/>
  <c r="K53" i="1"/>
  <c r="S53" i="1"/>
  <c r="R64" i="1"/>
  <c r="K64" i="1"/>
  <c r="K62" i="1"/>
  <c r="R62" i="1"/>
  <c r="E38" i="2"/>
  <c r="F40" i="1"/>
  <c r="G40" i="1" s="1"/>
  <c r="K68" i="1"/>
  <c r="R68" i="1"/>
  <c r="K66" i="1"/>
  <c r="S66" i="1"/>
  <c r="R60" i="1"/>
  <c r="K60" i="1"/>
  <c r="E36" i="2"/>
  <c r="F38" i="1"/>
  <c r="G38" i="1" s="1"/>
  <c r="F39" i="1"/>
  <c r="G39" i="1" s="1"/>
  <c r="E37" i="2"/>
  <c r="F48" i="1"/>
  <c r="G48" i="1" s="1"/>
  <c r="E41" i="2"/>
  <c r="E13" i="2"/>
  <c r="F37" i="1"/>
  <c r="G37" i="1" s="1"/>
  <c r="F28" i="1"/>
  <c r="G28" i="1" s="1"/>
  <c r="E28" i="2"/>
  <c r="E17" i="2"/>
  <c r="F46" i="1"/>
  <c r="G46" i="1" s="1"/>
  <c r="R70" i="1"/>
  <c r="K70" i="1"/>
  <c r="F44" i="1"/>
  <c r="G44" i="1" s="1"/>
  <c r="E15" i="2"/>
  <c r="R56" i="1"/>
  <c r="K56" i="1"/>
  <c r="F42" i="1"/>
  <c r="G42" i="1" s="1"/>
  <c r="E40" i="2"/>
  <c r="E33" i="2"/>
  <c r="F33" i="1"/>
  <c r="G33" i="1" s="1"/>
  <c r="E27" i="2"/>
  <c r="F27" i="1"/>
  <c r="G27" i="1" s="1"/>
  <c r="F31" i="1"/>
  <c r="G31" i="1" s="1"/>
  <c r="E31" i="2"/>
  <c r="F47" i="1"/>
  <c r="G47" i="1" s="1"/>
  <c r="E18" i="2"/>
  <c r="F45" i="1"/>
  <c r="G45" i="1" s="1"/>
  <c r="E16" i="2"/>
  <c r="R55" i="1"/>
  <c r="K55" i="1"/>
  <c r="R67" i="1"/>
  <c r="K67" i="1"/>
  <c r="F21" i="1"/>
  <c r="E11" i="2"/>
  <c r="F41" i="1"/>
  <c r="G41" i="1" s="1"/>
  <c r="E39" i="2"/>
  <c r="F34" i="1"/>
  <c r="G34" i="1" s="1"/>
  <c r="E34" i="2"/>
  <c r="F26" i="1"/>
  <c r="G26" i="1" s="1"/>
  <c r="E26" i="2"/>
  <c r="F22" i="1"/>
  <c r="G22" i="1" s="1"/>
  <c r="E22" i="2"/>
  <c r="R69" i="1"/>
  <c r="K69" i="1"/>
  <c r="F29" i="1"/>
  <c r="G29" i="1" s="1"/>
  <c r="E29" i="2"/>
  <c r="E20" i="2"/>
  <c r="F50" i="1"/>
  <c r="G50" i="1" s="1"/>
  <c r="S79" i="1"/>
  <c r="E30" i="2"/>
  <c r="F30" i="1"/>
  <c r="G30" i="1" s="1"/>
  <c r="E42" i="2"/>
  <c r="F51" i="1"/>
  <c r="U51" i="1" s="1"/>
  <c r="E25" i="2"/>
  <c r="F25" i="1"/>
  <c r="G25" i="1" s="1"/>
  <c r="K59" i="1"/>
  <c r="R59" i="1"/>
  <c r="E23" i="2"/>
  <c r="F23" i="1"/>
  <c r="G23" i="1" s="1"/>
  <c r="E35" i="2"/>
  <c r="F36" i="1"/>
  <c r="G36" i="1" s="1"/>
  <c r="K71" i="1"/>
  <c r="R71" i="1"/>
  <c r="F35" i="1"/>
  <c r="G35" i="1" s="1"/>
  <c r="E12" i="2"/>
  <c r="F49" i="1"/>
  <c r="G49" i="1" s="1"/>
  <c r="E19" i="2"/>
  <c r="E14" i="2"/>
  <c r="F43" i="1"/>
  <c r="G43" i="1" s="1"/>
  <c r="F32" i="1"/>
  <c r="G32" i="1" s="1"/>
  <c r="E32" i="2"/>
  <c r="F52" i="1"/>
  <c r="G52" i="1" s="1"/>
  <c r="E21" i="2"/>
  <c r="E24" i="2"/>
  <c r="F24" i="1"/>
  <c r="G24" i="1" s="1"/>
  <c r="K61" i="1"/>
  <c r="R61" i="1"/>
  <c r="S32" i="1" l="1"/>
  <c r="I32" i="1"/>
  <c r="S36" i="1"/>
  <c r="I36" i="1"/>
  <c r="I29" i="1"/>
  <c r="R29" i="1"/>
  <c r="K44" i="1"/>
  <c r="R44" i="1"/>
  <c r="I33" i="1"/>
  <c r="S33" i="1"/>
  <c r="I41" i="1"/>
  <c r="R41" i="1"/>
  <c r="K45" i="1"/>
  <c r="S45" i="1"/>
  <c r="I48" i="1"/>
  <c r="R48" i="1"/>
  <c r="S49" i="1"/>
  <c r="K49" i="1"/>
  <c r="K46" i="1"/>
  <c r="R46" i="1"/>
  <c r="I23" i="1"/>
  <c r="S23" i="1"/>
  <c r="I22" i="1"/>
  <c r="R22" i="1"/>
  <c r="G21" i="1"/>
  <c r="K47" i="1"/>
  <c r="S47" i="1"/>
  <c r="S42" i="1"/>
  <c r="I42" i="1"/>
  <c r="R39" i="1"/>
  <c r="I39" i="1"/>
  <c r="S30" i="1"/>
  <c r="I30" i="1"/>
  <c r="I24" i="1"/>
  <c r="S24" i="1"/>
  <c r="R52" i="1"/>
  <c r="K52" i="1"/>
  <c r="U35" i="1"/>
  <c r="S35" i="1"/>
  <c r="K50" i="1"/>
  <c r="R50" i="1"/>
  <c r="R38" i="1"/>
  <c r="I38" i="1"/>
  <c r="S40" i="1"/>
  <c r="I40" i="1"/>
  <c r="I25" i="1"/>
  <c r="S25" i="1"/>
  <c r="S26" i="1"/>
  <c r="I26" i="1"/>
  <c r="I31" i="1"/>
  <c r="R31" i="1"/>
  <c r="R28" i="1"/>
  <c r="I28" i="1"/>
  <c r="I27" i="1"/>
  <c r="R27" i="1"/>
  <c r="R37" i="1"/>
  <c r="K37" i="1"/>
  <c r="R43" i="1"/>
  <c r="K43" i="1"/>
  <c r="R51" i="1"/>
  <c r="I34" i="1"/>
  <c r="S34" i="1"/>
  <c r="D12" i="1"/>
  <c r="D11" i="1"/>
  <c r="P38" i="1" l="1"/>
  <c r="P44" i="1"/>
  <c r="P80" i="1"/>
  <c r="P41" i="1"/>
  <c r="P54" i="1"/>
  <c r="P29" i="1"/>
  <c r="P58" i="1"/>
  <c r="P45" i="1"/>
  <c r="P39" i="1"/>
  <c r="P62" i="1"/>
  <c r="P61" i="1"/>
  <c r="P24" i="1"/>
  <c r="P46" i="1"/>
  <c r="P70" i="1"/>
  <c r="P79" i="1"/>
  <c r="P71" i="1"/>
  <c r="P56" i="1"/>
  <c r="P35" i="1"/>
  <c r="P34" i="1"/>
  <c r="P47" i="1"/>
  <c r="P66" i="1"/>
  <c r="P73" i="1"/>
  <c r="P52" i="1"/>
  <c r="P72" i="1"/>
  <c r="P65" i="1"/>
  <c r="P40" i="1"/>
  <c r="P37" i="1"/>
  <c r="P32" i="1"/>
  <c r="P49" i="1"/>
  <c r="P64" i="1"/>
  <c r="P55" i="1"/>
  <c r="P30" i="1"/>
  <c r="P75" i="1"/>
  <c r="P36" i="1"/>
  <c r="P78" i="1"/>
  <c r="P74" i="1"/>
  <c r="P68" i="1"/>
  <c r="P51" i="1"/>
  <c r="P21" i="1"/>
  <c r="P23" i="1"/>
  <c r="P25" i="1"/>
  <c r="P59" i="1"/>
  <c r="P28" i="1"/>
  <c r="P22" i="1"/>
  <c r="P76" i="1"/>
  <c r="P33" i="1"/>
  <c r="P57" i="1"/>
  <c r="P67" i="1"/>
  <c r="P42" i="1"/>
  <c r="P27" i="1"/>
  <c r="P43" i="1"/>
  <c r="P77" i="1"/>
  <c r="P26" i="1"/>
  <c r="P48" i="1"/>
  <c r="P60" i="1"/>
  <c r="P31" i="1"/>
  <c r="P53" i="1"/>
  <c r="P50" i="1"/>
  <c r="P69" i="1"/>
  <c r="D15" i="1"/>
  <c r="C19" i="1" s="1"/>
  <c r="P63" i="1"/>
  <c r="D16" i="1"/>
  <c r="D19" i="1" s="1"/>
  <c r="R21" i="1"/>
  <c r="H21" i="1"/>
  <c r="S19" i="1"/>
  <c r="E19" i="1" s="1"/>
  <c r="C12" i="1"/>
  <c r="C11" i="1"/>
  <c r="O41" i="1" l="1"/>
  <c r="O52" i="1"/>
  <c r="O31" i="1"/>
  <c r="O72" i="1"/>
  <c r="O56" i="1"/>
  <c r="O57" i="1"/>
  <c r="O23" i="1"/>
  <c r="O64" i="1"/>
  <c r="O80" i="1"/>
  <c r="O48" i="1"/>
  <c r="O43" i="1"/>
  <c r="O25" i="1"/>
  <c r="O38" i="1"/>
  <c r="O22" i="1"/>
  <c r="O39" i="1"/>
  <c r="C15" i="1"/>
  <c r="O47" i="1"/>
  <c r="O59" i="1"/>
  <c r="O29" i="1"/>
  <c r="O70" i="1"/>
  <c r="O21" i="1"/>
  <c r="O42" i="1"/>
  <c r="O49" i="1"/>
  <c r="O28" i="1"/>
  <c r="O30" i="1"/>
  <c r="O75" i="1"/>
  <c r="O77" i="1"/>
  <c r="O79" i="1"/>
  <c r="O33" i="1"/>
  <c r="O40" i="1"/>
  <c r="O50" i="1"/>
  <c r="O54" i="1"/>
  <c r="O34" i="1"/>
  <c r="O63" i="1"/>
  <c r="O78" i="1"/>
  <c r="O37" i="1"/>
  <c r="O46" i="1"/>
  <c r="O66" i="1"/>
  <c r="O58" i="1"/>
  <c r="O67" i="1"/>
  <c r="O71" i="1"/>
  <c r="O36" i="1"/>
  <c r="O62" i="1"/>
  <c r="O27" i="1"/>
  <c r="O51" i="1"/>
  <c r="O53" i="1"/>
  <c r="O35" i="1"/>
  <c r="O74" i="1"/>
  <c r="O61" i="1"/>
  <c r="O24" i="1"/>
  <c r="O68" i="1"/>
  <c r="O65" i="1"/>
  <c r="O44" i="1"/>
  <c r="O73" i="1"/>
  <c r="O45" i="1"/>
  <c r="O60" i="1"/>
  <c r="O76" i="1"/>
  <c r="O69" i="1"/>
  <c r="O55" i="1"/>
  <c r="O32" i="1"/>
  <c r="O26" i="1"/>
  <c r="C16" i="1"/>
  <c r="D18" i="1" s="1"/>
  <c r="R19" i="1"/>
  <c r="E18" i="1" s="1"/>
  <c r="F14" i="1" l="1"/>
  <c r="C18" i="1"/>
  <c r="F15" i="1" l="1"/>
  <c r="F16" i="1"/>
</calcChain>
</file>

<file path=xl/sharedStrings.xml><?xml version="1.0" encoding="utf-8"?>
<sst xmlns="http://schemas.openxmlformats.org/spreadsheetml/2006/main" count="450" uniqueCount="201">
  <si>
    <t>JAVSO..47..105</t>
  </si>
  <si>
    <t>VSB-66</t>
  </si>
  <si>
    <t>VSB-063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</si>
  <si>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</si>
  <si>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</si>
  <si>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</si>
  <si>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</si>
  <si>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</si>
  <si>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</si>
  <si>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</si>
  <si>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</si>
  <si>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</si>
  <si>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</si>
  <si>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</si>
  <si>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</si>
  <si>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</si>
  <si>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</si>
  <si>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</si>
  <si>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</si>
  <si>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</si>
  <si>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</si>
  <si>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</si>
  <si>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</si>
  <si>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</si>
  <si>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</si>
  <si>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</si>
  <si>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</si>
  <si>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</si>
  <si>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</si>
  <si>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</si>
  <si>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</si>
  <si>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</si>
  <si>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</si>
  <si>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</si>
  <si>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</si>
  <si>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</si>
  <si>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</si>
  <si>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</si>
  <si>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</si>
  <si>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</si>
  <si>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</si>
  <si>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TZ CMa / gsc 5957-1076</t>
  </si>
  <si>
    <t>EA</t>
  </si>
  <si>
    <t>BBSAG Bull.86</t>
  </si>
  <si>
    <t>IBVS 5502</t>
  </si>
  <si>
    <t>I</t>
  </si>
  <si>
    <t>JAVSO..36..171</t>
  </si>
  <si>
    <t>JAVSO..36..186</t>
  </si>
  <si>
    <t>JAVSO..37...44</t>
  </si>
  <si>
    <t>JAVSO..38..183</t>
  </si>
  <si>
    <t>2013JAVSO..41..122</t>
  </si>
  <si>
    <t>VSS_2013-01-28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</si>
  <si>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</si>
  <si>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</si>
  <si>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</si>
  <si>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</si>
  <si>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</si>
  <si>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</si>
  <si>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</si>
  <si>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</si>
  <si>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</si>
  <si>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</si>
  <si>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</si>
  <si>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</si>
  <si>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2427124.871 </t>
  </si>
  <si>
    <t> 21.02.1933 08:54 </t>
  </si>
  <si>
    <t> 0.089 </t>
  </si>
  <si>
    <t>V </t>
  </si>
  <si>
    <t> N.F.Florja </t>
  </si>
  <si>
    <t> PSMO 8.2.102 </t>
  </si>
  <si>
    <t>2427868.403 </t>
  </si>
  <si>
    <t> 06.03.1935 21:40 </t>
  </si>
  <si>
    <t> 0.025 </t>
  </si>
  <si>
    <t>2443096.844 </t>
  </si>
  <si>
    <t> 14.11.1976 08:15 </t>
  </si>
  <si>
    <t> 0.113 </t>
  </si>
  <si>
    <t> G.Wedemayer </t>
  </si>
  <si>
    <t> AOEB 11 </t>
  </si>
  <si>
    <t>2443165.638 </t>
  </si>
  <si>
    <t> 22.01.1977 03:18 </t>
  </si>
  <si>
    <t> 0.095 </t>
  </si>
  <si>
    <t> G.Samolyk </t>
  </si>
  <si>
    <t>2443165.662 </t>
  </si>
  <si>
    <t> 22.01.1977 03:53 </t>
  </si>
  <si>
    <t> 0.119 </t>
  </si>
  <si>
    <t>2443876.710 </t>
  </si>
  <si>
    <t> 03.01.1979 05:02 </t>
  </si>
  <si>
    <t> 0.114 </t>
  </si>
  <si>
    <t>2444608.763 </t>
  </si>
  <si>
    <t> 04.01.1981 06:18 </t>
  </si>
  <si>
    <t> 0.039 </t>
  </si>
  <si>
    <t>2444654.624 </t>
  </si>
  <si>
    <t> 19.02.1981 02:58 </t>
  </si>
  <si>
    <t>2445021.623 </t>
  </si>
  <si>
    <t> 21.02.1982 02:57 </t>
  </si>
  <si>
    <t> 0.029 </t>
  </si>
  <si>
    <t>2445298.818 </t>
  </si>
  <si>
    <t> 25.11.1982 07:37 </t>
  </si>
  <si>
    <t>2445732.665 </t>
  </si>
  <si>
    <t> 02.02.1984 03:57 </t>
  </si>
  <si>
    <t> 0.017 </t>
  </si>
  <si>
    <t>2445753.699 </t>
  </si>
  <si>
    <t> 23.02.1984 04:46 </t>
  </si>
  <si>
    <t> 0.074 </t>
  </si>
  <si>
    <t>2446445.673 </t>
  </si>
  <si>
    <t> 15.01.1986 04:09 </t>
  </si>
  <si>
    <t> 0.108 </t>
  </si>
  <si>
    <t>2446835.599 </t>
  </si>
  <si>
    <t> 09.02.1987 02:22 </t>
  </si>
  <si>
    <t> 0.102 </t>
  </si>
  <si>
    <t>2447141.487 </t>
  </si>
  <si>
    <t> 11.12.1987 23:41 </t>
  </si>
  <si>
    <t> 0.160 </t>
  </si>
  <si>
    <t> A.Paschke </t>
  </si>
  <si>
    <t> BBS 86 </t>
  </si>
  <si>
    <t>2452615.7752 </t>
  </si>
  <si>
    <t> 07.12.2002 06:36 </t>
  </si>
  <si>
    <t> 0.0990 </t>
  </si>
  <si>
    <t>C </t>
  </si>
  <si>
    <t>ns</t>
  </si>
  <si>
    <t> AOEB 12 </t>
  </si>
  <si>
    <t>2452980.8107 </t>
  </si>
  <si>
    <t> 07.12.2003 07:27 </t>
  </si>
  <si>
    <t> 0.0019 </t>
  </si>
  <si>
    <t>E </t>
  </si>
  <si>
    <t>?</t>
  </si>
  <si>
    <t> S.Dvorak </t>
  </si>
  <si>
    <t>IBVS 5502 </t>
  </si>
  <si>
    <t>2453049.6222 </t>
  </si>
  <si>
    <t> 14.02.2004 02:55 </t>
  </si>
  <si>
    <t> 0.0017 </t>
  </si>
  <si>
    <t>2453393.6791 </t>
  </si>
  <si>
    <t> 23.01.2005 04:17 </t>
  </si>
  <si>
    <t> 0.0004 </t>
  </si>
  <si>
    <t>2454079.9314 </t>
  </si>
  <si>
    <t> 10.12.2006 10:21 </t>
  </si>
  <si>
    <t> 0.0961 </t>
  </si>
  <si>
    <t>2454081.7959 </t>
  </si>
  <si>
    <t> 12.12.2006 07:06 </t>
  </si>
  <si>
    <t> 0.0006 </t>
  </si>
  <si>
    <t> J.Bialozynski </t>
  </si>
  <si>
    <t>2454102.8725 </t>
  </si>
  <si>
    <t> 02.01.2007 08:56 </t>
  </si>
  <si>
    <t> 0.1000 </t>
  </si>
  <si>
    <t>2454494.6653 </t>
  </si>
  <si>
    <t> 29.01.2008 03:58 </t>
  </si>
  <si>
    <t> 0.0001 </t>
  </si>
  <si>
    <t>JAAVSO 36(2);171 </t>
  </si>
  <si>
    <t>2454517.6023 </t>
  </si>
  <si>
    <t> 21.02.2008 02:27 </t>
  </si>
  <si>
    <t> -0.0001 </t>
  </si>
  <si>
    <t>2454538.6765 </t>
  </si>
  <si>
    <t> 13.03.2008 04:14 </t>
  </si>
  <si>
    <t> 0.0969 </t>
  </si>
  <si>
    <t>o</t>
  </si>
  <si>
    <t>JAAVSO 36(2);186 </t>
  </si>
  <si>
    <t>2454792.8487 </t>
  </si>
  <si>
    <t> 22.11.2008 08:22 </t>
  </si>
  <si>
    <t> -0.0003 </t>
  </si>
  <si>
    <t> JAAVSO 37;44 </t>
  </si>
  <si>
    <t>2454863.6215 </t>
  </si>
  <si>
    <t> 01.02.2009 02:54 </t>
  </si>
  <si>
    <t> 0.0980 </t>
  </si>
  <si>
    <t>2454876.9527 </t>
  </si>
  <si>
    <t> 14.02.2009 10:51 </t>
  </si>
  <si>
    <t> H.Itoh </t>
  </si>
  <si>
    <t>VSB 50 </t>
  </si>
  <si>
    <t>2455138.8674 </t>
  </si>
  <si>
    <t> 03.11.2009 08:49 </t>
  </si>
  <si>
    <t> 0.0973 </t>
  </si>
  <si>
    <t> JAAVSO 38;120 </t>
  </si>
  <si>
    <t>2455182.7816 </t>
  </si>
  <si>
    <t> 17.12.2009 06:45 </t>
  </si>
  <si>
    <t>2455618.612 </t>
  </si>
  <si>
    <t> 26.02.2011 02:41 </t>
  </si>
  <si>
    <t> 0.023 </t>
  </si>
  <si>
    <t> C.Stephan </t>
  </si>
  <si>
    <t>VSB 53 </t>
  </si>
  <si>
    <t>2455962.6464 </t>
  </si>
  <si>
    <t> 05.02.2012 03:30 </t>
  </si>
  <si>
    <t> -0.0007 </t>
  </si>
  <si>
    <t> JAAVSO 41;122 </t>
  </si>
  <si>
    <t>BAD?</t>
  </si>
  <si>
    <t>JAVSO..44..164</t>
  </si>
  <si>
    <t>JAVSO..45..215</t>
  </si>
  <si>
    <t>Ic</t>
  </si>
  <si>
    <t>JAVSO..46..184</t>
  </si>
  <si>
    <t>JAVSO..47..263</t>
  </si>
  <si>
    <t>JAVSO..48..256</t>
  </si>
  <si>
    <t>JAVSO 49, 108</t>
  </si>
  <si>
    <t>JAVSO, 48, 256</t>
  </si>
  <si>
    <t>JAVSO, 49, 108</t>
  </si>
  <si>
    <t>JAVSO, 50, 133</t>
  </si>
  <si>
    <t>JAAVSO 51, 134</t>
  </si>
  <si>
    <t>JBAV, 79</t>
  </si>
  <si>
    <t>JAAVSO52#1</t>
  </si>
  <si>
    <t xml:space="preserve">Mag </t>
  </si>
  <si>
    <t>Next ToM-P</t>
  </si>
  <si>
    <t>Next ToM-S</t>
  </si>
  <si>
    <t>10.01-10.55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</si>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</sst>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  <xf numFmtId="43" fontId="24" fillId="0" borderId="0" applyFon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9" fillId="0" borderId="4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8" applyFont="1"/>
    <xf numFmtId="0" fontId="22" fillId="0" borderId="0" xfId="8" applyFont="1" applyAlignment="1">
      <alignment horizontal="center"/>
    </xf>
    <xf numFmtId="0" fontId="22" fillId="0" borderId="0" xfId="8" applyFont="1" applyAlignment="1">
      <alignment horizontal="left"/>
    </xf>
    <xf numFmtId="0" fontId="22" fillId="0" borderId="0" xfId="0" applyFon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43" fontId="23" fillId="0" borderId="0" xfId="10" applyFont="1" applyBorder="1"/>
    <xf numFmtId="165" fontId="23" fillId="0" borderId="0" xfId="0" applyNumberFormat="1" applyFont="1" applyAlignment="1">
      <alignment horizontal="left" vertical="center" wrapText="1"/>
    </xf>
    <xf numFmtId="165" fontId="23" fillId="0" borderId="0" xfId="0" applyNumberFormat="1" applyFont="1" applyAlignment="1" applyProtection="1">
      <alignment horizontal="left" vertical="center" wrapText="1"/>
      <protection locked="0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3" fontId="23" fillId="0" borderId="0" xfId="10" applyFont="1" applyBorder="1" applyAlignment="1">
      <alignment horizontal="center"/>
    </xf>
    <xf numFmtId="0" fontId="23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  <xf numFmtId="0" fontId="9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22" fontId="10" fillId="0" borderId="16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22" fontId="10" fillId="0" borderId="18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CMa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1.49E-3</c:v>
                  </c:pt>
                  <c:pt idx="33">
                    <c:v>2.7799999999999999E-3</c:v>
                  </c:pt>
                  <c:pt idx="34">
                    <c:v>1.2700000000000001E-3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2E-3</c:v>
                  </c:pt>
                  <c:pt idx="59">
                    <c:v>2.0000000000000001E-4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1.49E-3</c:v>
                  </c:pt>
                  <c:pt idx="33">
                    <c:v>2.7799999999999999E-3</c:v>
                  </c:pt>
                  <c:pt idx="34">
                    <c:v>1.2700000000000001E-3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2E-3</c:v>
                  </c:pt>
                  <c:pt idx="5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5.0240499997016741E-2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05-4973-AAC5-481240B1A38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3.3830999997007893E-2</c:v>
                </c:pt>
                <c:pt idx="2">
                  <c:v>6.8202499998733401E-2</c:v>
                </c:pt>
                <c:pt idx="3">
                  <c:v>5.0524499994935468E-2</c:v>
                </c:pt>
                <c:pt idx="4">
                  <c:v>7.4524499992548954E-2</c:v>
                </c:pt>
                <c:pt idx="5">
                  <c:v>6.8518499996571336E-2</c:v>
                </c:pt>
                <c:pt idx="6">
                  <c:v>4.172199999447912E-2</c:v>
                </c:pt>
                <c:pt idx="7">
                  <c:v>2.8270000002521556E-2</c:v>
                </c:pt>
                <c:pt idx="8">
                  <c:v>3.1653999998525251E-2</c:v>
                </c:pt>
                <c:pt idx="9">
                  <c:v>6.8506499999784864E-2</c:v>
                </c:pt>
                <c:pt idx="10">
                  <c:v>1.9648000001325272E-2</c:v>
                </c:pt>
                <c:pt idx="11">
                  <c:v>2.7857499997480772E-2</c:v>
                </c:pt>
                <c:pt idx="12">
                  <c:v>6.2206499998865183E-2</c:v>
                </c:pt>
                <c:pt idx="13">
                  <c:v>5.5364499996358063E-2</c:v>
                </c:pt>
                <c:pt idx="15">
                  <c:v>5.0612499995622784E-2</c:v>
                </c:pt>
                <c:pt idx="17">
                  <c:v>1.7539999971631914E-3</c:v>
                </c:pt>
                <c:pt idx="18">
                  <c:v>2.6399999478599057E-4</c:v>
                </c:pt>
                <c:pt idx="19">
                  <c:v>4.7219499996572267E-2</c:v>
                </c:pt>
                <c:pt idx="20">
                  <c:v>2.8399999428074807E-4</c:v>
                </c:pt>
                <c:pt idx="21">
                  <c:v>5.1093499991111457E-2</c:v>
                </c:pt>
                <c:pt idx="27">
                  <c:v>-8.3999999333173037E-5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05-4973-AAC5-481240B1A38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05-4973-AAC5-481240B1A38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6">
                  <c:v>1.9319999992148951E-3</c:v>
                </c:pt>
                <c:pt idx="22">
                  <c:v>-3.839999990304932E-4</c:v>
                </c:pt>
                <c:pt idx="23">
                  <c:v>-6.1000000277999789E-4</c:v>
                </c:pt>
                <c:pt idx="24">
                  <c:v>4.779949999647215E-2</c:v>
                </c:pt>
                <c:pt idx="25">
                  <c:v>-9.219999992637895E-4</c:v>
                </c:pt>
                <c:pt idx="26">
                  <c:v>4.8764499995741062E-2</c:v>
                </c:pt>
                <c:pt idx="28">
                  <c:v>4.7952499997336417E-2</c:v>
                </c:pt>
                <c:pt idx="29">
                  <c:v>-8.6400000145658851E-4</c:v>
                </c:pt>
                <c:pt idx="31">
                  <c:v>-1.7480000024079345E-3</c:v>
                </c:pt>
                <c:pt idx="32">
                  <c:v>4.7730500002217013E-2</c:v>
                </c:pt>
                <c:pt idx="33">
                  <c:v>-2.1850000048289075E-3</c:v>
                </c:pt>
                <c:pt idx="34">
                  <c:v>-2.3080000028130598E-3</c:v>
                </c:pt>
                <c:pt idx="35">
                  <c:v>-3.9120000001275912E-3</c:v>
                </c:pt>
                <c:pt idx="36">
                  <c:v>4.8130499999388121E-2</c:v>
                </c:pt>
                <c:pt idx="37">
                  <c:v>-4.2279999979655258E-3</c:v>
                </c:pt>
                <c:pt idx="38">
                  <c:v>-5.0760001468006521E-3</c:v>
                </c:pt>
                <c:pt idx="39">
                  <c:v>-4.675999894971028E-3</c:v>
                </c:pt>
                <c:pt idx="40">
                  <c:v>-4.3759999389294535E-3</c:v>
                </c:pt>
                <c:pt idx="41">
                  <c:v>-8.2019999535987154E-3</c:v>
                </c:pt>
                <c:pt idx="42">
                  <c:v>-7.7019998716423288E-3</c:v>
                </c:pt>
                <c:pt idx="43">
                  <c:v>-6.0019999655196443E-3</c:v>
                </c:pt>
                <c:pt idx="44">
                  <c:v>-5.3820000030100346E-3</c:v>
                </c:pt>
                <c:pt idx="45">
                  <c:v>4.6891499994671904E-2</c:v>
                </c:pt>
                <c:pt idx="46">
                  <c:v>-5.3440000046975911E-3</c:v>
                </c:pt>
                <c:pt idx="47">
                  <c:v>-5.1310000053490512E-3</c:v>
                </c:pt>
                <c:pt idx="48">
                  <c:v>-5.6760000006761402E-3</c:v>
                </c:pt>
                <c:pt idx="49">
                  <c:v>4.6917499996197876E-2</c:v>
                </c:pt>
                <c:pt idx="50">
                  <c:v>-6.2620000098831952E-3</c:v>
                </c:pt>
                <c:pt idx="51">
                  <c:v>-5.7660000020405278E-3</c:v>
                </c:pt>
                <c:pt idx="52">
                  <c:v>-5.6760000006761402E-3</c:v>
                </c:pt>
                <c:pt idx="53">
                  <c:v>4.6917499996197876E-2</c:v>
                </c:pt>
                <c:pt idx="54">
                  <c:v>-6.2620000098831952E-3</c:v>
                </c:pt>
                <c:pt idx="55">
                  <c:v>-5.7660000020405278E-3</c:v>
                </c:pt>
                <c:pt idx="56">
                  <c:v>-6.0040000025765039E-3</c:v>
                </c:pt>
                <c:pt idx="57">
                  <c:v>-7.4939999976777472E-3</c:v>
                </c:pt>
                <c:pt idx="58">
                  <c:v>4.6221500051615294E-2</c:v>
                </c:pt>
                <c:pt idx="59">
                  <c:v>-8.762000004935544E-3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05-4973-AAC5-481240B1A38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05-4973-AAC5-481240B1A38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05-4973-AAC5-481240B1A38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05-4973-AAC5-481240B1A38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4.8328265174991628E-2</c:v>
                </c:pt>
                <c:pt idx="1">
                  <c:v>4.7150915320125261E-2</c:v>
                </c:pt>
                <c:pt idx="2">
                  <c:v>2.3037942842695051E-2</c:v>
                </c:pt>
                <c:pt idx="3">
                  <c:v>2.2928985015509475E-2</c:v>
                </c:pt>
                <c:pt idx="4">
                  <c:v>2.2928985015509475E-2</c:v>
                </c:pt>
                <c:pt idx="5">
                  <c:v>2.1803087467925183E-2</c:v>
                </c:pt>
                <c:pt idx="6">
                  <c:v>2.0643897250923079E-2</c:v>
                </c:pt>
                <c:pt idx="7">
                  <c:v>2.0571258699466029E-2</c:v>
                </c:pt>
                <c:pt idx="8">
                  <c:v>1.9990150287809622E-2</c:v>
                </c:pt>
                <c:pt idx="9">
                  <c:v>1.9551292372756605E-2</c:v>
                </c:pt>
                <c:pt idx="10">
                  <c:v>1.886425274022533E-2</c:v>
                </c:pt>
                <c:pt idx="11">
                  <c:v>1.8830960070807513E-2</c:v>
                </c:pt>
                <c:pt idx="12">
                  <c:v>1.773532858633033E-2</c:v>
                </c:pt>
                <c:pt idx="13">
                  <c:v>1.7117900898945396E-2</c:v>
                </c:pt>
                <c:pt idx="14">
                  <c:v>1.6633643889231723E-2</c:v>
                </c:pt>
                <c:pt idx="15">
                  <c:v>7.9654434153569736E-3</c:v>
                </c:pt>
                <c:pt idx="16">
                  <c:v>7.3873616100112761E-3</c:v>
                </c:pt>
                <c:pt idx="17">
                  <c:v>7.2784037828257002E-3</c:v>
                </c:pt>
                <c:pt idx="18">
                  <c:v>6.733614646897818E-3</c:v>
                </c:pt>
                <c:pt idx="19">
                  <c:v>5.6470629813527634E-3</c:v>
                </c:pt>
                <c:pt idx="20">
                  <c:v>5.6440363750420528E-3</c:v>
                </c:pt>
                <c:pt idx="21">
                  <c:v>5.6107437056242384E-3</c:v>
                </c:pt>
                <c:pt idx="22">
                  <c:v>4.9902894119285938E-3</c:v>
                </c:pt>
                <c:pt idx="23">
                  <c:v>4.9539701362000688E-3</c:v>
                </c:pt>
                <c:pt idx="24">
                  <c:v>4.9206774667822535E-3</c:v>
                </c:pt>
                <c:pt idx="25">
                  <c:v>4.5181388274577634E-3</c:v>
                </c:pt>
                <c:pt idx="26">
                  <c:v>4.4061543939614761E-3</c:v>
                </c:pt>
                <c:pt idx="27">
                  <c:v>4.384968149786503E-3</c:v>
                </c:pt>
                <c:pt idx="28">
                  <c:v>3.9703230852191698E-3</c:v>
                </c:pt>
                <c:pt idx="29">
                  <c:v>3.9007111400728299E-3</c:v>
                </c:pt>
                <c:pt idx="30">
                  <c:v>3.2106449012308455E-3</c:v>
                </c:pt>
                <c:pt idx="31">
                  <c:v>2.6658557653029633E-3</c:v>
                </c:pt>
                <c:pt idx="32">
                  <c:v>2.2027849997642637E-3</c:v>
                </c:pt>
                <c:pt idx="33">
                  <c:v>2.1997583934535532E-3</c:v>
                </c:pt>
                <c:pt idx="34">
                  <c:v>2.1331730546179225E-3</c:v>
                </c:pt>
                <c:pt idx="35">
                  <c:v>3.4142211867733193E-4</c:v>
                </c:pt>
                <c:pt idx="36">
                  <c:v>-1.5796792258989355E-4</c:v>
                </c:pt>
                <c:pt idx="37">
                  <c:v>-2.3968629297907527E-4</c:v>
                </c:pt>
                <c:pt idx="38">
                  <c:v>-7.7236900366411607E-4</c:v>
                </c:pt>
                <c:pt idx="39">
                  <c:v>-7.7236900366411607E-4</c:v>
                </c:pt>
                <c:pt idx="40">
                  <c:v>-7.7236900366411607E-4</c:v>
                </c:pt>
                <c:pt idx="41">
                  <c:v>-8.0868827939264108E-4</c:v>
                </c:pt>
                <c:pt idx="42">
                  <c:v>-8.0868827939264108E-4</c:v>
                </c:pt>
                <c:pt idx="43">
                  <c:v>-8.0868827939264108E-4</c:v>
                </c:pt>
                <c:pt idx="44">
                  <c:v>-1.2929452891063146E-3</c:v>
                </c:pt>
                <c:pt idx="45">
                  <c:v>-8.1776809832477277E-4</c:v>
                </c:pt>
                <c:pt idx="46">
                  <c:v>-8.2079470463548333E-4</c:v>
                </c:pt>
                <c:pt idx="47">
                  <c:v>-1.4079563289133117E-3</c:v>
                </c:pt>
                <c:pt idx="48">
                  <c:v>-1.9830115279482986E-3</c:v>
                </c:pt>
                <c:pt idx="49">
                  <c:v>-1.9920913468804294E-3</c:v>
                </c:pt>
                <c:pt idx="50">
                  <c:v>-2.382523560962079E-3</c:v>
                </c:pt>
                <c:pt idx="51">
                  <c:v>-2.5278006638761808E-3</c:v>
                </c:pt>
                <c:pt idx="52">
                  <c:v>-1.9830115279482986E-3</c:v>
                </c:pt>
                <c:pt idx="53">
                  <c:v>-1.9920913468804294E-3</c:v>
                </c:pt>
                <c:pt idx="54">
                  <c:v>-2.382523560962079E-3</c:v>
                </c:pt>
                <c:pt idx="55">
                  <c:v>-2.5278006638761808E-3</c:v>
                </c:pt>
                <c:pt idx="56">
                  <c:v>-2.9999512483470129E-3</c:v>
                </c:pt>
                <c:pt idx="57">
                  <c:v>-3.5447403842748951E-3</c:v>
                </c:pt>
                <c:pt idx="58">
                  <c:v>-3.6627780303926027E-3</c:v>
                </c:pt>
                <c:pt idx="59">
                  <c:v>-4.1984873473883541E-3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05-4973-AAC5-481240B1A385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8.8690351594409966E-2</c:v>
                </c:pt>
                <c:pt idx="1">
                  <c:v>8.7669862736402732E-2</c:v>
                </c:pt>
                <c:pt idx="2">
                  <c:v>6.6769516382306035E-2</c:v>
                </c:pt>
                <c:pt idx="3">
                  <c:v>6.667507525405858E-2</c:v>
                </c:pt>
                <c:pt idx="4">
                  <c:v>6.667507525405858E-2</c:v>
                </c:pt>
                <c:pt idx="5">
                  <c:v>6.5699183595501545E-2</c:v>
                </c:pt>
                <c:pt idx="6">
                  <c:v>6.4694434925535546E-2</c:v>
                </c:pt>
                <c:pt idx="7">
                  <c:v>6.4631474173370576E-2</c:v>
                </c:pt>
                <c:pt idx="8">
                  <c:v>6.4127788156050816E-2</c:v>
                </c:pt>
                <c:pt idx="9">
                  <c:v>6.3747400278387448E-2</c:v>
                </c:pt>
                <c:pt idx="10">
                  <c:v>6.3151896497493767E-2</c:v>
                </c:pt>
                <c:pt idx="11">
                  <c:v>6.3123039486084831E-2</c:v>
                </c:pt>
                <c:pt idx="12">
                  <c:v>6.2173381474263184E-2</c:v>
                </c:pt>
                <c:pt idx="13">
                  <c:v>6.1638215080860939E-2</c:v>
                </c:pt>
                <c:pt idx="14">
                  <c:v>6.1218476733094468E-2</c:v>
                </c:pt>
                <c:pt idx="15">
                  <c:v>5.3705160308074644E-2</c:v>
                </c:pt>
                <c:pt idx="16">
                  <c:v>5.3204097655428419E-2</c:v>
                </c:pt>
                <c:pt idx="17">
                  <c:v>5.3109656527180964E-2</c:v>
                </c:pt>
                <c:pt idx="18">
                  <c:v>5.2637450885943689E-2</c:v>
                </c:pt>
                <c:pt idx="19">
                  <c:v>5.1695662968142667E-2</c:v>
                </c:pt>
                <c:pt idx="20">
                  <c:v>5.1693039603469125E-2</c:v>
                </c:pt>
                <c:pt idx="21">
                  <c:v>5.1664182592060182E-2</c:v>
                </c:pt>
                <c:pt idx="22">
                  <c:v>5.1126392833984395E-2</c:v>
                </c:pt>
                <c:pt idx="23">
                  <c:v>5.109491245790191E-2</c:v>
                </c:pt>
                <c:pt idx="24">
                  <c:v>5.106605544649296E-2</c:v>
                </c:pt>
                <c:pt idx="25">
                  <c:v>5.0717147944912083E-2</c:v>
                </c:pt>
                <c:pt idx="26">
                  <c:v>5.0620083451991087E-2</c:v>
                </c:pt>
                <c:pt idx="27">
                  <c:v>5.0601719899276303E-2</c:v>
                </c:pt>
                <c:pt idx="28">
                  <c:v>5.0242318939001267E-2</c:v>
                </c:pt>
                <c:pt idx="29">
                  <c:v>5.0181981551509831E-2</c:v>
                </c:pt>
                <c:pt idx="30">
                  <c:v>4.958385440594261E-2</c:v>
                </c:pt>
                <c:pt idx="31">
                  <c:v>4.9111648764705335E-2</c:v>
                </c:pt>
                <c:pt idx="32">
                  <c:v>4.8710273969653647E-2</c:v>
                </c:pt>
                <c:pt idx="33">
                  <c:v>4.8707650604980106E-2</c:v>
                </c:pt>
                <c:pt idx="34">
                  <c:v>4.8649936582162219E-2</c:v>
                </c:pt>
                <c:pt idx="35">
                  <c:v>4.7096904695426274E-2</c:v>
                </c:pt>
                <c:pt idx="36">
                  <c:v>4.6664049524292102E-2</c:v>
                </c:pt>
                <c:pt idx="37">
                  <c:v>4.6593218678106507E-2</c:v>
                </c:pt>
                <c:pt idx="38">
                  <c:v>4.6131506495563392E-2</c:v>
                </c:pt>
                <c:pt idx="39">
                  <c:v>4.6131506495563392E-2</c:v>
                </c:pt>
                <c:pt idx="40">
                  <c:v>4.6131506495563392E-2</c:v>
                </c:pt>
                <c:pt idx="41">
                  <c:v>4.6100026119480907E-2</c:v>
                </c:pt>
                <c:pt idx="42">
                  <c:v>4.6100026119480907E-2</c:v>
                </c:pt>
                <c:pt idx="43">
                  <c:v>4.6100026119480907E-2</c:v>
                </c:pt>
                <c:pt idx="44">
                  <c:v>4.5680287771714435E-2</c:v>
                </c:pt>
                <c:pt idx="45">
                  <c:v>4.6092156025460289E-2</c:v>
                </c:pt>
                <c:pt idx="46">
                  <c:v>4.6089532660786747E-2</c:v>
                </c:pt>
                <c:pt idx="47">
                  <c:v>4.5580599914119904E-2</c:v>
                </c:pt>
                <c:pt idx="48">
                  <c:v>4.5082160626147214E-2</c:v>
                </c:pt>
                <c:pt idx="49">
                  <c:v>4.5074290532126596E-2</c:v>
                </c:pt>
                <c:pt idx="50">
                  <c:v>4.4735876489239879E-2</c:v>
                </c:pt>
                <c:pt idx="51">
                  <c:v>4.4609954984909939E-2</c:v>
                </c:pt>
                <c:pt idx="52">
                  <c:v>4.5082160626147214E-2</c:v>
                </c:pt>
                <c:pt idx="53">
                  <c:v>4.5074290532126596E-2</c:v>
                </c:pt>
                <c:pt idx="54">
                  <c:v>4.4735876489239879E-2</c:v>
                </c:pt>
                <c:pt idx="55">
                  <c:v>4.4609954984909939E-2</c:v>
                </c:pt>
                <c:pt idx="56">
                  <c:v>4.4200710095837627E-2</c:v>
                </c:pt>
                <c:pt idx="57">
                  <c:v>4.3728504454600352E-2</c:v>
                </c:pt>
                <c:pt idx="58">
                  <c:v>4.3626193232332272E-2</c:v>
                </c:pt>
                <c:pt idx="59">
                  <c:v>4.3161857685115615E-2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05-4973-AAC5-481240B1A385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1'!$U$21:$U$921</c:f>
              <c:numCache>
                <c:formatCode>General</c:formatCode>
                <c:ptCount val="901"/>
                <c:pt idx="14">
                  <c:v>0.11368450000009034</c:v>
                </c:pt>
                <c:pt idx="30">
                  <c:v>2.2241999999096151E-2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905-4973-AAC5-481240B1A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25960"/>
        <c:axId val="1"/>
      </c:scatterChart>
      <c:valAx>
        <c:axId val="433625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25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709677419354843E-2"/>
          <c:y val="0.92097264437689974"/>
          <c:w val="0.9048387096774193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CMa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09155333488311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5.0240499997016741E-2</c:v>
                </c:pt>
                <c:pt idx="1">
                  <c:v>3.3830999997007893E-2</c:v>
                </c:pt>
                <c:pt idx="6">
                  <c:v>4.172199999447912E-2</c:v>
                </c:pt>
                <c:pt idx="7">
                  <c:v>2.8270000002521556E-2</c:v>
                </c:pt>
                <c:pt idx="8">
                  <c:v>3.1653999998525251E-2</c:v>
                </c:pt>
                <c:pt idx="10">
                  <c:v>1.9648000001325272E-2</c:v>
                </c:pt>
                <c:pt idx="16">
                  <c:v>1.9319999992148951E-3</c:v>
                </c:pt>
                <c:pt idx="17">
                  <c:v>1.7539999971631914E-3</c:v>
                </c:pt>
                <c:pt idx="18">
                  <c:v>2.6399999478599057E-4</c:v>
                </c:pt>
                <c:pt idx="20">
                  <c:v>2.8399999428074807E-4</c:v>
                </c:pt>
                <c:pt idx="22">
                  <c:v>-3.839999990304932E-4</c:v>
                </c:pt>
                <c:pt idx="23">
                  <c:v>-6.1000000277999789E-4</c:v>
                </c:pt>
                <c:pt idx="25">
                  <c:v>-9.219999992637895E-4</c:v>
                </c:pt>
                <c:pt idx="27">
                  <c:v>-8.3999999333173037E-5</c:v>
                </c:pt>
                <c:pt idx="29">
                  <c:v>-8.6400000145658851E-4</c:v>
                </c:pt>
                <c:pt idx="30">
                  <c:v>2.2241999999096151E-2</c:v>
                </c:pt>
                <c:pt idx="31">
                  <c:v>-1.7480000024079345E-3</c:v>
                </c:pt>
                <c:pt idx="33">
                  <c:v>-2.1850000048289075E-3</c:v>
                </c:pt>
                <c:pt idx="34">
                  <c:v>-2.3080000028130598E-3</c:v>
                </c:pt>
                <c:pt idx="35">
                  <c:v>-3.9120000001275912E-3</c:v>
                </c:pt>
                <c:pt idx="37">
                  <c:v>-4.2279999979655258E-3</c:v>
                </c:pt>
                <c:pt idx="38">
                  <c:v>-5.0760001468006521E-3</c:v>
                </c:pt>
                <c:pt idx="39">
                  <c:v>-4.675999894971028E-3</c:v>
                </c:pt>
                <c:pt idx="40">
                  <c:v>-4.3759999389294535E-3</c:v>
                </c:pt>
                <c:pt idx="41">
                  <c:v>-8.2019999535987154E-3</c:v>
                </c:pt>
                <c:pt idx="42">
                  <c:v>-7.7019998716423288E-3</c:v>
                </c:pt>
                <c:pt idx="43">
                  <c:v>-6.0019999655196443E-3</c:v>
                </c:pt>
                <c:pt idx="44">
                  <c:v>-5.3820000030100346E-3</c:v>
                </c:pt>
                <c:pt idx="46">
                  <c:v>-5.3440000046975911E-3</c:v>
                </c:pt>
                <c:pt idx="47">
                  <c:v>-5.1310000053490512E-3</c:v>
                </c:pt>
                <c:pt idx="48">
                  <c:v>-5.6760000006761402E-3</c:v>
                </c:pt>
                <c:pt idx="49">
                  <c:v>4.6917499996197876E-2</c:v>
                </c:pt>
                <c:pt idx="50">
                  <c:v>-6.2620000098831952E-3</c:v>
                </c:pt>
                <c:pt idx="51">
                  <c:v>-5.7660000020405278E-3</c:v>
                </c:pt>
                <c:pt idx="52">
                  <c:v>-5.6760000006761402E-3</c:v>
                </c:pt>
                <c:pt idx="53">
                  <c:v>4.6917499996197876E-2</c:v>
                </c:pt>
                <c:pt idx="54">
                  <c:v>-6.2620000098831952E-3</c:v>
                </c:pt>
                <c:pt idx="55">
                  <c:v>-5.7660000020405278E-3</c:v>
                </c:pt>
                <c:pt idx="56">
                  <c:v>-6.0040000025765039E-3</c:v>
                </c:pt>
                <c:pt idx="57">
                  <c:v>-7.4939999976777472E-3</c:v>
                </c:pt>
                <c:pt idx="59">
                  <c:v>-8.762000004935544E-3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C4-4853-B66D-5D4BC5A8937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4.8328265174991628E-2</c:v>
                </c:pt>
                <c:pt idx="1">
                  <c:v>4.7150915320125261E-2</c:v>
                </c:pt>
                <c:pt idx="2">
                  <c:v>2.3037942842695051E-2</c:v>
                </c:pt>
                <c:pt idx="3">
                  <c:v>2.2928985015509475E-2</c:v>
                </c:pt>
                <c:pt idx="4">
                  <c:v>2.2928985015509475E-2</c:v>
                </c:pt>
                <c:pt idx="5">
                  <c:v>2.1803087467925183E-2</c:v>
                </c:pt>
                <c:pt idx="6">
                  <c:v>2.0643897250923079E-2</c:v>
                </c:pt>
                <c:pt idx="7">
                  <c:v>2.0571258699466029E-2</c:v>
                </c:pt>
                <c:pt idx="8">
                  <c:v>1.9990150287809622E-2</c:v>
                </c:pt>
                <c:pt idx="9">
                  <c:v>1.9551292372756605E-2</c:v>
                </c:pt>
                <c:pt idx="10">
                  <c:v>1.886425274022533E-2</c:v>
                </c:pt>
                <c:pt idx="11">
                  <c:v>1.8830960070807513E-2</c:v>
                </c:pt>
                <c:pt idx="12">
                  <c:v>1.773532858633033E-2</c:v>
                </c:pt>
                <c:pt idx="13">
                  <c:v>1.7117900898945396E-2</c:v>
                </c:pt>
                <c:pt idx="14">
                  <c:v>1.6633643889231723E-2</c:v>
                </c:pt>
                <c:pt idx="15">
                  <c:v>7.9654434153569736E-3</c:v>
                </c:pt>
                <c:pt idx="16">
                  <c:v>7.3873616100112761E-3</c:v>
                </c:pt>
                <c:pt idx="17">
                  <c:v>7.2784037828257002E-3</c:v>
                </c:pt>
                <c:pt idx="18">
                  <c:v>6.733614646897818E-3</c:v>
                </c:pt>
                <c:pt idx="19">
                  <c:v>5.6470629813527634E-3</c:v>
                </c:pt>
                <c:pt idx="20">
                  <c:v>5.6440363750420528E-3</c:v>
                </c:pt>
                <c:pt idx="21">
                  <c:v>5.6107437056242384E-3</c:v>
                </c:pt>
                <c:pt idx="22">
                  <c:v>4.9902894119285938E-3</c:v>
                </c:pt>
                <c:pt idx="23">
                  <c:v>4.9539701362000688E-3</c:v>
                </c:pt>
                <c:pt idx="24">
                  <c:v>4.9206774667822535E-3</c:v>
                </c:pt>
                <c:pt idx="25">
                  <c:v>4.5181388274577634E-3</c:v>
                </c:pt>
                <c:pt idx="26">
                  <c:v>4.4061543939614761E-3</c:v>
                </c:pt>
                <c:pt idx="27">
                  <c:v>4.384968149786503E-3</c:v>
                </c:pt>
                <c:pt idx="28">
                  <c:v>3.9703230852191698E-3</c:v>
                </c:pt>
                <c:pt idx="29">
                  <c:v>3.9007111400728299E-3</c:v>
                </c:pt>
                <c:pt idx="30">
                  <c:v>3.2106449012308455E-3</c:v>
                </c:pt>
                <c:pt idx="31">
                  <c:v>2.6658557653029633E-3</c:v>
                </c:pt>
                <c:pt idx="32">
                  <c:v>2.2027849997642637E-3</c:v>
                </c:pt>
                <c:pt idx="33">
                  <c:v>2.1997583934535532E-3</c:v>
                </c:pt>
                <c:pt idx="34">
                  <c:v>2.1331730546179225E-3</c:v>
                </c:pt>
                <c:pt idx="35">
                  <c:v>3.4142211867733193E-4</c:v>
                </c:pt>
                <c:pt idx="36">
                  <c:v>-1.5796792258989355E-4</c:v>
                </c:pt>
                <c:pt idx="37">
                  <c:v>-2.3968629297907527E-4</c:v>
                </c:pt>
                <c:pt idx="38">
                  <c:v>-7.7236900366411607E-4</c:v>
                </c:pt>
                <c:pt idx="39">
                  <c:v>-7.7236900366411607E-4</c:v>
                </c:pt>
                <c:pt idx="40">
                  <c:v>-7.7236900366411607E-4</c:v>
                </c:pt>
                <c:pt idx="41">
                  <c:v>-8.0868827939264108E-4</c:v>
                </c:pt>
                <c:pt idx="42">
                  <c:v>-8.0868827939264108E-4</c:v>
                </c:pt>
                <c:pt idx="43">
                  <c:v>-8.0868827939264108E-4</c:v>
                </c:pt>
                <c:pt idx="44">
                  <c:v>-1.2929452891063146E-3</c:v>
                </c:pt>
                <c:pt idx="45">
                  <c:v>-8.1776809832477277E-4</c:v>
                </c:pt>
                <c:pt idx="46">
                  <c:v>-8.2079470463548333E-4</c:v>
                </c:pt>
                <c:pt idx="47">
                  <c:v>-1.4079563289133117E-3</c:v>
                </c:pt>
                <c:pt idx="48">
                  <c:v>-1.9830115279482986E-3</c:v>
                </c:pt>
                <c:pt idx="49">
                  <c:v>-1.9920913468804294E-3</c:v>
                </c:pt>
                <c:pt idx="50">
                  <c:v>-2.382523560962079E-3</c:v>
                </c:pt>
                <c:pt idx="51">
                  <c:v>-2.5278006638761808E-3</c:v>
                </c:pt>
                <c:pt idx="52">
                  <c:v>-1.9830115279482986E-3</c:v>
                </c:pt>
                <c:pt idx="53">
                  <c:v>-1.9920913468804294E-3</c:v>
                </c:pt>
                <c:pt idx="54">
                  <c:v>-2.382523560962079E-3</c:v>
                </c:pt>
                <c:pt idx="55">
                  <c:v>-2.5278006638761808E-3</c:v>
                </c:pt>
                <c:pt idx="56">
                  <c:v>-2.9999512483470129E-3</c:v>
                </c:pt>
                <c:pt idx="57">
                  <c:v>-3.5447403842748951E-3</c:v>
                </c:pt>
                <c:pt idx="58">
                  <c:v>-3.6627780303926027E-3</c:v>
                </c:pt>
                <c:pt idx="59">
                  <c:v>-4.1984873473883541E-3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C4-4853-B66D-5D4BC5A89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28912"/>
        <c:axId val="1"/>
      </c:scatterChart>
      <c:valAx>
        <c:axId val="43362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28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CMa - Sec. O-C Diagr.</a:t>
            </a:r>
          </a:p>
        </c:rich>
      </c:tx>
      <c:layout>
        <c:manualLayout>
          <c:xMode val="edge"/>
          <c:yMode val="edge"/>
          <c:x val="0.306122663238523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53068850714336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2">
                  <c:v>6.8202499998733401E-2</c:v>
                </c:pt>
                <c:pt idx="3">
                  <c:v>5.0524499994935468E-2</c:v>
                </c:pt>
                <c:pt idx="4">
                  <c:v>7.4524499992548954E-2</c:v>
                </c:pt>
                <c:pt idx="5">
                  <c:v>6.8518499996571336E-2</c:v>
                </c:pt>
                <c:pt idx="9">
                  <c:v>6.8506499999784864E-2</c:v>
                </c:pt>
                <c:pt idx="11">
                  <c:v>2.7857499997480772E-2</c:v>
                </c:pt>
                <c:pt idx="12">
                  <c:v>6.2206499998865183E-2</c:v>
                </c:pt>
                <c:pt idx="13">
                  <c:v>5.5364499996358063E-2</c:v>
                </c:pt>
                <c:pt idx="14">
                  <c:v>0.11368450000009034</c:v>
                </c:pt>
                <c:pt idx="15">
                  <c:v>5.0612499995622784E-2</c:v>
                </c:pt>
                <c:pt idx="19">
                  <c:v>4.7219499996572267E-2</c:v>
                </c:pt>
                <c:pt idx="21">
                  <c:v>5.1093499991111457E-2</c:v>
                </c:pt>
                <c:pt idx="24">
                  <c:v>4.779949999647215E-2</c:v>
                </c:pt>
                <c:pt idx="26">
                  <c:v>4.8764499995741062E-2</c:v>
                </c:pt>
                <c:pt idx="28">
                  <c:v>4.7952499997336417E-2</c:v>
                </c:pt>
                <c:pt idx="32">
                  <c:v>4.7730500002217013E-2</c:v>
                </c:pt>
                <c:pt idx="36">
                  <c:v>4.8130499999388121E-2</c:v>
                </c:pt>
                <c:pt idx="45">
                  <c:v>4.6891499994671904E-2</c:v>
                </c:pt>
                <c:pt idx="58">
                  <c:v>4.6221500051615294E-2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60-4B1C-BC18-DEA4091A0F06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-6955.5</c:v>
                </c:pt>
                <c:pt idx="1">
                  <c:v>-6761</c:v>
                </c:pt>
                <c:pt idx="2">
                  <c:v>-2777.5</c:v>
                </c:pt>
                <c:pt idx="3">
                  <c:v>-2759.5</c:v>
                </c:pt>
                <c:pt idx="4">
                  <c:v>-2759.5</c:v>
                </c:pt>
                <c:pt idx="5">
                  <c:v>-2573.5</c:v>
                </c:pt>
                <c:pt idx="6">
                  <c:v>-2382</c:v>
                </c:pt>
                <c:pt idx="7">
                  <c:v>-2370</c:v>
                </c:pt>
                <c:pt idx="8">
                  <c:v>-2274</c:v>
                </c:pt>
                <c:pt idx="9">
                  <c:v>-2201.5</c:v>
                </c:pt>
                <c:pt idx="10">
                  <c:v>-2088</c:v>
                </c:pt>
                <c:pt idx="11">
                  <c:v>-2082.5</c:v>
                </c:pt>
                <c:pt idx="12">
                  <c:v>-1901.5</c:v>
                </c:pt>
                <c:pt idx="13">
                  <c:v>-1799.5</c:v>
                </c:pt>
                <c:pt idx="14">
                  <c:v>-1719.5</c:v>
                </c:pt>
                <c:pt idx="15">
                  <c:v>-287.5</c:v>
                </c:pt>
                <c:pt idx="16">
                  <c:v>-192</c:v>
                </c:pt>
                <c:pt idx="17">
                  <c:v>-174</c:v>
                </c:pt>
                <c:pt idx="18">
                  <c:v>-84</c:v>
                </c:pt>
                <c:pt idx="19">
                  <c:v>95.5</c:v>
                </c:pt>
                <c:pt idx="20">
                  <c:v>96</c:v>
                </c:pt>
                <c:pt idx="21">
                  <c:v>101.5</c:v>
                </c:pt>
                <c:pt idx="22">
                  <c:v>204</c:v>
                </c:pt>
                <c:pt idx="23">
                  <c:v>210</c:v>
                </c:pt>
                <c:pt idx="24">
                  <c:v>215.5</c:v>
                </c:pt>
                <c:pt idx="25">
                  <c:v>282</c:v>
                </c:pt>
                <c:pt idx="26">
                  <c:v>300.5</c:v>
                </c:pt>
                <c:pt idx="27">
                  <c:v>304</c:v>
                </c:pt>
                <c:pt idx="28">
                  <c:v>372.5</c:v>
                </c:pt>
                <c:pt idx="29">
                  <c:v>384</c:v>
                </c:pt>
                <c:pt idx="30">
                  <c:v>498</c:v>
                </c:pt>
                <c:pt idx="31">
                  <c:v>588</c:v>
                </c:pt>
                <c:pt idx="32">
                  <c:v>664.5</c:v>
                </c:pt>
                <c:pt idx="33">
                  <c:v>665</c:v>
                </c:pt>
                <c:pt idx="34">
                  <c:v>676</c:v>
                </c:pt>
                <c:pt idx="35">
                  <c:v>972</c:v>
                </c:pt>
                <c:pt idx="36">
                  <c:v>1054.5</c:v>
                </c:pt>
                <c:pt idx="37">
                  <c:v>1068</c:v>
                </c:pt>
                <c:pt idx="38">
                  <c:v>1156</c:v>
                </c:pt>
                <c:pt idx="39">
                  <c:v>1156</c:v>
                </c:pt>
                <c:pt idx="40">
                  <c:v>1156</c:v>
                </c:pt>
                <c:pt idx="41">
                  <c:v>1162</c:v>
                </c:pt>
                <c:pt idx="42">
                  <c:v>1162</c:v>
                </c:pt>
                <c:pt idx="43">
                  <c:v>1162</c:v>
                </c:pt>
                <c:pt idx="44">
                  <c:v>1242</c:v>
                </c:pt>
                <c:pt idx="45">
                  <c:v>1163.5</c:v>
                </c:pt>
                <c:pt idx="46">
                  <c:v>1164</c:v>
                </c:pt>
                <c:pt idx="47">
                  <c:v>1261</c:v>
                </c:pt>
                <c:pt idx="48">
                  <c:v>1356</c:v>
                </c:pt>
                <c:pt idx="49">
                  <c:v>1357.5</c:v>
                </c:pt>
                <c:pt idx="50">
                  <c:v>1422</c:v>
                </c:pt>
                <c:pt idx="51">
                  <c:v>1446</c:v>
                </c:pt>
                <c:pt idx="52">
                  <c:v>1356</c:v>
                </c:pt>
                <c:pt idx="53">
                  <c:v>1357.5</c:v>
                </c:pt>
                <c:pt idx="54">
                  <c:v>1422</c:v>
                </c:pt>
                <c:pt idx="55">
                  <c:v>1446</c:v>
                </c:pt>
                <c:pt idx="56">
                  <c:v>1524</c:v>
                </c:pt>
                <c:pt idx="57">
                  <c:v>1614</c:v>
                </c:pt>
                <c:pt idx="58">
                  <c:v>1633.5</c:v>
                </c:pt>
                <c:pt idx="59">
                  <c:v>1722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8.8690351594409966E-2</c:v>
                </c:pt>
                <c:pt idx="1">
                  <c:v>8.7669862736402732E-2</c:v>
                </c:pt>
                <c:pt idx="2">
                  <c:v>6.6769516382306035E-2</c:v>
                </c:pt>
                <c:pt idx="3">
                  <c:v>6.667507525405858E-2</c:v>
                </c:pt>
                <c:pt idx="4">
                  <c:v>6.667507525405858E-2</c:v>
                </c:pt>
                <c:pt idx="5">
                  <c:v>6.5699183595501545E-2</c:v>
                </c:pt>
                <c:pt idx="6">
                  <c:v>6.4694434925535546E-2</c:v>
                </c:pt>
                <c:pt idx="7">
                  <c:v>6.4631474173370576E-2</c:v>
                </c:pt>
                <c:pt idx="8">
                  <c:v>6.4127788156050816E-2</c:v>
                </c:pt>
                <c:pt idx="9">
                  <c:v>6.3747400278387448E-2</c:v>
                </c:pt>
                <c:pt idx="10">
                  <c:v>6.3151896497493767E-2</c:v>
                </c:pt>
                <c:pt idx="11">
                  <c:v>6.3123039486084831E-2</c:v>
                </c:pt>
                <c:pt idx="12">
                  <c:v>6.2173381474263184E-2</c:v>
                </c:pt>
                <c:pt idx="13">
                  <c:v>6.1638215080860939E-2</c:v>
                </c:pt>
                <c:pt idx="14">
                  <c:v>6.1218476733094468E-2</c:v>
                </c:pt>
                <c:pt idx="15">
                  <c:v>5.3705160308074644E-2</c:v>
                </c:pt>
                <c:pt idx="16">
                  <c:v>5.3204097655428419E-2</c:v>
                </c:pt>
                <c:pt idx="17">
                  <c:v>5.3109656527180964E-2</c:v>
                </c:pt>
                <c:pt idx="18">
                  <c:v>5.2637450885943689E-2</c:v>
                </c:pt>
                <c:pt idx="19">
                  <c:v>5.1695662968142667E-2</c:v>
                </c:pt>
                <c:pt idx="20">
                  <c:v>5.1693039603469125E-2</c:v>
                </c:pt>
                <c:pt idx="21">
                  <c:v>5.1664182592060182E-2</c:v>
                </c:pt>
                <c:pt idx="22">
                  <c:v>5.1126392833984395E-2</c:v>
                </c:pt>
                <c:pt idx="23">
                  <c:v>5.109491245790191E-2</c:v>
                </c:pt>
                <c:pt idx="24">
                  <c:v>5.106605544649296E-2</c:v>
                </c:pt>
                <c:pt idx="25">
                  <c:v>5.0717147944912083E-2</c:v>
                </c:pt>
                <c:pt idx="26">
                  <c:v>5.0620083451991087E-2</c:v>
                </c:pt>
                <c:pt idx="27">
                  <c:v>5.0601719899276303E-2</c:v>
                </c:pt>
                <c:pt idx="28">
                  <c:v>5.0242318939001267E-2</c:v>
                </c:pt>
                <c:pt idx="29">
                  <c:v>5.0181981551509831E-2</c:v>
                </c:pt>
                <c:pt idx="30">
                  <c:v>4.958385440594261E-2</c:v>
                </c:pt>
                <c:pt idx="31">
                  <c:v>4.9111648764705335E-2</c:v>
                </c:pt>
                <c:pt idx="32">
                  <c:v>4.8710273969653647E-2</c:v>
                </c:pt>
                <c:pt idx="33">
                  <c:v>4.8707650604980106E-2</c:v>
                </c:pt>
                <c:pt idx="34">
                  <c:v>4.8649936582162219E-2</c:v>
                </c:pt>
                <c:pt idx="35">
                  <c:v>4.7096904695426274E-2</c:v>
                </c:pt>
                <c:pt idx="36">
                  <c:v>4.6664049524292102E-2</c:v>
                </c:pt>
                <c:pt idx="37">
                  <c:v>4.6593218678106507E-2</c:v>
                </c:pt>
                <c:pt idx="38">
                  <c:v>4.6131506495563392E-2</c:v>
                </c:pt>
                <c:pt idx="39">
                  <c:v>4.6131506495563392E-2</c:v>
                </c:pt>
                <c:pt idx="40">
                  <c:v>4.6131506495563392E-2</c:v>
                </c:pt>
                <c:pt idx="41">
                  <c:v>4.6100026119480907E-2</c:v>
                </c:pt>
                <c:pt idx="42">
                  <c:v>4.6100026119480907E-2</c:v>
                </c:pt>
                <c:pt idx="43">
                  <c:v>4.6100026119480907E-2</c:v>
                </c:pt>
                <c:pt idx="44">
                  <c:v>4.5680287771714435E-2</c:v>
                </c:pt>
                <c:pt idx="45">
                  <c:v>4.6092156025460289E-2</c:v>
                </c:pt>
                <c:pt idx="46">
                  <c:v>4.6089532660786747E-2</c:v>
                </c:pt>
                <c:pt idx="47">
                  <c:v>4.5580599914119904E-2</c:v>
                </c:pt>
                <c:pt idx="48">
                  <c:v>4.5082160626147214E-2</c:v>
                </c:pt>
                <c:pt idx="49">
                  <c:v>4.5074290532126596E-2</c:v>
                </c:pt>
                <c:pt idx="50">
                  <c:v>4.4735876489239879E-2</c:v>
                </c:pt>
                <c:pt idx="51">
                  <c:v>4.4609954984909939E-2</c:v>
                </c:pt>
                <c:pt idx="52">
                  <c:v>4.5082160626147214E-2</c:v>
                </c:pt>
                <c:pt idx="53">
                  <c:v>4.5074290532126596E-2</c:v>
                </c:pt>
                <c:pt idx="54">
                  <c:v>4.4735876489239879E-2</c:v>
                </c:pt>
                <c:pt idx="55">
                  <c:v>4.4609954984909939E-2</c:v>
                </c:pt>
                <c:pt idx="56">
                  <c:v>4.4200710095837627E-2</c:v>
                </c:pt>
                <c:pt idx="57">
                  <c:v>4.3728504454600352E-2</c:v>
                </c:pt>
                <c:pt idx="58">
                  <c:v>4.3626193232332272E-2</c:v>
                </c:pt>
                <c:pt idx="59">
                  <c:v>4.3161857685115615E-2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60-4B1C-BC18-DEA4091A0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25632"/>
        <c:axId val="1"/>
      </c:scatterChart>
      <c:valAx>
        <c:axId val="43362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25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47625</xdr:rowOff>
    </xdr:from>
    <xdr:to>
      <xdr:col>20</xdr:col>
      <xdr:colOff>247650</xdr:colOff>
      <xdr:row>18</xdr:row>
      <xdr:rowOff>133350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45E70271-B898-3894-51AB-D22CA91D2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0</xdr:rowOff>
    </xdr:from>
    <xdr:to>
      <xdr:col>13</xdr:col>
      <xdr:colOff>323850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6A15BD-6AAE-4696-B15B-AC2536162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361949</xdr:colOff>
      <xdr:row>22</xdr:row>
      <xdr:rowOff>142875</xdr:rowOff>
    </xdr:from>
    <xdr:to>
      <xdr:col>13</xdr:col>
      <xdr:colOff>295274</xdr:colOff>
      <xdr:row>42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59C7E4E-D2EB-36AD-B28D-74BA6A69E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vso.org/sites/default/files/jaavso/v36n2/171.pdf" TargetMode="External"/><Relationship Id="rId2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konkoly.hu/cgi-bin/IBVS?5502" TargetMode="External"/><Relationship Id="rId6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5"/>
  <sheetViews>
    <sheetView tabSelected="1" workbookViewId="0">
      <pane xSplit="11" ySplit="22" topLeftCell="L65" activePane="bottomRight" state="frozen"/>
      <selection pane="topRight" activeCell="L1" sqref="L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6.5703125" customWidth="1"/>
    <col min="2" max="2" width="3.85546875" customWidth="1"/>
    <col min="3" max="3" width="12.140625" customWidth="1"/>
    <col min="4" max="4" width="8.28515625" customWidth="1"/>
    <col min="5" max="5" width="10.5703125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41</v>
      </c>
    </row>
    <row r="2" spans="1:6" ht="12.95" customHeight="1">
      <c r="A2" t="s">
        <v>20</v>
      </c>
      <c r="B2" s="23" t="s">
        <v>42</v>
      </c>
    </row>
    <row r="3" spans="1:6" ht="12.95" customHeight="1" thickBot="1"/>
    <row r="4" spans="1:6" ht="12.95" customHeight="1" thickTop="1" thickBot="1">
      <c r="A4" s="6" t="s">
        <v>3</v>
      </c>
      <c r="C4" s="3">
        <v>27124.870999999999</v>
      </c>
      <c r="D4" s="4">
        <v>1.911446</v>
      </c>
    </row>
    <row r="5" spans="1:6" ht="12.95" customHeight="1" thickTop="1">
      <c r="A5" s="20" t="s">
        <v>35</v>
      </c>
      <c r="B5" s="14"/>
      <c r="C5" s="21">
        <v>-9.5</v>
      </c>
      <c r="D5" s="14" t="s">
        <v>36</v>
      </c>
    </row>
    <row r="6" spans="1:6" ht="12.95" customHeight="1">
      <c r="A6" s="6" t="s">
        <v>4</v>
      </c>
    </row>
    <row r="7" spans="1:6" ht="12.95" customHeight="1">
      <c r="A7" t="s">
        <v>5</v>
      </c>
      <c r="C7">
        <v>53714.8</v>
      </c>
      <c r="D7" s="71" t="s">
        <v>200</v>
      </c>
    </row>
    <row r="8" spans="1:6" ht="12.95" customHeight="1">
      <c r="A8" t="s">
        <v>6</v>
      </c>
      <c r="C8">
        <v>3.8228710000000001</v>
      </c>
      <c r="D8" s="71" t="s">
        <v>200</v>
      </c>
    </row>
    <row r="9" spans="1:6" ht="12.95" customHeight="1">
      <c r="A9" s="12" t="s">
        <v>32</v>
      </c>
      <c r="B9" s="12"/>
      <c r="C9" s="13">
        <v>21</v>
      </c>
      <c r="D9" s="13">
        <v>21</v>
      </c>
    </row>
    <row r="10" spans="1:6" ht="12.95" customHeight="1" thickBot="1">
      <c r="A10" s="14"/>
      <c r="B10" s="14"/>
      <c r="C10" s="5" t="s">
        <v>22</v>
      </c>
      <c r="D10" s="5" t="s">
        <v>23</v>
      </c>
      <c r="E10" s="87" t="s">
        <v>196</v>
      </c>
      <c r="F10" s="88" t="s">
        <v>199</v>
      </c>
    </row>
    <row r="11" spans="1:6" ht="12.95" customHeight="1">
      <c r="A11" s="14" t="s">
        <v>17</v>
      </c>
      <c r="B11" s="14"/>
      <c r="C11" s="15">
        <f ca="1">INTERCEPT(INDIRECT(C14):R$935,INDIRECT(C13):$F$935)</f>
        <v>6.2251447866984609E-3</v>
      </c>
      <c r="D11" s="15">
        <f ca="1">INTERCEPT(INDIRECT(D14):S$935,INDIRECT(D13):$F$935)</f>
        <v>5.2196725620788892E-2</v>
      </c>
      <c r="E11" s="81" t="s">
        <v>37</v>
      </c>
      <c r="F11" s="89">
        <v>1</v>
      </c>
    </row>
    <row r="12" spans="1:6" ht="12.95" customHeight="1">
      <c r="A12" s="14" t="s">
        <v>18</v>
      </c>
      <c r="B12" s="14"/>
      <c r="C12" s="15">
        <f ca="1">SLOPE(INDIRECT(C14):R$935,INDIRECT(C13):$F$935)</f>
        <v>-6.0532126214209142E-6</v>
      </c>
      <c r="D12" s="15">
        <f ca="1">SLOPE(INDIRECT(D14):S$935,INDIRECT(D13):$F$935)</f>
        <v>-5.2467293470808814E-6</v>
      </c>
      <c r="E12" s="81" t="s">
        <v>38</v>
      </c>
      <c r="F12" s="82">
        <f ca="1">NOW()+15018.5+$C$5/24</f>
        <v>60576.72187256944</v>
      </c>
    </row>
    <row r="13" spans="1:6" ht="12.95" customHeight="1">
      <c r="A13" s="12" t="s">
        <v>33</v>
      </c>
      <c r="B13" s="12"/>
      <c r="C13" s="13" t="str">
        <f>"F"&amp;C9</f>
        <v>F21</v>
      </c>
      <c r="D13" s="13" t="str">
        <f>"F"&amp;D9</f>
        <v>F21</v>
      </c>
      <c r="E13" s="81" t="s">
        <v>39</v>
      </c>
      <c r="F13" s="82">
        <f ca="1">ROUND(2*($F$12-$C$7)/$C$8,0)/2+$F$11</f>
        <v>1796</v>
      </c>
    </row>
    <row r="14" spans="1:6" ht="12.95" customHeight="1">
      <c r="A14" s="12" t="s">
        <v>34</v>
      </c>
      <c r="B14" s="12"/>
      <c r="C14" s="13" t="str">
        <f>"R"&amp;C9</f>
        <v>R21</v>
      </c>
      <c r="D14" s="13" t="str">
        <f>"S"&amp;D9</f>
        <v>S21</v>
      </c>
      <c r="E14" s="81" t="s">
        <v>40</v>
      </c>
      <c r="F14" s="83">
        <f ca="1">ROUND(2*($F$12-$C$15)/$C$16,0)/2+$F$11</f>
        <v>74</v>
      </c>
    </row>
    <row r="15" spans="1:6" ht="12.95" customHeight="1">
      <c r="A15" s="16" t="s">
        <v>19</v>
      </c>
      <c r="B15" s="14"/>
      <c r="C15" s="17">
        <f ca="1">($C7+C11)+($C8+C12)*INT(MAX($F21:$F3533))</f>
        <v>60297.779663512658</v>
      </c>
      <c r="D15" s="17">
        <f ca="1">($C7+D11)+($C8+D12)*INT(MAX($F21:$F3533))</f>
        <v>60297.827023857688</v>
      </c>
      <c r="E15" s="81" t="s">
        <v>197</v>
      </c>
      <c r="F15" s="84">
        <f ca="1">+$C$15+$C$16*$F$14-15018.5-$C$5/24</f>
        <v>45562.567502908263</v>
      </c>
    </row>
    <row r="16" spans="1:6" ht="12.95" customHeight="1">
      <c r="A16" s="18" t="s">
        <v>7</v>
      </c>
      <c r="B16" s="14"/>
      <c r="C16" s="19">
        <f ca="1">+$C8+C12</f>
        <v>3.8228649467873788</v>
      </c>
      <c r="D16" s="15">
        <f ca="1">+$C8+D12</f>
        <v>3.8228657532706531</v>
      </c>
      <c r="E16" s="85" t="s">
        <v>198</v>
      </c>
      <c r="F16" s="86">
        <f ca="1">+($D$15+$D$16*$F$14)-($D$16/2)-15018.5-$C$5/24</f>
        <v>45560.703490056418</v>
      </c>
    </row>
    <row r="17" spans="1:21" ht="12.95" customHeight="1" thickBot="1">
      <c r="A17" s="11" t="s">
        <v>31</v>
      </c>
      <c r="C17">
        <f>COUNT(C21:C1247)</f>
        <v>60</v>
      </c>
    </row>
    <row r="18" spans="1:21" ht="12.95" customHeight="1" thickTop="1" thickBot="1">
      <c r="A18" s="6" t="s">
        <v>25</v>
      </c>
      <c r="C18" s="3">
        <f ca="1">+C15</f>
        <v>60297.779663512658</v>
      </c>
      <c r="D18" s="4">
        <f ca="1">+C16</f>
        <v>3.8228649467873788</v>
      </c>
      <c r="E18" s="22">
        <f>R19</f>
        <v>41</v>
      </c>
    </row>
    <row r="19" spans="1:21" ht="12.95" customHeight="1" thickTop="1" thickBot="1">
      <c r="A19" s="6" t="s">
        <v>26</v>
      </c>
      <c r="C19" s="3">
        <f ca="1">+D15</f>
        <v>60297.827023857688</v>
      </c>
      <c r="D19" s="4">
        <f ca="1">+D16</f>
        <v>3.8228657532706531</v>
      </c>
      <c r="E19" s="22">
        <f>S19</f>
        <v>19</v>
      </c>
      <c r="R19">
        <f>COUNT(R21:R322)</f>
        <v>41</v>
      </c>
      <c r="S19">
        <f>COUNT(S21:S322)</f>
        <v>19</v>
      </c>
    </row>
    <row r="20" spans="1:21" ht="12.95" customHeight="1" thickTop="1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60</v>
      </c>
      <c r="I20" s="8" t="s">
        <v>63</v>
      </c>
      <c r="J20" s="8" t="s">
        <v>57</v>
      </c>
      <c r="K20" s="8" t="s">
        <v>55</v>
      </c>
      <c r="L20" s="8" t="s">
        <v>29</v>
      </c>
      <c r="M20" s="8" t="s">
        <v>21</v>
      </c>
      <c r="N20" s="8" t="s">
        <v>24</v>
      </c>
      <c r="O20" s="8" t="s">
        <v>27</v>
      </c>
      <c r="P20" s="7" t="s">
        <v>28</v>
      </c>
      <c r="Q20" s="5" t="s">
        <v>16</v>
      </c>
      <c r="R20" s="7" t="s">
        <v>22</v>
      </c>
      <c r="S20" s="7" t="s">
        <v>23</v>
      </c>
      <c r="U20" s="48" t="s">
        <v>182</v>
      </c>
    </row>
    <row r="21" spans="1:21" ht="12.95" customHeight="1">
      <c r="A21" t="s">
        <v>14</v>
      </c>
      <c r="C21" s="10">
        <v>27124.870999999999</v>
      </c>
      <c r="D21" s="10" t="s">
        <v>30</v>
      </c>
      <c r="E21">
        <f t="shared" ref="E21:E65" si="0">+(C21-C$7)/C$8</f>
        <v>-6955.4868579138565</v>
      </c>
      <c r="F21">
        <f t="shared" ref="F21:F70" si="1">ROUND(2*E21,0)/2</f>
        <v>-6955.5</v>
      </c>
      <c r="G21">
        <f t="shared" ref="G21:G65" si="2">+C21-(C$7+F21*C$8)</f>
        <v>5.0240499997016741E-2</v>
      </c>
      <c r="H21">
        <f>+G21</f>
        <v>5.0240499997016741E-2</v>
      </c>
      <c r="O21">
        <f t="shared" ref="O21:O65" ca="1" si="3">+C$11+C$12*$F21</f>
        <v>4.8328265174991628E-2</v>
      </c>
      <c r="P21">
        <f t="shared" ref="P21:P65" ca="1" si="4">+D$11+D$12*$F21</f>
        <v>8.8690351594409966E-2</v>
      </c>
      <c r="Q21" s="2">
        <f t="shared" ref="Q21:Q65" si="5">+C21-15018.5</f>
        <v>12106.370999999999</v>
      </c>
      <c r="R21">
        <f>G21</f>
        <v>5.0240499997016741E-2</v>
      </c>
    </row>
    <row r="22" spans="1:21" ht="12.95" customHeight="1">
      <c r="A22" s="44" t="s">
        <v>69</v>
      </c>
      <c r="B22" s="45" t="s">
        <v>45</v>
      </c>
      <c r="C22" s="46">
        <v>27868.402999999998</v>
      </c>
      <c r="D22" s="46" t="s">
        <v>63</v>
      </c>
      <c r="E22">
        <f t="shared" si="0"/>
        <v>-6760.9911503684025</v>
      </c>
      <c r="F22">
        <f t="shared" si="1"/>
        <v>-6761</v>
      </c>
      <c r="G22">
        <f t="shared" si="2"/>
        <v>3.3830999997007893E-2</v>
      </c>
      <c r="I22">
        <f t="shared" ref="I22:I34" si="6">+G22</f>
        <v>3.3830999997007893E-2</v>
      </c>
      <c r="O22">
        <f t="shared" ca="1" si="3"/>
        <v>4.7150915320125261E-2</v>
      </c>
      <c r="P22">
        <f t="shared" ca="1" si="4"/>
        <v>8.7669862736402732E-2</v>
      </c>
      <c r="Q22" s="2">
        <f t="shared" si="5"/>
        <v>12849.902999999998</v>
      </c>
      <c r="R22">
        <f>G22</f>
        <v>3.3830999997007893E-2</v>
      </c>
    </row>
    <row r="23" spans="1:21" ht="12.95" customHeight="1">
      <c r="A23" s="47" t="s">
        <v>77</v>
      </c>
      <c r="B23" s="45" t="s">
        <v>52</v>
      </c>
      <c r="C23" s="46">
        <v>43096.843999999997</v>
      </c>
      <c r="D23" s="46" t="s">
        <v>63</v>
      </c>
      <c r="E23">
        <f t="shared" si="0"/>
        <v>-2777.4821593509187</v>
      </c>
      <c r="F23">
        <f t="shared" si="1"/>
        <v>-2777.5</v>
      </c>
      <c r="G23">
        <f t="shared" si="2"/>
        <v>6.8202499998733401E-2</v>
      </c>
      <c r="I23">
        <f t="shared" si="6"/>
        <v>6.8202499998733401E-2</v>
      </c>
      <c r="O23">
        <f t="shared" ca="1" si="3"/>
        <v>2.3037942842695051E-2</v>
      </c>
      <c r="P23">
        <f t="shared" ca="1" si="4"/>
        <v>6.6769516382306035E-2</v>
      </c>
      <c r="Q23" s="2">
        <f t="shared" si="5"/>
        <v>28078.343999999997</v>
      </c>
      <c r="S23">
        <f>G23</f>
        <v>6.8202499998733401E-2</v>
      </c>
    </row>
    <row r="24" spans="1:21" ht="12.95" customHeight="1">
      <c r="A24" s="47" t="s">
        <v>77</v>
      </c>
      <c r="B24" s="45" t="s">
        <v>52</v>
      </c>
      <c r="C24" s="46">
        <v>43165.637999999999</v>
      </c>
      <c r="D24" s="46" t="s">
        <v>63</v>
      </c>
      <c r="E24">
        <f t="shared" si="0"/>
        <v>-2759.486783624141</v>
      </c>
      <c r="F24">
        <f t="shared" si="1"/>
        <v>-2759.5</v>
      </c>
      <c r="G24">
        <f t="shared" si="2"/>
        <v>5.0524499994935468E-2</v>
      </c>
      <c r="I24">
        <f t="shared" si="6"/>
        <v>5.0524499994935468E-2</v>
      </c>
      <c r="O24">
        <f t="shared" ca="1" si="3"/>
        <v>2.2928985015509475E-2</v>
      </c>
      <c r="P24">
        <f t="shared" ca="1" si="4"/>
        <v>6.667507525405858E-2</v>
      </c>
      <c r="Q24" s="2">
        <f t="shared" si="5"/>
        <v>28147.137999999999</v>
      </c>
      <c r="S24">
        <f>G24</f>
        <v>5.0524499994935468E-2</v>
      </c>
    </row>
    <row r="25" spans="1:21" ht="12.95" customHeight="1">
      <c r="A25" s="47" t="s">
        <v>77</v>
      </c>
      <c r="B25" s="45" t="s">
        <v>52</v>
      </c>
      <c r="C25" s="46">
        <v>43165.661999999997</v>
      </c>
      <c r="D25" s="46" t="s">
        <v>63</v>
      </c>
      <c r="E25">
        <f t="shared" si="0"/>
        <v>-2759.4805056199925</v>
      </c>
      <c r="F25">
        <f t="shared" si="1"/>
        <v>-2759.5</v>
      </c>
      <c r="G25">
        <f t="shared" si="2"/>
        <v>7.4524499992548954E-2</v>
      </c>
      <c r="I25">
        <f t="shared" si="6"/>
        <v>7.4524499992548954E-2</v>
      </c>
      <c r="O25">
        <f t="shared" ca="1" si="3"/>
        <v>2.2928985015509475E-2</v>
      </c>
      <c r="P25">
        <f t="shared" ca="1" si="4"/>
        <v>6.667507525405858E-2</v>
      </c>
      <c r="Q25" s="2">
        <f t="shared" si="5"/>
        <v>28147.161999999997</v>
      </c>
      <c r="S25">
        <f>G25</f>
        <v>7.4524499992548954E-2</v>
      </c>
    </row>
    <row r="26" spans="1:21" ht="12.95" customHeight="1">
      <c r="A26" s="47" t="s">
        <v>77</v>
      </c>
      <c r="B26" s="45" t="s">
        <v>52</v>
      </c>
      <c r="C26" s="46">
        <v>43876.71</v>
      </c>
      <c r="D26" s="46" t="s">
        <v>63</v>
      </c>
      <c r="E26">
        <f t="shared" si="0"/>
        <v>-2573.48207669053</v>
      </c>
      <c r="F26">
        <f t="shared" si="1"/>
        <v>-2573.5</v>
      </c>
      <c r="G26">
        <f t="shared" si="2"/>
        <v>6.8518499996571336E-2</v>
      </c>
      <c r="I26">
        <f t="shared" si="6"/>
        <v>6.8518499996571336E-2</v>
      </c>
      <c r="O26">
        <f t="shared" ca="1" si="3"/>
        <v>2.1803087467925183E-2</v>
      </c>
      <c r="P26">
        <f t="shared" ca="1" si="4"/>
        <v>6.5699183595501545E-2</v>
      </c>
      <c r="Q26" s="2">
        <f t="shared" si="5"/>
        <v>28858.21</v>
      </c>
      <c r="S26">
        <f>G26</f>
        <v>6.8518499996571336E-2</v>
      </c>
    </row>
    <row r="27" spans="1:21" ht="12.95" customHeight="1">
      <c r="A27" s="47" t="s">
        <v>77</v>
      </c>
      <c r="B27" s="45" t="s">
        <v>45</v>
      </c>
      <c r="C27" s="46">
        <v>44608.762999999999</v>
      </c>
      <c r="D27" s="46" t="s">
        <v>63</v>
      </c>
      <c r="E27">
        <f t="shared" si="0"/>
        <v>-2381.9890862129546</v>
      </c>
      <c r="F27">
        <f t="shared" si="1"/>
        <v>-2382</v>
      </c>
      <c r="G27">
        <f t="shared" si="2"/>
        <v>4.172199999447912E-2</v>
      </c>
      <c r="I27">
        <f t="shared" si="6"/>
        <v>4.172199999447912E-2</v>
      </c>
      <c r="O27">
        <f t="shared" ca="1" si="3"/>
        <v>2.0643897250923079E-2</v>
      </c>
      <c r="P27">
        <f t="shared" ca="1" si="4"/>
        <v>6.4694434925535546E-2</v>
      </c>
      <c r="Q27" s="2">
        <f t="shared" si="5"/>
        <v>29590.262999999999</v>
      </c>
      <c r="R27">
        <f>G27</f>
        <v>4.172199999447912E-2</v>
      </c>
    </row>
    <row r="28" spans="1:21" ht="12.95" customHeight="1">
      <c r="A28" s="47" t="s">
        <v>77</v>
      </c>
      <c r="B28" s="45" t="s">
        <v>45</v>
      </c>
      <c r="C28" s="46">
        <v>44654.624000000003</v>
      </c>
      <c r="D28" s="46" t="s">
        <v>63</v>
      </c>
      <c r="E28">
        <f t="shared" si="0"/>
        <v>-2369.9926050342788</v>
      </c>
      <c r="F28">
        <f t="shared" si="1"/>
        <v>-2370</v>
      </c>
      <c r="G28">
        <f t="shared" si="2"/>
        <v>2.8270000002521556E-2</v>
      </c>
      <c r="I28">
        <f t="shared" si="6"/>
        <v>2.8270000002521556E-2</v>
      </c>
      <c r="O28">
        <f t="shared" ca="1" si="3"/>
        <v>2.0571258699466029E-2</v>
      </c>
      <c r="P28">
        <f t="shared" ca="1" si="4"/>
        <v>6.4631474173370576E-2</v>
      </c>
      <c r="Q28" s="2">
        <f t="shared" si="5"/>
        <v>29636.124000000003</v>
      </c>
      <c r="R28">
        <f>G28</f>
        <v>2.8270000002521556E-2</v>
      </c>
    </row>
    <row r="29" spans="1:21" ht="12.95" customHeight="1">
      <c r="A29" s="47" t="s">
        <v>77</v>
      </c>
      <c r="B29" s="45" t="s">
        <v>45</v>
      </c>
      <c r="C29" s="46">
        <v>45021.623</v>
      </c>
      <c r="D29" s="46" t="s">
        <v>63</v>
      </c>
      <c r="E29">
        <f t="shared" si="0"/>
        <v>-2273.9917198356948</v>
      </c>
      <c r="F29">
        <f t="shared" si="1"/>
        <v>-2274</v>
      </c>
      <c r="G29">
        <f t="shared" si="2"/>
        <v>3.1653999998525251E-2</v>
      </c>
      <c r="I29">
        <f t="shared" si="6"/>
        <v>3.1653999998525251E-2</v>
      </c>
      <c r="O29">
        <f t="shared" ca="1" si="3"/>
        <v>1.9990150287809622E-2</v>
      </c>
      <c r="P29">
        <f t="shared" ca="1" si="4"/>
        <v>6.4127788156050816E-2</v>
      </c>
      <c r="Q29" s="2">
        <f t="shared" si="5"/>
        <v>30003.123</v>
      </c>
      <c r="R29">
        <f>G29</f>
        <v>3.1653999998525251E-2</v>
      </c>
    </row>
    <row r="30" spans="1:21" ht="12.95" customHeight="1">
      <c r="A30" s="47" t="s">
        <v>77</v>
      </c>
      <c r="B30" s="45" t="s">
        <v>52</v>
      </c>
      <c r="C30" s="46">
        <v>45298.817999999999</v>
      </c>
      <c r="D30" s="46" t="s">
        <v>63</v>
      </c>
      <c r="E30">
        <f t="shared" si="0"/>
        <v>-2201.4820798295323</v>
      </c>
      <c r="F30">
        <f t="shared" si="1"/>
        <v>-2201.5</v>
      </c>
      <c r="G30">
        <f t="shared" si="2"/>
        <v>6.8506499999784864E-2</v>
      </c>
      <c r="I30">
        <f t="shared" si="6"/>
        <v>6.8506499999784864E-2</v>
      </c>
      <c r="O30">
        <f t="shared" ca="1" si="3"/>
        <v>1.9551292372756605E-2</v>
      </c>
      <c r="P30">
        <f t="shared" ca="1" si="4"/>
        <v>6.3747400278387448E-2</v>
      </c>
      <c r="Q30" s="2">
        <f t="shared" si="5"/>
        <v>30280.317999999999</v>
      </c>
      <c r="S30">
        <f>G30</f>
        <v>6.8506499999784864E-2</v>
      </c>
    </row>
    <row r="31" spans="1:21" ht="12.95" customHeight="1">
      <c r="A31" s="47" t="s">
        <v>77</v>
      </c>
      <c r="B31" s="45" t="s">
        <v>45</v>
      </c>
      <c r="C31" s="46">
        <v>45732.665000000001</v>
      </c>
      <c r="D31" s="46" t="s">
        <v>63</v>
      </c>
      <c r="E31">
        <f t="shared" si="0"/>
        <v>-2087.9948604072702</v>
      </c>
      <c r="F31">
        <f t="shared" si="1"/>
        <v>-2088</v>
      </c>
      <c r="G31">
        <f t="shared" si="2"/>
        <v>1.9648000001325272E-2</v>
      </c>
      <c r="I31">
        <f t="shared" si="6"/>
        <v>1.9648000001325272E-2</v>
      </c>
      <c r="O31">
        <f t="shared" ca="1" si="3"/>
        <v>1.886425274022533E-2</v>
      </c>
      <c r="P31">
        <f t="shared" ca="1" si="4"/>
        <v>6.3151896497493767E-2</v>
      </c>
      <c r="Q31" s="2">
        <f t="shared" si="5"/>
        <v>30714.165000000001</v>
      </c>
      <c r="R31">
        <f>G31</f>
        <v>1.9648000001325272E-2</v>
      </c>
    </row>
    <row r="32" spans="1:21" ht="12.95" customHeight="1">
      <c r="A32" s="47" t="s">
        <v>77</v>
      </c>
      <c r="B32" s="45" t="s">
        <v>52</v>
      </c>
      <c r="C32" s="46">
        <v>45753.699000000001</v>
      </c>
      <c r="D32" s="46" t="s">
        <v>63</v>
      </c>
      <c r="E32">
        <f t="shared" si="0"/>
        <v>-2082.492712937476</v>
      </c>
      <c r="F32">
        <f t="shared" si="1"/>
        <v>-2082.5</v>
      </c>
      <c r="G32">
        <f t="shared" si="2"/>
        <v>2.7857499997480772E-2</v>
      </c>
      <c r="I32">
        <f t="shared" si="6"/>
        <v>2.7857499997480772E-2</v>
      </c>
      <c r="O32">
        <f t="shared" ca="1" si="3"/>
        <v>1.8830960070807513E-2</v>
      </c>
      <c r="P32">
        <f t="shared" ca="1" si="4"/>
        <v>6.3123039486084831E-2</v>
      </c>
      <c r="Q32" s="2">
        <f t="shared" si="5"/>
        <v>30735.199000000001</v>
      </c>
      <c r="S32">
        <f>G32</f>
        <v>2.7857499997480772E-2</v>
      </c>
    </row>
    <row r="33" spans="1:21" ht="12.95" customHeight="1">
      <c r="A33" s="47" t="s">
        <v>77</v>
      </c>
      <c r="B33" s="45" t="s">
        <v>52</v>
      </c>
      <c r="C33" s="46">
        <v>46445.673000000003</v>
      </c>
      <c r="D33" s="46" t="s">
        <v>63</v>
      </c>
      <c r="E33">
        <f t="shared" si="0"/>
        <v>-1901.4837278056204</v>
      </c>
      <c r="F33">
        <f t="shared" si="1"/>
        <v>-1901.5</v>
      </c>
      <c r="G33">
        <f t="shared" si="2"/>
        <v>6.2206499998865183E-2</v>
      </c>
      <c r="I33">
        <f t="shared" si="6"/>
        <v>6.2206499998865183E-2</v>
      </c>
      <c r="O33">
        <f t="shared" ca="1" si="3"/>
        <v>1.773532858633033E-2</v>
      </c>
      <c r="P33">
        <f t="shared" ca="1" si="4"/>
        <v>6.2173381474263184E-2</v>
      </c>
      <c r="Q33" s="2">
        <f t="shared" si="5"/>
        <v>31427.173000000003</v>
      </c>
      <c r="S33">
        <f>G33</f>
        <v>6.2206499998865183E-2</v>
      </c>
    </row>
    <row r="34" spans="1:21" ht="12.95" customHeight="1">
      <c r="A34" s="47" t="s">
        <v>77</v>
      </c>
      <c r="B34" s="45" t="s">
        <v>52</v>
      </c>
      <c r="C34" s="46">
        <v>46835.599000000002</v>
      </c>
      <c r="D34" s="46" t="s">
        <v>63</v>
      </c>
      <c r="E34">
        <f t="shared" si="0"/>
        <v>-1799.4855175599703</v>
      </c>
      <c r="F34">
        <f t="shared" si="1"/>
        <v>-1799.5</v>
      </c>
      <c r="G34">
        <f t="shared" si="2"/>
        <v>5.5364499996358063E-2</v>
      </c>
      <c r="I34">
        <f t="shared" si="6"/>
        <v>5.5364499996358063E-2</v>
      </c>
      <c r="O34">
        <f t="shared" ca="1" si="3"/>
        <v>1.7117900898945396E-2</v>
      </c>
      <c r="P34">
        <f t="shared" ca="1" si="4"/>
        <v>6.1638215080860939E-2</v>
      </c>
      <c r="Q34" s="2">
        <f t="shared" si="5"/>
        <v>31817.099000000002</v>
      </c>
      <c r="S34">
        <f>G34</f>
        <v>5.5364499996358063E-2</v>
      </c>
    </row>
    <row r="35" spans="1:21" ht="12.95" customHeight="1">
      <c r="A35" s="24" t="s">
        <v>43</v>
      </c>
      <c r="B35" s="24"/>
      <c r="C35" s="25">
        <v>47141.487000000001</v>
      </c>
      <c r="D35" s="26"/>
      <c r="E35">
        <f t="shared" si="0"/>
        <v>-1719.4702620098878</v>
      </c>
      <c r="F35">
        <f t="shared" si="1"/>
        <v>-1719.5</v>
      </c>
      <c r="G35">
        <f t="shared" si="2"/>
        <v>0.11368450000009034</v>
      </c>
      <c r="O35">
        <f t="shared" ca="1" si="3"/>
        <v>1.6633643889231723E-2</v>
      </c>
      <c r="P35">
        <f t="shared" ca="1" si="4"/>
        <v>6.1218476733094468E-2</v>
      </c>
      <c r="Q35" s="2">
        <f t="shared" si="5"/>
        <v>32122.987000000001</v>
      </c>
      <c r="S35">
        <f>G35</f>
        <v>0.11368450000009034</v>
      </c>
      <c r="U35">
        <f>+G35</f>
        <v>0.11368450000009034</v>
      </c>
    </row>
    <row r="36" spans="1:21" ht="12.95" customHeight="1">
      <c r="A36" s="47" t="s">
        <v>120</v>
      </c>
      <c r="B36" s="45" t="s">
        <v>52</v>
      </c>
      <c r="C36" s="46">
        <v>52615.775199999996</v>
      </c>
      <c r="D36" s="46" t="s">
        <v>63</v>
      </c>
      <c r="E36">
        <f t="shared" si="0"/>
        <v>-287.48676060479323</v>
      </c>
      <c r="F36">
        <f t="shared" si="1"/>
        <v>-287.5</v>
      </c>
      <c r="G36">
        <f t="shared" si="2"/>
        <v>5.0612499995622784E-2</v>
      </c>
      <c r="I36">
        <f>+G36</f>
        <v>5.0612499995622784E-2</v>
      </c>
      <c r="O36">
        <f t="shared" ca="1" si="3"/>
        <v>7.9654434153569736E-3</v>
      </c>
      <c r="P36">
        <f t="shared" ca="1" si="4"/>
        <v>5.3705160308074644E-2</v>
      </c>
      <c r="Q36" s="2">
        <f t="shared" si="5"/>
        <v>37597.275199999996</v>
      </c>
      <c r="S36">
        <f>G36</f>
        <v>5.0612499995622784E-2</v>
      </c>
    </row>
    <row r="37" spans="1:21" ht="12.95" customHeight="1">
      <c r="A37" s="26" t="s">
        <v>44</v>
      </c>
      <c r="B37" s="27" t="s">
        <v>45</v>
      </c>
      <c r="C37" s="28">
        <v>52980.810700000002</v>
      </c>
      <c r="D37" s="26">
        <v>1E-4</v>
      </c>
      <c r="E37">
        <f t="shared" si="0"/>
        <v>-191.99949462066627</v>
      </c>
      <c r="F37">
        <f t="shared" si="1"/>
        <v>-192</v>
      </c>
      <c r="G37">
        <f t="shared" si="2"/>
        <v>1.9319999992148951E-3</v>
      </c>
      <c r="K37">
        <f>+G37</f>
        <v>1.9319999992148951E-3</v>
      </c>
      <c r="O37">
        <f t="shared" ca="1" si="3"/>
        <v>7.3873616100112761E-3</v>
      </c>
      <c r="P37">
        <f t="shared" ca="1" si="4"/>
        <v>5.3204097655428419E-2</v>
      </c>
      <c r="Q37" s="2">
        <f t="shared" si="5"/>
        <v>37962.310700000002</v>
      </c>
      <c r="R37">
        <f>G37</f>
        <v>1.9319999992148951E-3</v>
      </c>
    </row>
    <row r="38" spans="1:21" ht="12.95" customHeight="1">
      <c r="A38" s="47" t="s">
        <v>77</v>
      </c>
      <c r="B38" s="45" t="s">
        <v>45</v>
      </c>
      <c r="C38" s="46">
        <v>53049.622199999998</v>
      </c>
      <c r="D38" s="46" t="s">
        <v>63</v>
      </c>
      <c r="E38">
        <f t="shared" si="0"/>
        <v>-173.99954118253137</v>
      </c>
      <c r="F38">
        <f t="shared" si="1"/>
        <v>-174</v>
      </c>
      <c r="G38">
        <f t="shared" si="2"/>
        <v>1.7539999971631914E-3</v>
      </c>
      <c r="I38">
        <f>+G38</f>
        <v>1.7539999971631914E-3</v>
      </c>
      <c r="O38">
        <f t="shared" ca="1" si="3"/>
        <v>7.2784037828257002E-3</v>
      </c>
      <c r="P38">
        <f t="shared" ca="1" si="4"/>
        <v>5.3109656527180964E-2</v>
      </c>
      <c r="Q38" s="2">
        <f t="shared" si="5"/>
        <v>38031.122199999998</v>
      </c>
      <c r="R38">
        <f>G38</f>
        <v>1.7539999971631914E-3</v>
      </c>
    </row>
    <row r="39" spans="1:21" ht="12.95" customHeight="1">
      <c r="A39" s="47" t="s">
        <v>77</v>
      </c>
      <c r="B39" s="45" t="s">
        <v>45</v>
      </c>
      <c r="C39" s="46">
        <v>53393.679100000001</v>
      </c>
      <c r="D39" s="46" t="s">
        <v>63</v>
      </c>
      <c r="E39">
        <f t="shared" si="0"/>
        <v>-83.999930941954801</v>
      </c>
      <c r="F39">
        <f t="shared" si="1"/>
        <v>-84</v>
      </c>
      <c r="G39">
        <f t="shared" si="2"/>
        <v>2.6399999478599057E-4</v>
      </c>
      <c r="I39">
        <f>+G39</f>
        <v>2.6399999478599057E-4</v>
      </c>
      <c r="O39">
        <f t="shared" ca="1" si="3"/>
        <v>6.733614646897818E-3</v>
      </c>
      <c r="P39">
        <f t="shared" ca="1" si="4"/>
        <v>5.2637450885943689E-2</v>
      </c>
      <c r="Q39" s="2">
        <f t="shared" si="5"/>
        <v>38375.179100000001</v>
      </c>
      <c r="R39">
        <f>G39</f>
        <v>2.6399999478599057E-4</v>
      </c>
    </row>
    <row r="40" spans="1:21" ht="12.95" customHeight="1">
      <c r="A40" s="47" t="s">
        <v>120</v>
      </c>
      <c r="B40" s="45" t="s">
        <v>52</v>
      </c>
      <c r="C40" s="46">
        <v>54079.931400000001</v>
      </c>
      <c r="D40" s="46" t="s">
        <v>63</v>
      </c>
      <c r="E40">
        <f t="shared" si="0"/>
        <v>95.512351842371444</v>
      </c>
      <c r="F40">
        <f t="shared" si="1"/>
        <v>95.5</v>
      </c>
      <c r="G40">
        <f t="shared" si="2"/>
        <v>4.7219499996572267E-2</v>
      </c>
      <c r="I40">
        <f>+G40</f>
        <v>4.7219499996572267E-2</v>
      </c>
      <c r="O40">
        <f t="shared" ca="1" si="3"/>
        <v>5.6470629813527634E-3</v>
      </c>
      <c r="P40">
        <f t="shared" ca="1" si="4"/>
        <v>5.1695662968142667E-2</v>
      </c>
      <c r="Q40" s="2">
        <f t="shared" si="5"/>
        <v>39061.431400000001</v>
      </c>
      <c r="S40">
        <f>G40</f>
        <v>4.7219499996572267E-2</v>
      </c>
    </row>
    <row r="41" spans="1:21" ht="12.95" customHeight="1">
      <c r="A41" s="47" t="s">
        <v>120</v>
      </c>
      <c r="B41" s="45" t="s">
        <v>45</v>
      </c>
      <c r="C41" s="46">
        <v>54081.795899999997</v>
      </c>
      <c r="D41" s="46" t="s">
        <v>63</v>
      </c>
      <c r="E41">
        <f t="shared" si="0"/>
        <v>96.000074289714306</v>
      </c>
      <c r="F41">
        <f t="shared" si="1"/>
        <v>96</v>
      </c>
      <c r="G41">
        <f t="shared" si="2"/>
        <v>2.8399999428074807E-4</v>
      </c>
      <c r="I41">
        <f>+G41</f>
        <v>2.8399999428074807E-4</v>
      </c>
      <c r="O41">
        <f t="shared" ca="1" si="3"/>
        <v>5.6440363750420528E-3</v>
      </c>
      <c r="P41">
        <f t="shared" ca="1" si="4"/>
        <v>5.1693039603469125E-2</v>
      </c>
      <c r="Q41" s="2">
        <f t="shared" si="5"/>
        <v>39063.295899999997</v>
      </c>
      <c r="R41">
        <f>G41</f>
        <v>2.8399999428074807E-4</v>
      </c>
    </row>
    <row r="42" spans="1:21" ht="12.95" customHeight="1">
      <c r="A42" s="47" t="s">
        <v>120</v>
      </c>
      <c r="B42" s="45" t="s">
        <v>52</v>
      </c>
      <c r="C42" s="46">
        <v>54102.872499999998</v>
      </c>
      <c r="D42" s="46" t="s">
        <v>63</v>
      </c>
      <c r="E42">
        <f t="shared" si="0"/>
        <v>101.51336521687358</v>
      </c>
      <c r="F42">
        <f t="shared" si="1"/>
        <v>101.5</v>
      </c>
      <c r="G42">
        <f t="shared" si="2"/>
        <v>5.1093499991111457E-2</v>
      </c>
      <c r="I42">
        <f>+G42</f>
        <v>5.1093499991111457E-2</v>
      </c>
      <c r="O42">
        <f t="shared" ca="1" si="3"/>
        <v>5.6107437056242384E-3</v>
      </c>
      <c r="P42">
        <f t="shared" ca="1" si="4"/>
        <v>5.1664182592060182E-2</v>
      </c>
      <c r="Q42" s="2">
        <f t="shared" si="5"/>
        <v>39084.372499999998</v>
      </c>
      <c r="S42">
        <f>G42</f>
        <v>5.1093499991111457E-2</v>
      </c>
    </row>
    <row r="43" spans="1:21" ht="12.95" customHeight="1">
      <c r="A43" s="29" t="s">
        <v>46</v>
      </c>
      <c r="B43" s="30" t="s">
        <v>45</v>
      </c>
      <c r="C43" s="26">
        <v>54494.665300000001</v>
      </c>
      <c r="D43" s="26">
        <v>2.9999999999999997E-4</v>
      </c>
      <c r="E43">
        <f t="shared" si="0"/>
        <v>203.999899551933</v>
      </c>
      <c r="F43">
        <f t="shared" si="1"/>
        <v>204</v>
      </c>
      <c r="G43">
        <f t="shared" si="2"/>
        <v>-3.839999990304932E-4</v>
      </c>
      <c r="K43">
        <f>+G43</f>
        <v>-3.839999990304932E-4</v>
      </c>
      <c r="O43">
        <f t="shared" ca="1" si="3"/>
        <v>4.9902894119285938E-3</v>
      </c>
      <c r="P43">
        <f t="shared" ca="1" si="4"/>
        <v>5.1126392833984395E-2</v>
      </c>
      <c r="Q43" s="2">
        <f t="shared" si="5"/>
        <v>39476.165300000001</v>
      </c>
      <c r="R43">
        <f>G43</f>
        <v>-3.839999990304932E-4</v>
      </c>
    </row>
    <row r="44" spans="1:21" ht="12.95" customHeight="1">
      <c r="A44" s="29" t="s">
        <v>46</v>
      </c>
      <c r="B44" s="30" t="s">
        <v>45</v>
      </c>
      <c r="C44" s="26">
        <v>54517.602299999999</v>
      </c>
      <c r="D44" s="26">
        <v>2.0000000000000001E-4</v>
      </c>
      <c r="E44">
        <f t="shared" si="0"/>
        <v>209.99984043406008</v>
      </c>
      <c r="F44">
        <f t="shared" si="1"/>
        <v>210</v>
      </c>
      <c r="G44">
        <f t="shared" si="2"/>
        <v>-6.1000000277999789E-4</v>
      </c>
      <c r="K44">
        <f>+G44</f>
        <v>-6.1000000277999789E-4</v>
      </c>
      <c r="O44">
        <f t="shared" ca="1" si="3"/>
        <v>4.9539701362000688E-3</v>
      </c>
      <c r="P44">
        <f t="shared" ca="1" si="4"/>
        <v>5.109491245790191E-2</v>
      </c>
      <c r="Q44" s="2">
        <f t="shared" si="5"/>
        <v>39499.102299999999</v>
      </c>
      <c r="R44">
        <f>G44</f>
        <v>-6.1000000277999789E-4</v>
      </c>
    </row>
    <row r="45" spans="1:21" ht="12.95" customHeight="1">
      <c r="A45" s="29" t="s">
        <v>47</v>
      </c>
      <c r="B45" s="30" t="s">
        <v>45</v>
      </c>
      <c r="C45" s="26">
        <v>54538.676500000001</v>
      </c>
      <c r="D45" s="26">
        <v>4.0000000000000002E-4</v>
      </c>
      <c r="E45">
        <f t="shared" si="0"/>
        <v>215.51250356080507</v>
      </c>
      <c r="F45">
        <f t="shared" si="1"/>
        <v>215.5</v>
      </c>
      <c r="G45">
        <f t="shared" si="2"/>
        <v>4.779949999647215E-2</v>
      </c>
      <c r="K45">
        <f>+G45</f>
        <v>4.779949999647215E-2</v>
      </c>
      <c r="O45">
        <f t="shared" ca="1" si="3"/>
        <v>4.9206774667822535E-3</v>
      </c>
      <c r="P45">
        <f t="shared" ca="1" si="4"/>
        <v>5.106605544649296E-2</v>
      </c>
      <c r="Q45" s="2">
        <f t="shared" si="5"/>
        <v>39520.176500000001</v>
      </c>
      <c r="S45">
        <f>G45</f>
        <v>4.779949999647215E-2</v>
      </c>
    </row>
    <row r="46" spans="1:21" ht="12.95" customHeight="1">
      <c r="A46" s="29" t="s">
        <v>48</v>
      </c>
      <c r="B46" s="30" t="s">
        <v>45</v>
      </c>
      <c r="C46" s="26">
        <v>54792.848700000002</v>
      </c>
      <c r="D46" s="26">
        <v>5.0000000000000001E-4</v>
      </c>
      <c r="E46">
        <f t="shared" si="0"/>
        <v>281.99975882000712</v>
      </c>
      <c r="F46">
        <f t="shared" si="1"/>
        <v>282</v>
      </c>
      <c r="G46">
        <f t="shared" si="2"/>
        <v>-9.219999992637895E-4</v>
      </c>
      <c r="K46">
        <f>+G46</f>
        <v>-9.219999992637895E-4</v>
      </c>
      <c r="O46">
        <f t="shared" ca="1" si="3"/>
        <v>4.5181388274577634E-3</v>
      </c>
      <c r="P46">
        <f t="shared" ca="1" si="4"/>
        <v>5.0717147944912083E-2</v>
      </c>
      <c r="Q46" s="2">
        <f t="shared" si="5"/>
        <v>39774.348700000002</v>
      </c>
      <c r="R46">
        <f>G46</f>
        <v>-9.219999992637895E-4</v>
      </c>
    </row>
    <row r="47" spans="1:21" ht="12.95" customHeight="1">
      <c r="A47" s="29" t="s">
        <v>48</v>
      </c>
      <c r="B47" s="30" t="s">
        <v>45</v>
      </c>
      <c r="C47" s="26">
        <v>54863.621500000001</v>
      </c>
      <c r="D47" s="26">
        <v>2.9999999999999997E-4</v>
      </c>
      <c r="E47">
        <f t="shared" si="0"/>
        <v>300.5127559888885</v>
      </c>
      <c r="F47">
        <f t="shared" si="1"/>
        <v>300.5</v>
      </c>
      <c r="G47">
        <f t="shared" si="2"/>
        <v>4.8764499995741062E-2</v>
      </c>
      <c r="K47">
        <f>+G47</f>
        <v>4.8764499995741062E-2</v>
      </c>
      <c r="O47">
        <f t="shared" ca="1" si="3"/>
        <v>4.4061543939614761E-3</v>
      </c>
      <c r="P47">
        <f t="shared" ca="1" si="4"/>
        <v>5.0620083451991087E-2</v>
      </c>
      <c r="Q47" s="2">
        <f t="shared" si="5"/>
        <v>39845.121500000001</v>
      </c>
      <c r="S47">
        <f>G47</f>
        <v>4.8764499995741062E-2</v>
      </c>
    </row>
    <row r="48" spans="1:21" ht="12.95" customHeight="1">
      <c r="A48" s="47" t="s">
        <v>166</v>
      </c>
      <c r="B48" s="45" t="s">
        <v>45</v>
      </c>
      <c r="C48" s="46">
        <v>54876.952700000002</v>
      </c>
      <c r="D48" s="46" t="s">
        <v>63</v>
      </c>
      <c r="E48">
        <f t="shared" si="0"/>
        <v>303.99997802698516</v>
      </c>
      <c r="F48">
        <f t="shared" si="1"/>
        <v>304</v>
      </c>
      <c r="G48">
        <f t="shared" si="2"/>
        <v>-8.3999999333173037E-5</v>
      </c>
      <c r="I48">
        <f>+G48</f>
        <v>-8.3999999333173037E-5</v>
      </c>
      <c r="O48">
        <f t="shared" ca="1" si="3"/>
        <v>4.384968149786503E-3</v>
      </c>
      <c r="P48">
        <f t="shared" ca="1" si="4"/>
        <v>5.0601719899276303E-2</v>
      </c>
      <c r="Q48" s="2">
        <f t="shared" si="5"/>
        <v>39858.452700000002</v>
      </c>
      <c r="R48">
        <f>G48</f>
        <v>-8.3999999333173037E-5</v>
      </c>
    </row>
    <row r="49" spans="1:21" ht="12.95" customHeight="1">
      <c r="A49" s="29" t="s">
        <v>49</v>
      </c>
      <c r="B49" s="30" t="s">
        <v>45</v>
      </c>
      <c r="C49" s="26">
        <v>55138.867400000003</v>
      </c>
      <c r="D49" s="26">
        <v>2.9999999999999997E-4</v>
      </c>
      <c r="E49">
        <f t="shared" si="0"/>
        <v>372.51254358308188</v>
      </c>
      <c r="F49">
        <f t="shared" si="1"/>
        <v>372.5</v>
      </c>
      <c r="G49">
        <f t="shared" si="2"/>
        <v>4.7952499997336417E-2</v>
      </c>
      <c r="K49">
        <f>+G49</f>
        <v>4.7952499997336417E-2</v>
      </c>
      <c r="O49">
        <f t="shared" ca="1" si="3"/>
        <v>3.9703230852191698E-3</v>
      </c>
      <c r="P49">
        <f t="shared" ca="1" si="4"/>
        <v>5.0242318939001267E-2</v>
      </c>
      <c r="Q49" s="2">
        <f t="shared" si="5"/>
        <v>40120.367400000003</v>
      </c>
      <c r="S49">
        <f>G49</f>
        <v>4.7952499997336417E-2</v>
      </c>
    </row>
    <row r="50" spans="1:21" ht="12.95" customHeight="1">
      <c r="A50" s="29" t="s">
        <v>49</v>
      </c>
      <c r="B50" s="30" t="s">
        <v>45</v>
      </c>
      <c r="C50" s="26">
        <v>55182.781600000002</v>
      </c>
      <c r="D50" s="26">
        <v>4.0000000000000002E-4</v>
      </c>
      <c r="E50">
        <f t="shared" si="0"/>
        <v>383.99977399185042</v>
      </c>
      <c r="F50">
        <f t="shared" si="1"/>
        <v>384</v>
      </c>
      <c r="G50">
        <f t="shared" si="2"/>
        <v>-8.6400000145658851E-4</v>
      </c>
      <c r="K50">
        <f>+G50</f>
        <v>-8.6400000145658851E-4</v>
      </c>
      <c r="O50">
        <f t="shared" ca="1" si="3"/>
        <v>3.9007111400728299E-3</v>
      </c>
      <c r="P50">
        <f t="shared" ca="1" si="4"/>
        <v>5.0181981551509831E-2</v>
      </c>
      <c r="Q50" s="2">
        <f t="shared" si="5"/>
        <v>40164.281600000002</v>
      </c>
      <c r="R50">
        <f>G50</f>
        <v>-8.6400000145658851E-4</v>
      </c>
    </row>
    <row r="51" spans="1:21" ht="12.95" customHeight="1">
      <c r="A51" s="47" t="s">
        <v>177</v>
      </c>
      <c r="B51" s="45" t="s">
        <v>45</v>
      </c>
      <c r="C51" s="46">
        <v>55618.612000000001</v>
      </c>
      <c r="D51" s="46" t="s">
        <v>63</v>
      </c>
      <c r="E51">
        <f t="shared" si="0"/>
        <v>498.00581814034479</v>
      </c>
      <c r="F51">
        <f t="shared" si="1"/>
        <v>498</v>
      </c>
      <c r="O51">
        <f t="shared" ca="1" si="3"/>
        <v>3.2106449012308455E-3</v>
      </c>
      <c r="P51">
        <f t="shared" ca="1" si="4"/>
        <v>4.958385440594261E-2</v>
      </c>
      <c r="Q51" s="2">
        <f t="shared" si="5"/>
        <v>40600.112000000001</v>
      </c>
      <c r="R51">
        <f>U51</f>
        <v>2.2241999999096151E-2</v>
      </c>
      <c r="U51">
        <f>+C51-(C$7+F51*C$8)</f>
        <v>2.2241999999096151E-2</v>
      </c>
    </row>
    <row r="52" spans="1:21" ht="12.95" customHeight="1">
      <c r="A52" s="29" t="s">
        <v>50</v>
      </c>
      <c r="B52" s="30" t="s">
        <v>45</v>
      </c>
      <c r="C52" s="26">
        <v>55962.646399999998</v>
      </c>
      <c r="D52" s="26">
        <v>2.0000000000000001E-4</v>
      </c>
      <c r="E52">
        <f t="shared" si="0"/>
        <v>587.99954275202981</v>
      </c>
      <c r="F52">
        <f t="shared" si="1"/>
        <v>588</v>
      </c>
      <c r="G52">
        <f t="shared" si="2"/>
        <v>-1.7480000024079345E-3</v>
      </c>
      <c r="K52">
        <f t="shared" ref="K52:K65" si="7">+G52</f>
        <v>-1.7480000024079345E-3</v>
      </c>
      <c r="O52">
        <f t="shared" ca="1" si="3"/>
        <v>2.6658557653029633E-3</v>
      </c>
      <c r="P52">
        <f t="shared" ca="1" si="4"/>
        <v>4.9111648764705335E-2</v>
      </c>
      <c r="Q52" s="2">
        <f t="shared" si="5"/>
        <v>40944.146399999998</v>
      </c>
      <c r="R52">
        <f>G52</f>
        <v>-1.7480000024079345E-3</v>
      </c>
    </row>
    <row r="53" spans="1:21" ht="12.95" customHeight="1">
      <c r="A53" s="49" t="s">
        <v>51</v>
      </c>
      <c r="B53" s="50" t="s">
        <v>52</v>
      </c>
      <c r="C53" s="51">
        <v>56255.145510000002</v>
      </c>
      <c r="D53" s="51">
        <v>1.49E-3</v>
      </c>
      <c r="E53">
        <f t="shared" si="0"/>
        <v>664.51248551154333</v>
      </c>
      <c r="F53">
        <f t="shared" si="1"/>
        <v>664.5</v>
      </c>
      <c r="G53">
        <f t="shared" si="2"/>
        <v>4.7730500002217013E-2</v>
      </c>
      <c r="K53">
        <f t="shared" si="7"/>
        <v>4.7730500002217013E-2</v>
      </c>
      <c r="O53">
        <f t="shared" ca="1" si="3"/>
        <v>2.2027849997642637E-3</v>
      </c>
      <c r="P53">
        <f t="shared" ca="1" si="4"/>
        <v>4.8710273969653647E-2</v>
      </c>
      <c r="Q53" s="2">
        <f t="shared" si="5"/>
        <v>41236.645510000002</v>
      </c>
      <c r="S53">
        <f>G53</f>
        <v>4.7730500002217013E-2</v>
      </c>
    </row>
    <row r="54" spans="1:21" ht="12.95" customHeight="1">
      <c r="A54" s="49" t="s">
        <v>51</v>
      </c>
      <c r="B54" s="50" t="s">
        <v>45</v>
      </c>
      <c r="C54" s="51">
        <v>56257.007030000001</v>
      </c>
      <c r="D54" s="51">
        <v>2.7799999999999999E-3</v>
      </c>
      <c r="E54">
        <f t="shared" si="0"/>
        <v>664.99942844003829</v>
      </c>
      <c r="F54">
        <f t="shared" si="1"/>
        <v>665</v>
      </c>
      <c r="G54">
        <f t="shared" si="2"/>
        <v>-2.1850000048289075E-3</v>
      </c>
      <c r="K54">
        <f t="shared" si="7"/>
        <v>-2.1850000048289075E-3</v>
      </c>
      <c r="O54">
        <f t="shared" ca="1" si="3"/>
        <v>2.1997583934535532E-3</v>
      </c>
      <c r="P54">
        <f t="shared" ca="1" si="4"/>
        <v>4.8707650604980106E-2</v>
      </c>
      <c r="Q54" s="2">
        <f t="shared" si="5"/>
        <v>41238.507030000001</v>
      </c>
      <c r="R54">
        <f>G54</f>
        <v>-2.1850000048289075E-3</v>
      </c>
    </row>
    <row r="55" spans="1:21" ht="12.95" customHeight="1">
      <c r="A55" s="49" t="s">
        <v>51</v>
      </c>
      <c r="B55" s="50" t="s">
        <v>45</v>
      </c>
      <c r="C55" s="51">
        <v>56299.058488000002</v>
      </c>
      <c r="D55" s="51">
        <v>1.2700000000000001E-3</v>
      </c>
      <c r="E55">
        <f t="shared" si="0"/>
        <v>675.99939626526748</v>
      </c>
      <c r="F55">
        <f t="shared" si="1"/>
        <v>676</v>
      </c>
      <c r="G55">
        <f t="shared" si="2"/>
        <v>-2.3080000028130598E-3</v>
      </c>
      <c r="K55">
        <f t="shared" si="7"/>
        <v>-2.3080000028130598E-3</v>
      </c>
      <c r="O55">
        <f t="shared" ca="1" si="3"/>
        <v>2.1331730546179225E-3</v>
      </c>
      <c r="P55">
        <f t="shared" ca="1" si="4"/>
        <v>4.8649936582162219E-2</v>
      </c>
      <c r="Q55" s="2">
        <f t="shared" si="5"/>
        <v>41280.558488000002</v>
      </c>
      <c r="R55">
        <f>G55</f>
        <v>-2.3080000028130598E-3</v>
      </c>
    </row>
    <row r="56" spans="1:21" ht="12.95" customHeight="1">
      <c r="A56" s="54" t="s">
        <v>183</v>
      </c>
      <c r="B56" s="55" t="s">
        <v>45</v>
      </c>
      <c r="C56" s="56">
        <v>57430.626700000001</v>
      </c>
      <c r="D56" s="56">
        <v>1E-4</v>
      </c>
      <c r="E56">
        <f t="shared" si="0"/>
        <v>971.9989766853231</v>
      </c>
      <c r="F56">
        <f t="shared" si="1"/>
        <v>972</v>
      </c>
      <c r="G56">
        <f t="shared" si="2"/>
        <v>-3.9120000001275912E-3</v>
      </c>
      <c r="K56">
        <f t="shared" si="7"/>
        <v>-3.9120000001275912E-3</v>
      </c>
      <c r="O56">
        <f t="shared" ca="1" si="3"/>
        <v>3.4142211867733193E-4</v>
      </c>
      <c r="P56">
        <f t="shared" ca="1" si="4"/>
        <v>4.7096904695426274E-2</v>
      </c>
      <c r="Q56" s="2">
        <f t="shared" si="5"/>
        <v>42412.126700000001</v>
      </c>
      <c r="R56">
        <f>G56</f>
        <v>-3.9120000001275912E-3</v>
      </c>
    </row>
    <row r="57" spans="1:21" ht="12.95" customHeight="1">
      <c r="A57" s="52" t="s">
        <v>2</v>
      </c>
      <c r="B57" s="53" t="s">
        <v>45</v>
      </c>
      <c r="C57" s="52">
        <v>57746.065600000002</v>
      </c>
      <c r="D57" s="52" t="s">
        <v>185</v>
      </c>
      <c r="E57">
        <f t="shared" si="0"/>
        <v>1054.5125901449458</v>
      </c>
      <c r="F57">
        <f t="shared" si="1"/>
        <v>1054.5</v>
      </c>
      <c r="G57">
        <f t="shared" si="2"/>
        <v>4.8130499999388121E-2</v>
      </c>
      <c r="K57">
        <f t="shared" si="7"/>
        <v>4.8130499999388121E-2</v>
      </c>
      <c r="O57">
        <f t="shared" ca="1" si="3"/>
        <v>-1.5796792258989355E-4</v>
      </c>
      <c r="P57">
        <f t="shared" ca="1" si="4"/>
        <v>4.6664049524292102E-2</v>
      </c>
      <c r="Q57" s="2">
        <f t="shared" si="5"/>
        <v>42727.565600000002</v>
      </c>
      <c r="S57">
        <f>G57</f>
        <v>4.8130499999388121E-2</v>
      </c>
    </row>
    <row r="58" spans="1:21" ht="12.95" customHeight="1">
      <c r="A58" s="57" t="s">
        <v>184</v>
      </c>
      <c r="B58" s="58" t="s">
        <v>45</v>
      </c>
      <c r="C58" s="52">
        <v>57797.622000000003</v>
      </c>
      <c r="D58" s="52">
        <v>1E-4</v>
      </c>
      <c r="E58">
        <f t="shared" si="0"/>
        <v>1067.9988940249357</v>
      </c>
      <c r="F58">
        <f t="shared" si="1"/>
        <v>1068</v>
      </c>
      <c r="G58">
        <f t="shared" si="2"/>
        <v>-4.2279999979655258E-3</v>
      </c>
      <c r="K58">
        <f t="shared" si="7"/>
        <v>-4.2279999979655258E-3</v>
      </c>
      <c r="O58">
        <f t="shared" ca="1" si="3"/>
        <v>-2.3968629297907527E-4</v>
      </c>
      <c r="P58">
        <f t="shared" ca="1" si="4"/>
        <v>4.6593218678106507E-2</v>
      </c>
      <c r="Q58" s="2">
        <f t="shared" si="5"/>
        <v>42779.122000000003</v>
      </c>
      <c r="R58">
        <f t="shared" ref="R58:R65" si="8">G58</f>
        <v>-4.2279999979655258E-3</v>
      </c>
    </row>
    <row r="59" spans="1:21" ht="12.95" customHeight="1">
      <c r="A59" s="52" t="s">
        <v>1</v>
      </c>
      <c r="B59" s="53" t="s">
        <v>45</v>
      </c>
      <c r="C59" s="52">
        <v>58134.033799999859</v>
      </c>
      <c r="D59" s="52" t="s">
        <v>30</v>
      </c>
      <c r="E59">
        <f t="shared" si="0"/>
        <v>1155.9986722020849</v>
      </c>
      <c r="F59">
        <f t="shared" si="1"/>
        <v>1156</v>
      </c>
      <c r="G59">
        <f t="shared" si="2"/>
        <v>-5.0760001468006521E-3</v>
      </c>
      <c r="K59">
        <f t="shared" si="7"/>
        <v>-5.0760001468006521E-3</v>
      </c>
      <c r="O59">
        <f t="shared" ca="1" si="3"/>
        <v>-7.7236900366411607E-4</v>
      </c>
      <c r="P59">
        <f t="shared" ca="1" si="4"/>
        <v>4.6131506495563392E-2</v>
      </c>
      <c r="Q59" s="2">
        <f t="shared" si="5"/>
        <v>43115.533799999859</v>
      </c>
      <c r="R59">
        <f t="shared" si="8"/>
        <v>-5.0760001468006521E-3</v>
      </c>
    </row>
    <row r="60" spans="1:21" ht="12.95" customHeight="1">
      <c r="A60" s="52" t="s">
        <v>1</v>
      </c>
      <c r="B60" s="53" t="s">
        <v>45</v>
      </c>
      <c r="C60" s="52">
        <v>58134.034200000111</v>
      </c>
      <c r="D60" s="52" t="s">
        <v>30</v>
      </c>
      <c r="E60">
        <f t="shared" si="0"/>
        <v>1155.9987768355531</v>
      </c>
      <c r="F60">
        <f t="shared" si="1"/>
        <v>1156</v>
      </c>
      <c r="G60">
        <f t="shared" si="2"/>
        <v>-4.675999894971028E-3</v>
      </c>
      <c r="K60">
        <f t="shared" si="7"/>
        <v>-4.675999894971028E-3</v>
      </c>
      <c r="O60">
        <f t="shared" ca="1" si="3"/>
        <v>-7.7236900366411607E-4</v>
      </c>
      <c r="P60">
        <f t="shared" ca="1" si="4"/>
        <v>4.6131506495563392E-2</v>
      </c>
      <c r="Q60" s="2">
        <f t="shared" si="5"/>
        <v>43115.534200000111</v>
      </c>
      <c r="R60">
        <f t="shared" si="8"/>
        <v>-4.675999894971028E-3</v>
      </c>
    </row>
    <row r="61" spans="1:21" ht="12.95" customHeight="1">
      <c r="A61" s="52" t="s">
        <v>1</v>
      </c>
      <c r="B61" s="53" t="s">
        <v>45</v>
      </c>
      <c r="C61" s="52">
        <v>58134.034500000067</v>
      </c>
      <c r="D61" s="52" t="s">
        <v>30</v>
      </c>
      <c r="E61">
        <f t="shared" si="0"/>
        <v>1155.9988553105936</v>
      </c>
      <c r="F61">
        <f t="shared" si="1"/>
        <v>1156</v>
      </c>
      <c r="G61">
        <f t="shared" si="2"/>
        <v>-4.3759999389294535E-3</v>
      </c>
      <c r="K61">
        <f t="shared" si="7"/>
        <v>-4.3759999389294535E-3</v>
      </c>
      <c r="O61">
        <f t="shared" ca="1" si="3"/>
        <v>-7.7236900366411607E-4</v>
      </c>
      <c r="P61">
        <f t="shared" ca="1" si="4"/>
        <v>4.6131506495563392E-2</v>
      </c>
      <c r="Q61" s="2">
        <f t="shared" si="5"/>
        <v>43115.534500000067</v>
      </c>
      <c r="R61">
        <f t="shared" si="8"/>
        <v>-4.3759999389294535E-3</v>
      </c>
    </row>
    <row r="62" spans="1:21" ht="12.95" customHeight="1">
      <c r="A62" s="52" t="s">
        <v>1</v>
      </c>
      <c r="B62" s="53" t="s">
        <v>45</v>
      </c>
      <c r="C62" s="52">
        <v>58156.967900000047</v>
      </c>
      <c r="D62" s="52" t="s">
        <v>30</v>
      </c>
      <c r="E62">
        <f t="shared" si="0"/>
        <v>1161.9978544920934</v>
      </c>
      <c r="F62">
        <f t="shared" si="1"/>
        <v>1162</v>
      </c>
      <c r="G62">
        <f t="shared" si="2"/>
        <v>-8.2019999535987154E-3</v>
      </c>
      <c r="K62">
        <f t="shared" si="7"/>
        <v>-8.2019999535987154E-3</v>
      </c>
      <c r="O62">
        <f t="shared" ca="1" si="3"/>
        <v>-8.0868827939264108E-4</v>
      </c>
      <c r="P62">
        <f t="shared" ca="1" si="4"/>
        <v>4.6100026119480907E-2</v>
      </c>
      <c r="Q62" s="2">
        <f t="shared" si="5"/>
        <v>43138.467900000047</v>
      </c>
      <c r="R62">
        <f t="shared" si="8"/>
        <v>-8.2019999535987154E-3</v>
      </c>
    </row>
    <row r="63" spans="1:21" ht="12.95" customHeight="1">
      <c r="A63" s="52" t="s">
        <v>1</v>
      </c>
      <c r="B63" s="53" t="s">
        <v>45</v>
      </c>
      <c r="C63" s="52">
        <v>58156.968400000129</v>
      </c>
      <c r="D63" s="52" t="s">
        <v>30</v>
      </c>
      <c r="E63">
        <f t="shared" si="0"/>
        <v>1161.997985283868</v>
      </c>
      <c r="F63">
        <f t="shared" si="1"/>
        <v>1162</v>
      </c>
      <c r="G63">
        <f t="shared" si="2"/>
        <v>-7.7019998716423288E-3</v>
      </c>
      <c r="K63">
        <f t="shared" si="7"/>
        <v>-7.7019998716423288E-3</v>
      </c>
      <c r="O63">
        <f t="shared" ca="1" si="3"/>
        <v>-8.0868827939264108E-4</v>
      </c>
      <c r="P63">
        <f t="shared" ca="1" si="4"/>
        <v>4.6100026119480907E-2</v>
      </c>
      <c r="Q63" s="2">
        <f t="shared" si="5"/>
        <v>43138.468400000129</v>
      </c>
      <c r="R63">
        <f t="shared" si="8"/>
        <v>-7.7019998716423288E-3</v>
      </c>
    </row>
    <row r="64" spans="1:21" ht="12.95" customHeight="1">
      <c r="A64" s="52" t="s">
        <v>1</v>
      </c>
      <c r="B64" s="53" t="s">
        <v>45</v>
      </c>
      <c r="C64" s="52">
        <v>58156.970100000035</v>
      </c>
      <c r="D64" s="52" t="s">
        <v>30</v>
      </c>
      <c r="E64">
        <f t="shared" si="0"/>
        <v>1161.9984299758041</v>
      </c>
      <c r="F64">
        <f t="shared" si="1"/>
        <v>1162</v>
      </c>
      <c r="G64">
        <f t="shared" si="2"/>
        <v>-6.0019999655196443E-3</v>
      </c>
      <c r="K64">
        <f t="shared" si="7"/>
        <v>-6.0019999655196443E-3</v>
      </c>
      <c r="O64">
        <f t="shared" ca="1" si="3"/>
        <v>-8.0868827939264108E-4</v>
      </c>
      <c r="P64">
        <f t="shared" ca="1" si="4"/>
        <v>4.6100026119480907E-2</v>
      </c>
      <c r="Q64" s="2">
        <f t="shared" si="5"/>
        <v>43138.470100000035</v>
      </c>
      <c r="R64">
        <f t="shared" si="8"/>
        <v>-6.0019999655196443E-3</v>
      </c>
    </row>
    <row r="65" spans="1:19" s="71" customFormat="1" ht="12.95" customHeight="1">
      <c r="A65" s="52" t="s">
        <v>0</v>
      </c>
      <c r="B65" s="53" t="s">
        <v>45</v>
      </c>
      <c r="C65" s="52">
        <v>58462.8004</v>
      </c>
      <c r="D65" s="52">
        <v>2.0000000000000001E-4</v>
      </c>
      <c r="E65" s="71">
        <f t="shared" si="0"/>
        <v>1241.9985921575687</v>
      </c>
      <c r="F65" s="71">
        <f t="shared" si="1"/>
        <v>1242</v>
      </c>
      <c r="G65" s="71">
        <f t="shared" si="2"/>
        <v>-5.3820000030100346E-3</v>
      </c>
      <c r="K65" s="71">
        <f t="shared" si="7"/>
        <v>-5.3820000030100346E-3</v>
      </c>
      <c r="O65" s="71">
        <f t="shared" ca="1" si="3"/>
        <v>-1.2929452891063146E-3</v>
      </c>
      <c r="P65" s="71">
        <f t="shared" ca="1" si="4"/>
        <v>4.5680287771714435E-2</v>
      </c>
      <c r="Q65" s="72">
        <f t="shared" si="5"/>
        <v>43444.3004</v>
      </c>
      <c r="R65" s="71">
        <f t="shared" si="8"/>
        <v>-5.3820000030100346E-3</v>
      </c>
    </row>
    <row r="66" spans="1:19" s="71" customFormat="1" ht="12.95" customHeight="1">
      <c r="A66" s="59" t="s">
        <v>186</v>
      </c>
      <c r="B66" s="60" t="s">
        <v>45</v>
      </c>
      <c r="C66" s="61">
        <v>58162.757299999997</v>
      </c>
      <c r="D66" s="61">
        <v>1E-4</v>
      </c>
      <c r="E66" s="71">
        <f t="shared" ref="E66:E72" si="9">+(C66-C$7)/C$8</f>
        <v>1163.5122660429804</v>
      </c>
      <c r="F66" s="71">
        <f t="shared" si="1"/>
        <v>1163.5</v>
      </c>
      <c r="G66" s="71">
        <f t="shared" ref="G66:G72" si="10">+C66-(C$7+F66*C$8)</f>
        <v>4.6891499994671904E-2</v>
      </c>
      <c r="K66" s="71">
        <f t="shared" ref="K66:K72" si="11">+G66</f>
        <v>4.6891499994671904E-2</v>
      </c>
      <c r="O66" s="71">
        <f t="shared" ref="O66:P70" ca="1" si="12">+C$11+C$12*$F66</f>
        <v>-8.1776809832477277E-4</v>
      </c>
      <c r="P66" s="71">
        <f t="shared" ca="1" si="12"/>
        <v>4.6092156025460289E-2</v>
      </c>
      <c r="Q66" s="72">
        <f t="shared" ref="Q66:Q72" si="13">+C66-15018.5</f>
        <v>43144.257299999997</v>
      </c>
      <c r="S66" s="71">
        <f>G66</f>
        <v>4.6891499994671904E-2</v>
      </c>
    </row>
    <row r="67" spans="1:19" s="71" customFormat="1" ht="12.95" customHeight="1">
      <c r="A67" s="59" t="s">
        <v>186</v>
      </c>
      <c r="B67" s="60" t="s">
        <v>45</v>
      </c>
      <c r="C67" s="61">
        <v>58164.616499999996</v>
      </c>
      <c r="D67" s="61">
        <v>1E-4</v>
      </c>
      <c r="E67" s="71">
        <f t="shared" si="9"/>
        <v>1163.998602097741</v>
      </c>
      <c r="F67" s="71">
        <f t="shared" si="1"/>
        <v>1164</v>
      </c>
      <c r="G67" s="71">
        <f t="shared" si="10"/>
        <v>-5.3440000046975911E-3</v>
      </c>
      <c r="K67" s="71">
        <f t="shared" si="11"/>
        <v>-5.3440000046975911E-3</v>
      </c>
      <c r="O67" s="71">
        <f t="shared" ca="1" si="12"/>
        <v>-8.2079470463548333E-4</v>
      </c>
      <c r="P67" s="71">
        <f t="shared" ca="1" si="12"/>
        <v>4.6089532660786747E-2</v>
      </c>
      <c r="Q67" s="72">
        <f t="shared" si="13"/>
        <v>43146.116499999996</v>
      </c>
      <c r="R67" s="71">
        <f t="shared" ref="R67:R77" si="14">G67</f>
        <v>-5.3440000046975911E-3</v>
      </c>
    </row>
    <row r="68" spans="1:19" s="71" customFormat="1" ht="12.95" customHeight="1">
      <c r="A68" s="59" t="s">
        <v>187</v>
      </c>
      <c r="B68" s="60" t="s">
        <v>45</v>
      </c>
      <c r="C68" s="61">
        <v>58535.4352</v>
      </c>
      <c r="D68" s="61">
        <v>2.0000000000000001E-4</v>
      </c>
      <c r="E68" s="71">
        <f t="shared" si="9"/>
        <v>1260.9986578150288</v>
      </c>
      <c r="F68" s="71">
        <f t="shared" si="1"/>
        <v>1261</v>
      </c>
      <c r="G68" s="71">
        <f t="shared" si="10"/>
        <v>-5.1310000053490512E-3</v>
      </c>
      <c r="K68" s="71">
        <f t="shared" si="11"/>
        <v>-5.1310000053490512E-3</v>
      </c>
      <c r="O68" s="71">
        <f t="shared" ca="1" si="12"/>
        <v>-1.4079563289133117E-3</v>
      </c>
      <c r="P68" s="71">
        <f t="shared" ca="1" si="12"/>
        <v>4.5580599914119904E-2</v>
      </c>
      <c r="Q68" s="72">
        <f t="shared" si="13"/>
        <v>43516.9352</v>
      </c>
      <c r="R68" s="71">
        <f t="shared" si="14"/>
        <v>-5.1310000053490512E-3</v>
      </c>
    </row>
    <row r="69" spans="1:19" s="71" customFormat="1" ht="12.95" customHeight="1">
      <c r="A69" s="62" t="s">
        <v>188</v>
      </c>
      <c r="B69" s="63" t="s">
        <v>45</v>
      </c>
      <c r="C69" s="64">
        <v>58898.607400000001</v>
      </c>
      <c r="D69" s="64">
        <v>2.0000000000000001E-4</v>
      </c>
      <c r="E69" s="71">
        <f t="shared" si="9"/>
        <v>1355.998515252018</v>
      </c>
      <c r="F69" s="71">
        <f t="shared" si="1"/>
        <v>1356</v>
      </c>
      <c r="G69" s="71">
        <f t="shared" si="10"/>
        <v>-5.6760000006761402E-3</v>
      </c>
      <c r="K69" s="71">
        <f t="shared" si="11"/>
        <v>-5.6760000006761402E-3</v>
      </c>
      <c r="O69" s="71">
        <f t="shared" ca="1" si="12"/>
        <v>-1.9830115279482986E-3</v>
      </c>
      <c r="P69" s="71">
        <f t="shared" ca="1" si="12"/>
        <v>4.5082160626147214E-2</v>
      </c>
      <c r="Q69" s="72">
        <f t="shared" si="13"/>
        <v>43880.107400000001</v>
      </c>
      <c r="R69" s="71">
        <f t="shared" si="14"/>
        <v>-5.6760000006761402E-3</v>
      </c>
    </row>
    <row r="70" spans="1:19" s="71" customFormat="1" ht="12.95" customHeight="1">
      <c r="A70" s="62" t="s">
        <v>188</v>
      </c>
      <c r="B70" s="63" t="s">
        <v>45</v>
      </c>
      <c r="C70" s="64">
        <v>58904.3943</v>
      </c>
      <c r="D70" s="64">
        <v>2.0000000000000001E-4</v>
      </c>
      <c r="E70" s="71">
        <f t="shared" si="9"/>
        <v>1357.5122728441522</v>
      </c>
      <c r="F70" s="71">
        <f t="shared" si="1"/>
        <v>1357.5</v>
      </c>
      <c r="G70" s="71">
        <f t="shared" si="10"/>
        <v>4.6917499996197876E-2</v>
      </c>
      <c r="K70" s="71">
        <f t="shared" si="11"/>
        <v>4.6917499996197876E-2</v>
      </c>
      <c r="O70" s="71">
        <f t="shared" ca="1" si="12"/>
        <v>-1.9920913468804294E-3</v>
      </c>
      <c r="P70" s="71">
        <f t="shared" ca="1" si="12"/>
        <v>4.5074290532126596E-2</v>
      </c>
      <c r="Q70" s="72">
        <f t="shared" si="13"/>
        <v>43885.8943</v>
      </c>
      <c r="R70" s="71">
        <f t="shared" si="14"/>
        <v>4.6917499996197876E-2</v>
      </c>
    </row>
    <row r="71" spans="1:19" s="71" customFormat="1" ht="12.95" customHeight="1">
      <c r="A71" s="65" t="s">
        <v>189</v>
      </c>
      <c r="B71" s="60" t="s">
        <v>45</v>
      </c>
      <c r="C71" s="61">
        <v>59150.916299999997</v>
      </c>
      <c r="D71" s="61">
        <v>2.0000000000000001E-4</v>
      </c>
      <c r="E71" s="71">
        <f t="shared" si="9"/>
        <v>1421.9983619640825</v>
      </c>
      <c r="F71" s="71">
        <f>ROUND(2*E71,0)/2</f>
        <v>1422</v>
      </c>
      <c r="G71" s="71">
        <f t="shared" si="10"/>
        <v>-6.2620000098831952E-3</v>
      </c>
      <c r="K71" s="71">
        <f t="shared" si="11"/>
        <v>-6.2620000098831952E-3</v>
      </c>
      <c r="O71" s="71">
        <f ca="1">+C$11+C$12*$F71</f>
        <v>-2.382523560962079E-3</v>
      </c>
      <c r="P71" s="71">
        <f ca="1">+D$11+D$12*$F71</f>
        <v>4.4735876489239879E-2</v>
      </c>
      <c r="Q71" s="72">
        <f t="shared" si="13"/>
        <v>44132.416299999997</v>
      </c>
      <c r="R71" s="71">
        <f t="shared" si="14"/>
        <v>-6.2620000098831952E-3</v>
      </c>
    </row>
    <row r="72" spans="1:19" s="71" customFormat="1" ht="12.95" customHeight="1">
      <c r="A72" s="65" t="s">
        <v>189</v>
      </c>
      <c r="B72" s="60" t="s">
        <v>45</v>
      </c>
      <c r="C72" s="61">
        <v>59242.665699999998</v>
      </c>
      <c r="D72" s="61">
        <v>2.0000000000000001E-4</v>
      </c>
      <c r="E72" s="71">
        <f t="shared" si="9"/>
        <v>1445.9984917095016</v>
      </c>
      <c r="F72" s="71">
        <f>ROUND(2*E72,0)/2</f>
        <v>1446</v>
      </c>
      <c r="G72" s="71">
        <f t="shared" si="10"/>
        <v>-5.7660000020405278E-3</v>
      </c>
      <c r="K72" s="71">
        <f t="shared" si="11"/>
        <v>-5.7660000020405278E-3</v>
      </c>
      <c r="O72" s="71">
        <f ca="1">+C$11+C$12*$F72</f>
        <v>-2.5278006638761808E-3</v>
      </c>
      <c r="P72" s="71">
        <f ca="1">+D$11+D$12*$F72</f>
        <v>4.4609954984909939E-2</v>
      </c>
      <c r="Q72" s="72">
        <f t="shared" si="13"/>
        <v>44224.165699999998</v>
      </c>
      <c r="R72" s="71">
        <f t="shared" si="14"/>
        <v>-5.7660000020405278E-3</v>
      </c>
    </row>
    <row r="73" spans="1:19" s="71" customFormat="1" ht="12.95" customHeight="1">
      <c r="A73" s="66" t="s">
        <v>190</v>
      </c>
      <c r="B73" s="67" t="s">
        <v>45</v>
      </c>
      <c r="C73" s="74">
        <v>58898.607400000001</v>
      </c>
      <c r="D73" s="68">
        <v>2.0000000000000001E-4</v>
      </c>
      <c r="E73" s="71">
        <f t="shared" ref="E73:E77" si="15">+(C73-C$7)/C$8</f>
        <v>1355.998515252018</v>
      </c>
      <c r="F73" s="71">
        <f t="shared" ref="F73:F77" si="16">ROUND(2*E73,0)/2</f>
        <v>1356</v>
      </c>
      <c r="G73" s="71">
        <f t="shared" ref="G73:G77" si="17">+C73-(C$7+F73*C$8)</f>
        <v>-5.6760000006761402E-3</v>
      </c>
      <c r="K73" s="71">
        <f t="shared" ref="K73:K77" si="18">+G73</f>
        <v>-5.6760000006761402E-3</v>
      </c>
      <c r="O73" s="71">
        <f t="shared" ref="O73:O77" ca="1" si="19">+C$11+C$12*$F73</f>
        <v>-1.9830115279482986E-3</v>
      </c>
      <c r="P73" s="71">
        <f t="shared" ref="P73:P77" ca="1" si="20">+D$11+D$12*$F73</f>
        <v>4.5082160626147214E-2</v>
      </c>
      <c r="Q73" s="72">
        <f t="shared" ref="Q73:Q77" si="21">+C73-15018.5</f>
        <v>43880.107400000001</v>
      </c>
      <c r="R73" s="71">
        <f t="shared" si="14"/>
        <v>-5.6760000006761402E-3</v>
      </c>
    </row>
    <row r="74" spans="1:19" s="71" customFormat="1" ht="12.95" customHeight="1">
      <c r="A74" s="66" t="s">
        <v>190</v>
      </c>
      <c r="B74" s="67" t="s">
        <v>45</v>
      </c>
      <c r="C74" s="74">
        <v>58904.3943</v>
      </c>
      <c r="D74" s="68">
        <v>2.0000000000000001E-4</v>
      </c>
      <c r="E74" s="71">
        <f t="shared" si="15"/>
        <v>1357.5122728441522</v>
      </c>
      <c r="F74" s="71">
        <f t="shared" si="16"/>
        <v>1357.5</v>
      </c>
      <c r="G74" s="71">
        <f t="shared" si="17"/>
        <v>4.6917499996197876E-2</v>
      </c>
      <c r="K74" s="71">
        <f t="shared" si="18"/>
        <v>4.6917499996197876E-2</v>
      </c>
      <c r="O74" s="71">
        <f t="shared" ca="1" si="19"/>
        <v>-1.9920913468804294E-3</v>
      </c>
      <c r="P74" s="71">
        <f t="shared" ca="1" si="20"/>
        <v>4.5074290532126596E-2</v>
      </c>
      <c r="Q74" s="72">
        <f t="shared" si="21"/>
        <v>43885.8943</v>
      </c>
      <c r="R74" s="71">
        <f t="shared" si="14"/>
        <v>4.6917499996197876E-2</v>
      </c>
    </row>
    <row r="75" spans="1:19" s="71" customFormat="1" ht="12.95" customHeight="1">
      <c r="A75" s="66" t="s">
        <v>191</v>
      </c>
      <c r="B75" s="67" t="s">
        <v>45</v>
      </c>
      <c r="C75" s="74">
        <v>59150.916299999997</v>
      </c>
      <c r="D75" s="68">
        <v>2.0000000000000001E-4</v>
      </c>
      <c r="E75" s="71">
        <f t="shared" si="15"/>
        <v>1421.9983619640825</v>
      </c>
      <c r="F75" s="71">
        <f t="shared" si="16"/>
        <v>1422</v>
      </c>
      <c r="G75" s="71">
        <f t="shared" si="17"/>
        <v>-6.2620000098831952E-3</v>
      </c>
      <c r="K75" s="71">
        <f t="shared" si="18"/>
        <v>-6.2620000098831952E-3</v>
      </c>
      <c r="O75" s="71">
        <f t="shared" ca="1" si="19"/>
        <v>-2.382523560962079E-3</v>
      </c>
      <c r="P75" s="71">
        <f t="shared" ca="1" si="20"/>
        <v>4.4735876489239879E-2</v>
      </c>
      <c r="Q75" s="72">
        <f t="shared" si="21"/>
        <v>44132.416299999997</v>
      </c>
      <c r="R75" s="71">
        <f t="shared" si="14"/>
        <v>-6.2620000098831952E-3</v>
      </c>
    </row>
    <row r="76" spans="1:19" s="71" customFormat="1" ht="12.95" customHeight="1">
      <c r="A76" s="66" t="s">
        <v>191</v>
      </c>
      <c r="B76" s="67" t="s">
        <v>45</v>
      </c>
      <c r="C76" s="74">
        <v>59242.665699999998</v>
      </c>
      <c r="D76" s="68">
        <v>2.0000000000000001E-4</v>
      </c>
      <c r="E76" s="71">
        <f t="shared" si="15"/>
        <v>1445.9984917095016</v>
      </c>
      <c r="F76" s="71">
        <f t="shared" si="16"/>
        <v>1446</v>
      </c>
      <c r="G76" s="71">
        <f t="shared" si="17"/>
        <v>-5.7660000020405278E-3</v>
      </c>
      <c r="K76" s="71">
        <f t="shared" si="18"/>
        <v>-5.7660000020405278E-3</v>
      </c>
      <c r="O76" s="71">
        <f t="shared" ca="1" si="19"/>
        <v>-2.5278006638761808E-3</v>
      </c>
      <c r="P76" s="71">
        <f t="shared" ca="1" si="20"/>
        <v>4.4609954984909939E-2</v>
      </c>
      <c r="Q76" s="72">
        <f t="shared" si="21"/>
        <v>44224.165699999998</v>
      </c>
      <c r="R76" s="71">
        <f t="shared" si="14"/>
        <v>-5.7660000020405278E-3</v>
      </c>
    </row>
    <row r="77" spans="1:19" s="71" customFormat="1" ht="12.95" customHeight="1">
      <c r="A77" s="68" t="s">
        <v>192</v>
      </c>
      <c r="B77" s="67" t="s">
        <v>45</v>
      </c>
      <c r="C77" s="74">
        <v>59540.849399999999</v>
      </c>
      <c r="D77" s="68">
        <v>2.0000000000000001E-4</v>
      </c>
      <c r="E77" s="71">
        <f t="shared" si="15"/>
        <v>1523.9984294526275</v>
      </c>
      <c r="F77" s="71">
        <f t="shared" si="16"/>
        <v>1524</v>
      </c>
      <c r="G77" s="71">
        <f t="shared" si="17"/>
        <v>-6.0040000025765039E-3</v>
      </c>
      <c r="K77" s="71">
        <f t="shared" si="18"/>
        <v>-6.0040000025765039E-3</v>
      </c>
      <c r="O77" s="71">
        <f t="shared" ca="1" si="19"/>
        <v>-2.9999512483470129E-3</v>
      </c>
      <c r="P77" s="71">
        <f t="shared" ca="1" si="20"/>
        <v>4.4200710095837627E-2</v>
      </c>
      <c r="Q77" s="72">
        <f t="shared" si="21"/>
        <v>44522.349399999999</v>
      </c>
      <c r="R77" s="71">
        <f t="shared" si="14"/>
        <v>-6.0040000025765039E-3</v>
      </c>
    </row>
    <row r="78" spans="1:19" s="71" customFormat="1" ht="12.95" customHeight="1">
      <c r="A78" s="69" t="s">
        <v>193</v>
      </c>
      <c r="B78" s="70" t="s">
        <v>45</v>
      </c>
      <c r="C78" s="74">
        <v>59884.906300000002</v>
      </c>
      <c r="D78" s="68">
        <v>2.0000000000000001E-4</v>
      </c>
      <c r="E78" s="71">
        <f t="shared" ref="E78" si="22">+(C78-C$7)/C$8</f>
        <v>1613.9980396932042</v>
      </c>
      <c r="F78" s="71">
        <f t="shared" ref="F78" si="23">ROUND(2*E78,0)/2</f>
        <v>1614</v>
      </c>
      <c r="G78" s="71">
        <f t="shared" ref="G78" si="24">+C78-(C$7+F78*C$8)</f>
        <v>-7.4939999976777472E-3</v>
      </c>
      <c r="K78" s="71">
        <f t="shared" ref="K78" si="25">+G78</f>
        <v>-7.4939999976777472E-3</v>
      </c>
      <c r="O78" s="71">
        <f t="shared" ref="O78" ca="1" si="26">+C$11+C$12*$F78</f>
        <v>-3.5447403842748951E-3</v>
      </c>
      <c r="P78" s="71">
        <f t="shared" ref="P78" ca="1" si="27">+D$11+D$12*$F78</f>
        <v>4.3728504454600352E-2</v>
      </c>
      <c r="Q78" s="72">
        <f t="shared" ref="Q78" si="28">+C78-15018.5</f>
        <v>44866.406300000002</v>
      </c>
      <c r="R78" s="71">
        <f t="shared" ref="R78" si="29">G78</f>
        <v>-7.4939999976777472E-3</v>
      </c>
    </row>
    <row r="79" spans="1:19" s="71" customFormat="1" ht="12.95" customHeight="1">
      <c r="A79" s="73" t="s">
        <v>194</v>
      </c>
      <c r="B79" s="78" t="s">
        <v>52</v>
      </c>
      <c r="C79" s="75">
        <v>59959.506000000052</v>
      </c>
      <c r="D79" s="68">
        <v>2E-3</v>
      </c>
      <c r="E79" s="71">
        <f t="shared" ref="E79" si="30">+(C79-C$7)/C$8</f>
        <v>1633.5120907820456</v>
      </c>
      <c r="F79" s="71">
        <f t="shared" ref="F79" si="31">ROUND(2*E79,0)/2</f>
        <v>1633.5</v>
      </c>
      <c r="G79" s="71">
        <f t="shared" ref="G79" si="32">+C79-(C$7+F79*C$8)</f>
        <v>4.6221500051615294E-2</v>
      </c>
      <c r="K79" s="71">
        <f t="shared" ref="K79" si="33">+G79</f>
        <v>4.6221500051615294E-2</v>
      </c>
      <c r="O79" s="71">
        <f t="shared" ref="O79" ca="1" si="34">+C$11+C$12*$F79</f>
        <v>-3.6627780303926027E-3</v>
      </c>
      <c r="P79" s="71">
        <f t="shared" ref="P79" ca="1" si="35">+D$11+D$12*$F79</f>
        <v>4.3626193232332272E-2</v>
      </c>
      <c r="Q79" s="72">
        <f t="shared" ref="Q79" si="36">+C79-15018.5</f>
        <v>44941.006000000052</v>
      </c>
      <c r="S79" s="71">
        <f>G79</f>
        <v>4.6221500051615294E-2</v>
      </c>
    </row>
    <row r="80" spans="1:19" s="71" customFormat="1" ht="12.95" customHeight="1">
      <c r="A80" s="69" t="s">
        <v>195</v>
      </c>
      <c r="B80" s="79" t="s">
        <v>45</v>
      </c>
      <c r="C80" s="80">
        <v>60297.775099999999</v>
      </c>
      <c r="D80" s="80">
        <v>2.0000000000000001E-4</v>
      </c>
      <c r="E80" s="71">
        <f t="shared" ref="E80" si="37">+(C80-C$7)/C$8</f>
        <v>1721.9977080053175</v>
      </c>
      <c r="F80" s="71">
        <f t="shared" ref="F80" si="38">ROUND(2*E80,0)/2</f>
        <v>1722</v>
      </c>
      <c r="G80" s="71">
        <f t="shared" ref="G80" si="39">+C80-(C$7+F80*C$8)</f>
        <v>-8.762000004935544E-3</v>
      </c>
      <c r="K80" s="71">
        <f t="shared" ref="K80" si="40">+G80</f>
        <v>-8.762000004935544E-3</v>
      </c>
      <c r="O80" s="71">
        <f t="shared" ref="O80" ca="1" si="41">+C$11+C$12*$F80</f>
        <v>-4.1984873473883541E-3</v>
      </c>
      <c r="P80" s="71">
        <f t="shared" ref="P80" ca="1" si="42">+D$11+D$12*$F80</f>
        <v>4.3161857685115615E-2</v>
      </c>
      <c r="Q80" s="72">
        <f t="shared" ref="Q80" si="43">+C80-15018.5</f>
        <v>45279.275099999999</v>
      </c>
      <c r="R80" s="71">
        <f>G80</f>
        <v>-8.762000004935544E-3</v>
      </c>
    </row>
    <row r="81" spans="3:4" s="71" customFormat="1" ht="12.95" customHeight="1">
      <c r="C81" s="76"/>
      <c r="D81" s="77"/>
    </row>
    <row r="82" spans="3:4" s="71" customFormat="1" ht="12.95" customHeight="1">
      <c r="C82" s="76"/>
      <c r="D82" s="77"/>
    </row>
    <row r="83" spans="3:4" s="71" customFormat="1" ht="12.95" customHeight="1">
      <c r="C83" s="76"/>
      <c r="D83" s="77"/>
    </row>
    <row r="84" spans="3:4" s="71" customFormat="1" ht="12.95" customHeight="1">
      <c r="C84" s="76"/>
      <c r="D84" s="77"/>
    </row>
    <row r="85" spans="3:4" s="71" customFormat="1" ht="12.95" customHeight="1">
      <c r="C85" s="76"/>
      <c r="D85" s="77"/>
    </row>
    <row r="86" spans="3:4" s="71" customFormat="1" ht="12.95" customHeight="1">
      <c r="C86" s="76"/>
      <c r="D86" s="77"/>
    </row>
    <row r="87" spans="3:4" s="71" customFormat="1" ht="12.95" customHeight="1">
      <c r="C87" s="77"/>
      <c r="D87" s="77"/>
    </row>
    <row r="88" spans="3:4" s="71" customFormat="1" ht="12" customHeight="1">
      <c r="C88" s="77"/>
      <c r="D88" s="77"/>
    </row>
    <row r="89" spans="3:4" s="71" customFormat="1" ht="12" customHeight="1">
      <c r="C89" s="77"/>
      <c r="D89" s="77"/>
    </row>
    <row r="90" spans="3:4" s="71" customFormat="1" ht="12" customHeight="1">
      <c r="C90" s="77"/>
      <c r="D90" s="77"/>
    </row>
    <row r="91" spans="3:4" s="71" customFormat="1" ht="12" customHeight="1">
      <c r="C91" s="77"/>
      <c r="D91" s="77"/>
    </row>
    <row r="92" spans="3:4" s="71" customFormat="1" ht="12" customHeight="1">
      <c r="C92" s="77"/>
      <c r="D92" s="77"/>
    </row>
    <row r="93" spans="3:4" s="71" customFormat="1" ht="12" customHeight="1">
      <c r="C93" s="77"/>
      <c r="D93" s="77"/>
    </row>
    <row r="94" spans="3:4" s="71" customFormat="1" ht="12" customHeight="1">
      <c r="C94" s="77"/>
      <c r="D94" s="77"/>
    </row>
    <row r="95" spans="3:4" s="71" customFormat="1" ht="12" customHeight="1">
      <c r="C95" s="77"/>
      <c r="D95" s="77"/>
    </row>
    <row r="96" spans="3:4" s="71" customFormat="1" ht="12" customHeight="1">
      <c r="C96" s="77"/>
      <c r="D96" s="77"/>
    </row>
    <row r="97" spans="3:4" s="71" customFormat="1" ht="12" customHeight="1">
      <c r="C97" s="77"/>
      <c r="D97" s="77"/>
    </row>
    <row r="98" spans="3:4" s="71" customFormat="1" ht="12" customHeight="1">
      <c r="C98" s="77"/>
      <c r="D98" s="77"/>
    </row>
    <row r="99" spans="3:4" s="71" customFormat="1" ht="12" customHeight="1">
      <c r="C99" s="77"/>
      <c r="D99" s="77"/>
    </row>
    <row r="100" spans="3:4" s="71" customFormat="1" ht="12" customHeight="1">
      <c r="C100" s="77"/>
      <c r="D100" s="77"/>
    </row>
    <row r="101" spans="3:4" s="71" customFormat="1" ht="12" customHeight="1">
      <c r="C101" s="77"/>
      <c r="D101" s="77"/>
    </row>
    <row r="102" spans="3:4" s="71" customFormat="1" ht="12" customHeight="1">
      <c r="C102" s="77"/>
      <c r="D102" s="77"/>
    </row>
    <row r="103" spans="3:4" s="71" customFormat="1" ht="12" customHeight="1">
      <c r="C103" s="77"/>
      <c r="D103" s="77"/>
    </row>
    <row r="104" spans="3:4" s="71" customFormat="1" ht="12" customHeight="1">
      <c r="C104" s="77"/>
      <c r="D104" s="77"/>
    </row>
    <row r="105" spans="3:4" s="71" customFormat="1" ht="12" customHeight="1">
      <c r="C105" s="77"/>
      <c r="D105" s="77"/>
    </row>
    <row r="106" spans="3:4" s="71" customFormat="1" ht="12" customHeight="1">
      <c r="C106" s="77"/>
      <c r="D106" s="77"/>
    </row>
    <row r="107" spans="3:4" s="71" customFormat="1" ht="12" customHeight="1">
      <c r="C107" s="77"/>
      <c r="D107" s="77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</sheetData>
  <protectedRanges>
    <protectedRange sqref="A66:D70" name="Range1"/>
  </protectedRanges>
  <phoneticPr fontId="8" type="noConversion"/>
  <hyperlinks>
    <hyperlink ref="H64574" r:id="rId1" display="http://vsolj.cetus-net.org/bulletin.html" xr:uid="{00000000-0004-0000-0000-000000000000}"/>
    <hyperlink ref="H64567" r:id="rId2" display="https://www.aavso.org/ejaavso" xr:uid="{00000000-0004-0000-0000-000001000000}"/>
    <hyperlink ref="I64574" r:id="rId3" display="http://vsolj.cetus-net.org/bulletin.html" xr:uid="{00000000-0004-0000-0000-000002000000}"/>
    <hyperlink ref="AQ58225" r:id="rId4" display="http://cdsbib.u-strasbg.fr/cgi-bin/cdsbib?1990RMxAA..21..381G" xr:uid="{00000000-0004-0000-0000-000003000000}"/>
    <hyperlink ref="H64571" r:id="rId5" display="https://www.aavso.org/ejaavso" xr:uid="{00000000-0004-0000-0000-000004000000}"/>
    <hyperlink ref="AP5589" r:id="rId6" display="http://cdsbib.u-strasbg.fr/cgi-bin/cdsbib?1990RMxAA..21..381G" xr:uid="{00000000-0004-0000-0000-000005000000}"/>
    <hyperlink ref="AP5592" r:id="rId7" display="http://cdsbib.u-strasbg.fr/cgi-bin/cdsbib?1990RMxAA..21..381G" xr:uid="{00000000-0004-0000-0000-000006000000}"/>
    <hyperlink ref="AP5590" r:id="rId8" display="http://cdsbib.u-strasbg.fr/cgi-bin/cdsbib?1990RMxAA..21..381G" xr:uid="{00000000-0004-0000-0000-000007000000}"/>
    <hyperlink ref="AP5574" r:id="rId9" display="http://cdsbib.u-strasbg.fr/cgi-bin/cdsbib?1990RMxAA..21..381G" xr:uid="{00000000-0004-0000-0000-000008000000}"/>
    <hyperlink ref="AQ5803" r:id="rId10" display="http://cdsbib.u-strasbg.fr/cgi-bin/cdsbib?1990RMxAA..21..381G" xr:uid="{00000000-0004-0000-0000-000009000000}"/>
    <hyperlink ref="AQ5807" r:id="rId11" display="http://cdsbib.u-strasbg.fr/cgi-bin/cdsbib?1990RMxAA..21..381G" xr:uid="{00000000-0004-0000-0000-00000A000000}"/>
    <hyperlink ref="AQ65487" r:id="rId12" display="http://cdsbib.u-strasbg.fr/cgi-bin/cdsbib?1990RMxAA..21..381G" xr:uid="{00000000-0004-0000-0000-00000B000000}"/>
    <hyperlink ref="I2695" r:id="rId13" display="http://vsolj.cetus-net.org/bulletin.html" xr:uid="{00000000-0004-0000-0000-00000C000000}"/>
    <hyperlink ref="H2695" r:id="rId14" display="http://vsolj.cetus-net.org/bulletin.html" xr:uid="{00000000-0004-0000-0000-00000D000000}"/>
    <hyperlink ref="AQ612" r:id="rId15" display="http://cdsbib.u-strasbg.fr/cgi-bin/cdsbib?1990RMxAA..21..381G" xr:uid="{00000000-0004-0000-0000-00000E000000}"/>
    <hyperlink ref="AQ611" r:id="rId16" display="http://cdsbib.u-strasbg.fr/cgi-bin/cdsbib?1990RMxAA..21..381G" xr:uid="{00000000-0004-0000-0000-00000F000000}"/>
    <hyperlink ref="AP3865" r:id="rId17" display="http://cdsbib.u-strasbg.fr/cgi-bin/cdsbib?1990RMxAA..21..381G" xr:uid="{00000000-0004-0000-0000-000010000000}"/>
    <hyperlink ref="AP3883" r:id="rId18" display="http://cdsbib.u-strasbg.fr/cgi-bin/cdsbib?1990RMxAA..21..381G" xr:uid="{00000000-0004-0000-0000-000011000000}"/>
    <hyperlink ref="AP3884" r:id="rId19" display="http://cdsbib.u-strasbg.fr/cgi-bin/cdsbib?1990RMxAA..21..381G" xr:uid="{00000000-0004-0000-0000-000012000000}"/>
    <hyperlink ref="AP388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B9FF-4986-40BC-89F1-774327E8C522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workbookViewId="0">
      <selection activeCell="A22" sqref="A22:D42"/>
    </sheetView>
  </sheetViews>
  <sheetFormatPr defaultRowHeight="12.75"/>
  <cols>
    <col min="1" max="1" width="19.7109375" style="10" customWidth="1"/>
    <col min="2" max="2" width="4.42578125" style="14" customWidth="1"/>
    <col min="3" max="3" width="12.7109375" style="1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31" t="s">
        <v>53</v>
      </c>
      <c r="I1" s="32" t="s">
        <v>54</v>
      </c>
      <c r="J1" s="33" t="s">
        <v>55</v>
      </c>
    </row>
    <row r="2" spans="1:16">
      <c r="I2" s="34" t="s">
        <v>56</v>
      </c>
      <c r="J2" s="35" t="s">
        <v>57</v>
      </c>
    </row>
    <row r="3" spans="1:16">
      <c r="A3" s="36" t="s">
        <v>58</v>
      </c>
      <c r="I3" s="34" t="s">
        <v>59</v>
      </c>
      <c r="J3" s="35" t="s">
        <v>60</v>
      </c>
    </row>
    <row r="4" spans="1:16">
      <c r="I4" s="34" t="s">
        <v>61</v>
      </c>
      <c r="J4" s="35" t="s">
        <v>60</v>
      </c>
    </row>
    <row r="5" spans="1:16" ht="13.5" thickBot="1">
      <c r="I5" s="37" t="s">
        <v>62</v>
      </c>
      <c r="J5" s="38" t="s">
        <v>63</v>
      </c>
    </row>
    <row r="10" spans="1:16" ht="13.5" thickBot="1"/>
    <row r="11" spans="1:16" ht="12.75" customHeight="1" thickBot="1">
      <c r="A11" s="10" t="str">
        <f t="shared" ref="A11:A42" si="0">P11</f>
        <v> PSMO 8.2.102 </v>
      </c>
      <c r="B11" s="9" t="str">
        <f t="shared" ref="B11:B42" si="1">IF(H11=INT(H11),"I","II")</f>
        <v>II</v>
      </c>
      <c r="C11" s="10">
        <f t="shared" ref="C11:C42" si="2">1*G11</f>
        <v>27124.870999999999</v>
      </c>
      <c r="D11" s="14" t="str">
        <f t="shared" ref="D11:D42" si="3">VLOOKUP(F11,I$1:J$5,2,FALSE)</f>
        <v>vis</v>
      </c>
      <c r="E11" s="39">
        <f>VLOOKUP(C11,'Active 1'!C$21:E$973,3,FALSE)</f>
        <v>-6955.4868579138565</v>
      </c>
      <c r="F11" s="9" t="s">
        <v>62</v>
      </c>
      <c r="G11" s="14" t="str">
        <f t="shared" ref="G11:G42" si="4">MID(I11,3,LEN(I11)-3)</f>
        <v>27124.871</v>
      </c>
      <c r="H11" s="10">
        <f t="shared" ref="H11:H42" si="5">1*K11</f>
        <v>-7214.5</v>
      </c>
      <c r="I11" s="40" t="s">
        <v>64</v>
      </c>
      <c r="J11" s="41" t="s">
        <v>65</v>
      </c>
      <c r="K11" s="40">
        <v>-7214.5</v>
      </c>
      <c r="L11" s="40" t="s">
        <v>66</v>
      </c>
      <c r="M11" s="41" t="s">
        <v>67</v>
      </c>
      <c r="N11" s="41"/>
      <c r="O11" s="42" t="s">
        <v>68</v>
      </c>
      <c r="P11" s="42" t="s">
        <v>69</v>
      </c>
    </row>
    <row r="12" spans="1:16" ht="12.75" customHeight="1" thickBot="1">
      <c r="A12" s="10" t="str">
        <f t="shared" si="0"/>
        <v> BBS 86 </v>
      </c>
      <c r="B12" s="9" t="str">
        <f t="shared" si="1"/>
        <v>II</v>
      </c>
      <c r="C12" s="10">
        <f t="shared" si="2"/>
        <v>47141.487000000001</v>
      </c>
      <c r="D12" s="14" t="str">
        <f t="shared" si="3"/>
        <v>vis</v>
      </c>
      <c r="E12" s="39">
        <f>VLOOKUP(C12,'Active 1'!C$21:E$973,3,FALSE)</f>
        <v>-1719.4702620098878</v>
      </c>
      <c r="F12" s="9" t="s">
        <v>62</v>
      </c>
      <c r="G12" s="14" t="str">
        <f t="shared" si="4"/>
        <v>47141.487</v>
      </c>
      <c r="H12" s="10">
        <f t="shared" si="5"/>
        <v>-1978.5</v>
      </c>
      <c r="I12" s="40" t="s">
        <v>110</v>
      </c>
      <c r="J12" s="41" t="s">
        <v>111</v>
      </c>
      <c r="K12" s="40">
        <v>-1978.5</v>
      </c>
      <c r="L12" s="40" t="s">
        <v>112</v>
      </c>
      <c r="M12" s="41" t="s">
        <v>67</v>
      </c>
      <c r="N12" s="41"/>
      <c r="O12" s="42" t="s">
        <v>113</v>
      </c>
      <c r="P12" s="42" t="s">
        <v>114</v>
      </c>
    </row>
    <row r="13" spans="1:16" ht="12.75" customHeight="1" thickBot="1">
      <c r="A13" s="10" t="str">
        <f t="shared" si="0"/>
        <v>IBVS 5502 </v>
      </c>
      <c r="B13" s="9" t="str">
        <f t="shared" si="1"/>
        <v>I</v>
      </c>
      <c r="C13" s="10">
        <f t="shared" si="2"/>
        <v>52980.810700000002</v>
      </c>
      <c r="D13" s="14" t="str">
        <f t="shared" si="3"/>
        <v>vis</v>
      </c>
      <c r="E13" s="39">
        <f>VLOOKUP(C13,'Active 1'!C$21:E$973,3,FALSE)</f>
        <v>-191.99949462066627</v>
      </c>
      <c r="F13" s="9" t="s">
        <v>62</v>
      </c>
      <c r="G13" s="14" t="str">
        <f t="shared" si="4"/>
        <v>52980.8107</v>
      </c>
      <c r="H13" s="10">
        <f t="shared" si="5"/>
        <v>-451</v>
      </c>
      <c r="I13" s="40" t="s">
        <v>121</v>
      </c>
      <c r="J13" s="41" t="s">
        <v>122</v>
      </c>
      <c r="K13" s="40">
        <v>-451</v>
      </c>
      <c r="L13" s="40" t="s">
        <v>123</v>
      </c>
      <c r="M13" s="41" t="s">
        <v>124</v>
      </c>
      <c r="N13" s="41" t="s">
        <v>125</v>
      </c>
      <c r="O13" s="42" t="s">
        <v>126</v>
      </c>
      <c r="P13" s="43" t="s">
        <v>127</v>
      </c>
    </row>
    <row r="14" spans="1:16" ht="12.75" customHeight="1" thickBot="1">
      <c r="A14" s="10" t="str">
        <f t="shared" si="0"/>
        <v>JAAVSO 36(2);171 </v>
      </c>
      <c r="B14" s="9" t="str">
        <f t="shared" si="1"/>
        <v>I</v>
      </c>
      <c r="C14" s="10">
        <f t="shared" si="2"/>
        <v>54494.665300000001</v>
      </c>
      <c r="D14" s="14" t="str">
        <f t="shared" si="3"/>
        <v>vis</v>
      </c>
      <c r="E14" s="39">
        <f>VLOOKUP(C14,'Active 1'!C$21:E$973,3,FALSE)</f>
        <v>203.999899551933</v>
      </c>
      <c r="F14" s="9" t="s">
        <v>62</v>
      </c>
      <c r="G14" s="14" t="str">
        <f t="shared" si="4"/>
        <v>54494.6653</v>
      </c>
      <c r="H14" s="10">
        <f t="shared" si="5"/>
        <v>-55</v>
      </c>
      <c r="I14" s="40" t="s">
        <v>144</v>
      </c>
      <c r="J14" s="41" t="s">
        <v>145</v>
      </c>
      <c r="K14" s="40">
        <v>-55</v>
      </c>
      <c r="L14" s="40" t="s">
        <v>146</v>
      </c>
      <c r="M14" s="41" t="s">
        <v>118</v>
      </c>
      <c r="N14" s="41" t="s">
        <v>119</v>
      </c>
      <c r="O14" s="42" t="s">
        <v>140</v>
      </c>
      <c r="P14" s="43" t="s">
        <v>147</v>
      </c>
    </row>
    <row r="15" spans="1:16" ht="12.75" customHeight="1" thickBot="1">
      <c r="A15" s="10" t="str">
        <f t="shared" si="0"/>
        <v>JAAVSO 36(2);171 </v>
      </c>
      <c r="B15" s="9" t="str">
        <f t="shared" si="1"/>
        <v>I</v>
      </c>
      <c r="C15" s="10">
        <f t="shared" si="2"/>
        <v>54517.602299999999</v>
      </c>
      <c r="D15" s="14" t="str">
        <f t="shared" si="3"/>
        <v>vis</v>
      </c>
      <c r="E15" s="39">
        <f>VLOOKUP(C15,'Active 1'!C$21:E$973,3,FALSE)</f>
        <v>209.99984043406008</v>
      </c>
      <c r="F15" s="9" t="s">
        <v>62</v>
      </c>
      <c r="G15" s="14" t="str">
        <f t="shared" si="4"/>
        <v>54517.6023</v>
      </c>
      <c r="H15" s="10">
        <f t="shared" si="5"/>
        <v>-49</v>
      </c>
      <c r="I15" s="40" t="s">
        <v>148</v>
      </c>
      <c r="J15" s="41" t="s">
        <v>149</v>
      </c>
      <c r="K15" s="40">
        <v>-49</v>
      </c>
      <c r="L15" s="40" t="s">
        <v>150</v>
      </c>
      <c r="M15" s="41" t="s">
        <v>118</v>
      </c>
      <c r="N15" s="41" t="s">
        <v>119</v>
      </c>
      <c r="O15" s="42" t="s">
        <v>81</v>
      </c>
      <c r="P15" s="43" t="s">
        <v>147</v>
      </c>
    </row>
    <row r="16" spans="1:16" ht="12.75" customHeight="1" thickBot="1">
      <c r="A16" s="10" t="str">
        <f t="shared" si="0"/>
        <v>JAAVSO 36(2);186 </v>
      </c>
      <c r="B16" s="9" t="str">
        <f t="shared" si="1"/>
        <v>II</v>
      </c>
      <c r="C16" s="10">
        <f t="shared" si="2"/>
        <v>54538.676500000001</v>
      </c>
      <c r="D16" s="14" t="str">
        <f t="shared" si="3"/>
        <v>vis</v>
      </c>
      <c r="E16" s="39">
        <f>VLOOKUP(C16,'Active 1'!C$21:E$973,3,FALSE)</f>
        <v>215.51250356080507</v>
      </c>
      <c r="F16" s="9" t="s">
        <v>62</v>
      </c>
      <c r="G16" s="14" t="str">
        <f t="shared" si="4"/>
        <v>54538.6765</v>
      </c>
      <c r="H16" s="10">
        <f t="shared" si="5"/>
        <v>-43.5</v>
      </c>
      <c r="I16" s="40" t="s">
        <v>151</v>
      </c>
      <c r="J16" s="41" t="s">
        <v>152</v>
      </c>
      <c r="K16" s="40">
        <v>-43.5</v>
      </c>
      <c r="L16" s="40" t="s">
        <v>153</v>
      </c>
      <c r="M16" s="41" t="s">
        <v>118</v>
      </c>
      <c r="N16" s="41" t="s">
        <v>154</v>
      </c>
      <c r="O16" s="42" t="s">
        <v>140</v>
      </c>
      <c r="P16" s="43" t="s">
        <v>155</v>
      </c>
    </row>
    <row r="17" spans="1:16" ht="12.75" customHeight="1" thickBot="1">
      <c r="A17" s="10" t="str">
        <f t="shared" si="0"/>
        <v> JAAVSO 37;44 </v>
      </c>
      <c r="B17" s="9" t="str">
        <f t="shared" si="1"/>
        <v>I</v>
      </c>
      <c r="C17" s="10">
        <f t="shared" si="2"/>
        <v>54792.848700000002</v>
      </c>
      <c r="D17" s="14" t="str">
        <f t="shared" si="3"/>
        <v>vis</v>
      </c>
      <c r="E17" s="39">
        <f>VLOOKUP(C17,'Active 1'!C$21:E$973,3,FALSE)</f>
        <v>281.99975882000712</v>
      </c>
      <c r="F17" s="9" t="s">
        <v>62</v>
      </c>
      <c r="G17" s="14" t="str">
        <f t="shared" si="4"/>
        <v>54792.8487</v>
      </c>
      <c r="H17" s="10">
        <f t="shared" si="5"/>
        <v>23</v>
      </c>
      <c r="I17" s="40" t="s">
        <v>156</v>
      </c>
      <c r="J17" s="41" t="s">
        <v>157</v>
      </c>
      <c r="K17" s="40">
        <v>23</v>
      </c>
      <c r="L17" s="40" t="s">
        <v>158</v>
      </c>
      <c r="M17" s="41" t="s">
        <v>118</v>
      </c>
      <c r="N17" s="41" t="s">
        <v>119</v>
      </c>
      <c r="O17" s="42" t="s">
        <v>81</v>
      </c>
      <c r="P17" s="42" t="s">
        <v>159</v>
      </c>
    </row>
    <row r="18" spans="1:16" ht="12.75" customHeight="1" thickBot="1">
      <c r="A18" s="10" t="str">
        <f t="shared" si="0"/>
        <v> JAAVSO 37;44 </v>
      </c>
      <c r="B18" s="9" t="str">
        <f t="shared" si="1"/>
        <v>II</v>
      </c>
      <c r="C18" s="10">
        <f t="shared" si="2"/>
        <v>54863.621500000001</v>
      </c>
      <c r="D18" s="14" t="str">
        <f t="shared" si="3"/>
        <v>vis</v>
      </c>
      <c r="E18" s="39">
        <f>VLOOKUP(C18,'Active 1'!C$21:E$973,3,FALSE)</f>
        <v>300.5127559888885</v>
      </c>
      <c r="F18" s="9" t="s">
        <v>62</v>
      </c>
      <c r="G18" s="14" t="str">
        <f t="shared" si="4"/>
        <v>54863.6215</v>
      </c>
      <c r="H18" s="10">
        <f t="shared" si="5"/>
        <v>41.5</v>
      </c>
      <c r="I18" s="40" t="s">
        <v>160</v>
      </c>
      <c r="J18" s="41" t="s">
        <v>161</v>
      </c>
      <c r="K18" s="40">
        <v>41.5</v>
      </c>
      <c r="L18" s="40" t="s">
        <v>162</v>
      </c>
      <c r="M18" s="41" t="s">
        <v>118</v>
      </c>
      <c r="N18" s="41" t="s">
        <v>119</v>
      </c>
      <c r="O18" s="42" t="s">
        <v>81</v>
      </c>
      <c r="P18" s="42" t="s">
        <v>159</v>
      </c>
    </row>
    <row r="19" spans="1:16" ht="12.75" customHeight="1" thickBot="1">
      <c r="A19" s="10" t="str">
        <f t="shared" si="0"/>
        <v> JAAVSO 38;120 </v>
      </c>
      <c r="B19" s="9" t="str">
        <f t="shared" si="1"/>
        <v>II</v>
      </c>
      <c r="C19" s="10">
        <f t="shared" si="2"/>
        <v>55138.867400000003</v>
      </c>
      <c r="D19" s="14" t="str">
        <f t="shared" si="3"/>
        <v>vis</v>
      </c>
      <c r="E19" s="39">
        <f>VLOOKUP(C19,'Active 1'!C$21:E$973,3,FALSE)</f>
        <v>372.51254358308188</v>
      </c>
      <c r="F19" s="9" t="s">
        <v>62</v>
      </c>
      <c r="G19" s="14" t="str">
        <f t="shared" si="4"/>
        <v>55138.8674</v>
      </c>
      <c r="H19" s="10">
        <f t="shared" si="5"/>
        <v>113.5</v>
      </c>
      <c r="I19" s="40" t="s">
        <v>167</v>
      </c>
      <c r="J19" s="41" t="s">
        <v>168</v>
      </c>
      <c r="K19" s="40">
        <v>113.5</v>
      </c>
      <c r="L19" s="40" t="s">
        <v>169</v>
      </c>
      <c r="M19" s="41" t="s">
        <v>118</v>
      </c>
      <c r="N19" s="41" t="s">
        <v>119</v>
      </c>
      <c r="O19" s="42" t="s">
        <v>81</v>
      </c>
      <c r="P19" s="42" t="s">
        <v>170</v>
      </c>
    </row>
    <row r="20" spans="1:16" ht="12.75" customHeight="1" thickBot="1">
      <c r="A20" s="10" t="str">
        <f t="shared" si="0"/>
        <v> JAAVSO 38;120 </v>
      </c>
      <c r="B20" s="9" t="str">
        <f t="shared" si="1"/>
        <v>I</v>
      </c>
      <c r="C20" s="10">
        <f t="shared" si="2"/>
        <v>55182.781600000002</v>
      </c>
      <c r="D20" s="14" t="str">
        <f t="shared" si="3"/>
        <v>vis</v>
      </c>
      <c r="E20" s="39">
        <f>VLOOKUP(C20,'Active 1'!C$21:E$973,3,FALSE)</f>
        <v>383.99977399185042</v>
      </c>
      <c r="F20" s="9" t="s">
        <v>62</v>
      </c>
      <c r="G20" s="14" t="str">
        <f t="shared" si="4"/>
        <v>55182.7816</v>
      </c>
      <c r="H20" s="10">
        <f t="shared" si="5"/>
        <v>125</v>
      </c>
      <c r="I20" s="40" t="s">
        <v>171</v>
      </c>
      <c r="J20" s="41" t="s">
        <v>172</v>
      </c>
      <c r="K20" s="40">
        <v>125</v>
      </c>
      <c r="L20" s="40" t="s">
        <v>150</v>
      </c>
      <c r="M20" s="41" t="s">
        <v>118</v>
      </c>
      <c r="N20" s="41" t="s">
        <v>119</v>
      </c>
      <c r="O20" s="42" t="s">
        <v>81</v>
      </c>
      <c r="P20" s="42" t="s">
        <v>170</v>
      </c>
    </row>
    <row r="21" spans="1:16" ht="12.75" customHeight="1" thickBot="1">
      <c r="A21" s="10" t="str">
        <f t="shared" si="0"/>
        <v> JAAVSO 41;122 </v>
      </c>
      <c r="B21" s="9" t="str">
        <f t="shared" si="1"/>
        <v>I</v>
      </c>
      <c r="C21" s="10">
        <f t="shared" si="2"/>
        <v>55962.646399999998</v>
      </c>
      <c r="D21" s="14" t="str">
        <f t="shared" si="3"/>
        <v>vis</v>
      </c>
      <c r="E21" s="39">
        <f>VLOOKUP(C21,'Active 1'!C$21:E$973,3,FALSE)</f>
        <v>587.99954275202981</v>
      </c>
      <c r="F21" s="9" t="s">
        <v>62</v>
      </c>
      <c r="G21" s="14" t="str">
        <f t="shared" si="4"/>
        <v>55962.6464</v>
      </c>
      <c r="H21" s="10">
        <f t="shared" si="5"/>
        <v>329</v>
      </c>
      <c r="I21" s="40" t="s">
        <v>178</v>
      </c>
      <c r="J21" s="41" t="s">
        <v>179</v>
      </c>
      <c r="K21" s="40">
        <v>329</v>
      </c>
      <c r="L21" s="40" t="s">
        <v>180</v>
      </c>
      <c r="M21" s="41" t="s">
        <v>118</v>
      </c>
      <c r="N21" s="41" t="s">
        <v>62</v>
      </c>
      <c r="O21" s="42" t="s">
        <v>81</v>
      </c>
      <c r="P21" s="42" t="s">
        <v>181</v>
      </c>
    </row>
    <row r="22" spans="1:16" ht="12.75" customHeight="1" thickBot="1">
      <c r="A22" s="10" t="str">
        <f t="shared" si="0"/>
        <v> PSMO 8.2.102 </v>
      </c>
      <c r="B22" s="9" t="str">
        <f t="shared" si="1"/>
        <v>I</v>
      </c>
      <c r="C22" s="10">
        <f t="shared" si="2"/>
        <v>27868.402999999998</v>
      </c>
      <c r="D22" s="14" t="str">
        <f t="shared" si="3"/>
        <v>vis</v>
      </c>
      <c r="E22" s="39">
        <f>VLOOKUP(C22,'Active 1'!C$21:E$973,3,FALSE)</f>
        <v>-6760.9911503684025</v>
      </c>
      <c r="F22" s="9" t="s">
        <v>62</v>
      </c>
      <c r="G22" s="14" t="str">
        <f t="shared" si="4"/>
        <v>27868.403</v>
      </c>
      <c r="H22" s="10">
        <f t="shared" si="5"/>
        <v>-7020</v>
      </c>
      <c r="I22" s="40" t="s">
        <v>70</v>
      </c>
      <c r="J22" s="41" t="s">
        <v>71</v>
      </c>
      <c r="K22" s="40">
        <v>-7020</v>
      </c>
      <c r="L22" s="40" t="s">
        <v>72</v>
      </c>
      <c r="M22" s="41" t="s">
        <v>67</v>
      </c>
      <c r="N22" s="41"/>
      <c r="O22" s="42" t="s">
        <v>68</v>
      </c>
      <c r="P22" s="42" t="s">
        <v>69</v>
      </c>
    </row>
    <row r="23" spans="1:16" ht="12.75" customHeight="1" thickBot="1">
      <c r="A23" s="10" t="str">
        <f t="shared" si="0"/>
        <v> AOEB 11 </v>
      </c>
      <c r="B23" s="9" t="str">
        <f t="shared" si="1"/>
        <v>II</v>
      </c>
      <c r="C23" s="10">
        <f t="shared" si="2"/>
        <v>43096.843999999997</v>
      </c>
      <c r="D23" s="14" t="str">
        <f t="shared" si="3"/>
        <v>vis</v>
      </c>
      <c r="E23" s="39">
        <f>VLOOKUP(C23,'Active 1'!C$21:E$973,3,FALSE)</f>
        <v>-2777.4821593509187</v>
      </c>
      <c r="F23" s="9" t="s">
        <v>62</v>
      </c>
      <c r="G23" s="14" t="str">
        <f t="shared" si="4"/>
        <v>43096.844</v>
      </c>
      <c r="H23" s="10">
        <f t="shared" si="5"/>
        <v>-3036.5</v>
      </c>
      <c r="I23" s="40" t="s">
        <v>73</v>
      </c>
      <c r="J23" s="41" t="s">
        <v>74</v>
      </c>
      <c r="K23" s="40">
        <v>-3036.5</v>
      </c>
      <c r="L23" s="40" t="s">
        <v>75</v>
      </c>
      <c r="M23" s="41" t="s">
        <v>67</v>
      </c>
      <c r="N23" s="41"/>
      <c r="O23" s="42" t="s">
        <v>76</v>
      </c>
      <c r="P23" s="42" t="s">
        <v>77</v>
      </c>
    </row>
    <row r="24" spans="1:16" ht="12.75" customHeight="1" thickBot="1">
      <c r="A24" s="10" t="str">
        <f t="shared" si="0"/>
        <v> AOEB 11 </v>
      </c>
      <c r="B24" s="9" t="str">
        <f t="shared" si="1"/>
        <v>II</v>
      </c>
      <c r="C24" s="10">
        <f t="shared" si="2"/>
        <v>43165.637999999999</v>
      </c>
      <c r="D24" s="14" t="str">
        <f t="shared" si="3"/>
        <v>vis</v>
      </c>
      <c r="E24" s="39">
        <f>VLOOKUP(C24,'Active 1'!C$21:E$973,3,FALSE)</f>
        <v>-2759.486783624141</v>
      </c>
      <c r="F24" s="9" t="s">
        <v>62</v>
      </c>
      <c r="G24" s="14" t="str">
        <f t="shared" si="4"/>
        <v>43165.638</v>
      </c>
      <c r="H24" s="10">
        <f t="shared" si="5"/>
        <v>-3018.5</v>
      </c>
      <c r="I24" s="40" t="s">
        <v>78</v>
      </c>
      <c r="J24" s="41" t="s">
        <v>79</v>
      </c>
      <c r="K24" s="40">
        <v>-3018.5</v>
      </c>
      <c r="L24" s="40" t="s">
        <v>80</v>
      </c>
      <c r="M24" s="41" t="s">
        <v>67</v>
      </c>
      <c r="N24" s="41"/>
      <c r="O24" s="42" t="s">
        <v>81</v>
      </c>
      <c r="P24" s="42" t="s">
        <v>77</v>
      </c>
    </row>
    <row r="25" spans="1:16" ht="12.75" customHeight="1" thickBot="1">
      <c r="A25" s="10" t="str">
        <f t="shared" si="0"/>
        <v> AOEB 11 </v>
      </c>
      <c r="B25" s="9" t="str">
        <f t="shared" si="1"/>
        <v>II</v>
      </c>
      <c r="C25" s="10">
        <f t="shared" si="2"/>
        <v>43165.661999999997</v>
      </c>
      <c r="D25" s="14" t="str">
        <f t="shared" si="3"/>
        <v>vis</v>
      </c>
      <c r="E25" s="39">
        <f>VLOOKUP(C25,'Active 1'!C$21:E$973,3,FALSE)</f>
        <v>-2759.4805056199925</v>
      </c>
      <c r="F25" s="9" t="s">
        <v>62</v>
      </c>
      <c r="G25" s="14" t="str">
        <f t="shared" si="4"/>
        <v>43165.662</v>
      </c>
      <c r="H25" s="10">
        <f t="shared" si="5"/>
        <v>-3018.5</v>
      </c>
      <c r="I25" s="40" t="s">
        <v>82</v>
      </c>
      <c r="J25" s="41" t="s">
        <v>83</v>
      </c>
      <c r="K25" s="40">
        <v>-3018.5</v>
      </c>
      <c r="L25" s="40" t="s">
        <v>84</v>
      </c>
      <c r="M25" s="41" t="s">
        <v>67</v>
      </c>
      <c r="N25" s="41"/>
      <c r="O25" s="42" t="s">
        <v>76</v>
      </c>
      <c r="P25" s="42" t="s">
        <v>77</v>
      </c>
    </row>
    <row r="26" spans="1:16" ht="12.75" customHeight="1" thickBot="1">
      <c r="A26" s="10" t="str">
        <f t="shared" si="0"/>
        <v> AOEB 11 </v>
      </c>
      <c r="B26" s="9" t="str">
        <f t="shared" si="1"/>
        <v>II</v>
      </c>
      <c r="C26" s="10">
        <f t="shared" si="2"/>
        <v>43876.71</v>
      </c>
      <c r="D26" s="14" t="str">
        <f t="shared" si="3"/>
        <v>vis</v>
      </c>
      <c r="E26" s="39">
        <f>VLOOKUP(C26,'Active 1'!C$21:E$973,3,FALSE)</f>
        <v>-2573.48207669053</v>
      </c>
      <c r="F26" s="9" t="s">
        <v>62</v>
      </c>
      <c r="G26" s="14" t="str">
        <f t="shared" si="4"/>
        <v>43876.710</v>
      </c>
      <c r="H26" s="10">
        <f t="shared" si="5"/>
        <v>-2832.5</v>
      </c>
      <c r="I26" s="40" t="s">
        <v>85</v>
      </c>
      <c r="J26" s="41" t="s">
        <v>86</v>
      </c>
      <c r="K26" s="40">
        <v>-2832.5</v>
      </c>
      <c r="L26" s="40" t="s">
        <v>87</v>
      </c>
      <c r="M26" s="41" t="s">
        <v>67</v>
      </c>
      <c r="N26" s="41"/>
      <c r="O26" s="42" t="s">
        <v>81</v>
      </c>
      <c r="P26" s="42" t="s">
        <v>77</v>
      </c>
    </row>
    <row r="27" spans="1:16" ht="12.75" customHeight="1" thickBot="1">
      <c r="A27" s="10" t="str">
        <f t="shared" si="0"/>
        <v> AOEB 11 </v>
      </c>
      <c r="B27" s="9" t="str">
        <f t="shared" si="1"/>
        <v>I</v>
      </c>
      <c r="C27" s="10">
        <f t="shared" si="2"/>
        <v>44608.762999999999</v>
      </c>
      <c r="D27" s="14" t="str">
        <f t="shared" si="3"/>
        <v>vis</v>
      </c>
      <c r="E27" s="39">
        <f>VLOOKUP(C27,'Active 1'!C$21:E$973,3,FALSE)</f>
        <v>-2381.9890862129546</v>
      </c>
      <c r="F27" s="9" t="s">
        <v>62</v>
      </c>
      <c r="G27" s="14" t="str">
        <f t="shared" si="4"/>
        <v>44608.763</v>
      </c>
      <c r="H27" s="10">
        <f t="shared" si="5"/>
        <v>-2641</v>
      </c>
      <c r="I27" s="40" t="s">
        <v>88</v>
      </c>
      <c r="J27" s="41" t="s">
        <v>89</v>
      </c>
      <c r="K27" s="40">
        <v>-2641</v>
      </c>
      <c r="L27" s="40" t="s">
        <v>90</v>
      </c>
      <c r="M27" s="41" t="s">
        <v>67</v>
      </c>
      <c r="N27" s="41"/>
      <c r="O27" s="42" t="s">
        <v>81</v>
      </c>
      <c r="P27" s="42" t="s">
        <v>77</v>
      </c>
    </row>
    <row r="28" spans="1:16" ht="12.75" customHeight="1" thickBot="1">
      <c r="A28" s="10" t="str">
        <f t="shared" si="0"/>
        <v> AOEB 11 </v>
      </c>
      <c r="B28" s="9" t="str">
        <f t="shared" si="1"/>
        <v>I</v>
      </c>
      <c r="C28" s="10">
        <f t="shared" si="2"/>
        <v>44654.624000000003</v>
      </c>
      <c r="D28" s="14" t="str">
        <f t="shared" si="3"/>
        <v>vis</v>
      </c>
      <c r="E28" s="39">
        <f>VLOOKUP(C28,'Active 1'!C$21:E$973,3,FALSE)</f>
        <v>-2369.9926050342788</v>
      </c>
      <c r="F28" s="9" t="s">
        <v>62</v>
      </c>
      <c r="G28" s="14" t="str">
        <f t="shared" si="4"/>
        <v>44654.624</v>
      </c>
      <c r="H28" s="10">
        <f t="shared" si="5"/>
        <v>-2629</v>
      </c>
      <c r="I28" s="40" t="s">
        <v>91</v>
      </c>
      <c r="J28" s="41" t="s">
        <v>92</v>
      </c>
      <c r="K28" s="40">
        <v>-2629</v>
      </c>
      <c r="L28" s="40" t="s">
        <v>72</v>
      </c>
      <c r="M28" s="41" t="s">
        <v>67</v>
      </c>
      <c r="N28" s="41"/>
      <c r="O28" s="42" t="s">
        <v>81</v>
      </c>
      <c r="P28" s="42" t="s">
        <v>77</v>
      </c>
    </row>
    <row r="29" spans="1:16" ht="12.75" customHeight="1" thickBot="1">
      <c r="A29" s="10" t="str">
        <f t="shared" si="0"/>
        <v> AOEB 11 </v>
      </c>
      <c r="B29" s="9" t="str">
        <f t="shared" si="1"/>
        <v>I</v>
      </c>
      <c r="C29" s="10">
        <f t="shared" si="2"/>
        <v>45021.623</v>
      </c>
      <c r="D29" s="14" t="str">
        <f t="shared" si="3"/>
        <v>vis</v>
      </c>
      <c r="E29" s="39">
        <f>VLOOKUP(C29,'Active 1'!C$21:E$973,3,FALSE)</f>
        <v>-2273.9917198356948</v>
      </c>
      <c r="F29" s="9" t="s">
        <v>62</v>
      </c>
      <c r="G29" s="14" t="str">
        <f t="shared" si="4"/>
        <v>45021.623</v>
      </c>
      <c r="H29" s="10">
        <f t="shared" si="5"/>
        <v>-2533</v>
      </c>
      <c r="I29" s="40" t="s">
        <v>93</v>
      </c>
      <c r="J29" s="41" t="s">
        <v>94</v>
      </c>
      <c r="K29" s="40">
        <v>-2533</v>
      </c>
      <c r="L29" s="40" t="s">
        <v>95</v>
      </c>
      <c r="M29" s="41" t="s">
        <v>67</v>
      </c>
      <c r="N29" s="41"/>
      <c r="O29" s="42" t="s">
        <v>81</v>
      </c>
      <c r="P29" s="42" t="s">
        <v>77</v>
      </c>
    </row>
    <row r="30" spans="1:16" ht="12.75" customHeight="1" thickBot="1">
      <c r="A30" s="10" t="str">
        <f t="shared" si="0"/>
        <v> AOEB 11 </v>
      </c>
      <c r="B30" s="9" t="str">
        <f t="shared" si="1"/>
        <v>II</v>
      </c>
      <c r="C30" s="10">
        <f t="shared" si="2"/>
        <v>45298.817999999999</v>
      </c>
      <c r="D30" s="14" t="str">
        <f t="shared" si="3"/>
        <v>vis</v>
      </c>
      <c r="E30" s="39">
        <f>VLOOKUP(C30,'Active 1'!C$21:E$973,3,FALSE)</f>
        <v>-2201.4820798295323</v>
      </c>
      <c r="F30" s="9" t="s">
        <v>62</v>
      </c>
      <c r="G30" s="14" t="str">
        <f t="shared" si="4"/>
        <v>45298.818</v>
      </c>
      <c r="H30" s="10">
        <f t="shared" si="5"/>
        <v>-2460.5</v>
      </c>
      <c r="I30" s="40" t="s">
        <v>96</v>
      </c>
      <c r="J30" s="41" t="s">
        <v>97</v>
      </c>
      <c r="K30" s="40">
        <v>-2460.5</v>
      </c>
      <c r="L30" s="40" t="s">
        <v>87</v>
      </c>
      <c r="M30" s="41" t="s">
        <v>67</v>
      </c>
      <c r="N30" s="41"/>
      <c r="O30" s="42" t="s">
        <v>81</v>
      </c>
      <c r="P30" s="42" t="s">
        <v>77</v>
      </c>
    </row>
    <row r="31" spans="1:16" ht="12.75" customHeight="1" thickBot="1">
      <c r="A31" s="10" t="str">
        <f t="shared" si="0"/>
        <v> AOEB 11 </v>
      </c>
      <c r="B31" s="9" t="str">
        <f t="shared" si="1"/>
        <v>I</v>
      </c>
      <c r="C31" s="10">
        <f t="shared" si="2"/>
        <v>45732.665000000001</v>
      </c>
      <c r="D31" s="14" t="str">
        <f t="shared" si="3"/>
        <v>vis</v>
      </c>
      <c r="E31" s="39">
        <f>VLOOKUP(C31,'Active 1'!C$21:E$973,3,FALSE)</f>
        <v>-2087.9948604072702</v>
      </c>
      <c r="F31" s="9" t="s">
        <v>62</v>
      </c>
      <c r="G31" s="14" t="str">
        <f t="shared" si="4"/>
        <v>45732.665</v>
      </c>
      <c r="H31" s="10">
        <f t="shared" si="5"/>
        <v>-2347</v>
      </c>
      <c r="I31" s="40" t="s">
        <v>98</v>
      </c>
      <c r="J31" s="41" t="s">
        <v>99</v>
      </c>
      <c r="K31" s="40">
        <v>-2347</v>
      </c>
      <c r="L31" s="40" t="s">
        <v>100</v>
      </c>
      <c r="M31" s="41" t="s">
        <v>67</v>
      </c>
      <c r="N31" s="41"/>
      <c r="O31" s="42" t="s">
        <v>81</v>
      </c>
      <c r="P31" s="42" t="s">
        <v>77</v>
      </c>
    </row>
    <row r="32" spans="1:16" ht="12.75" customHeight="1" thickBot="1">
      <c r="A32" s="10" t="str">
        <f t="shared" si="0"/>
        <v> AOEB 11 </v>
      </c>
      <c r="B32" s="9" t="str">
        <f t="shared" si="1"/>
        <v>II</v>
      </c>
      <c r="C32" s="10">
        <f t="shared" si="2"/>
        <v>45753.699000000001</v>
      </c>
      <c r="D32" s="14" t="str">
        <f t="shared" si="3"/>
        <v>vis</v>
      </c>
      <c r="E32" s="39">
        <f>VLOOKUP(C32,'Active 1'!C$21:E$973,3,FALSE)</f>
        <v>-2082.492712937476</v>
      </c>
      <c r="F32" s="9" t="s">
        <v>62</v>
      </c>
      <c r="G32" s="14" t="str">
        <f t="shared" si="4"/>
        <v>45753.699</v>
      </c>
      <c r="H32" s="10">
        <f t="shared" si="5"/>
        <v>-2341.5</v>
      </c>
      <c r="I32" s="40" t="s">
        <v>101</v>
      </c>
      <c r="J32" s="41" t="s">
        <v>102</v>
      </c>
      <c r="K32" s="40">
        <v>-2341.5</v>
      </c>
      <c r="L32" s="40" t="s">
        <v>103</v>
      </c>
      <c r="M32" s="41" t="s">
        <v>67</v>
      </c>
      <c r="N32" s="41"/>
      <c r="O32" s="42" t="s">
        <v>81</v>
      </c>
      <c r="P32" s="42" t="s">
        <v>77</v>
      </c>
    </row>
    <row r="33" spans="1:16" ht="12.75" customHeight="1" thickBot="1">
      <c r="A33" s="10" t="str">
        <f t="shared" si="0"/>
        <v> AOEB 11 </v>
      </c>
      <c r="B33" s="9" t="str">
        <f t="shared" si="1"/>
        <v>II</v>
      </c>
      <c r="C33" s="10">
        <f t="shared" si="2"/>
        <v>46445.673000000003</v>
      </c>
      <c r="D33" s="14" t="str">
        <f t="shared" si="3"/>
        <v>vis</v>
      </c>
      <c r="E33" s="39">
        <f>VLOOKUP(C33,'Active 1'!C$21:E$973,3,FALSE)</f>
        <v>-1901.4837278056204</v>
      </c>
      <c r="F33" s="9" t="s">
        <v>62</v>
      </c>
      <c r="G33" s="14" t="str">
        <f t="shared" si="4"/>
        <v>46445.673</v>
      </c>
      <c r="H33" s="10">
        <f t="shared" si="5"/>
        <v>-2160.5</v>
      </c>
      <c r="I33" s="40" t="s">
        <v>104</v>
      </c>
      <c r="J33" s="41" t="s">
        <v>105</v>
      </c>
      <c r="K33" s="40">
        <v>-2160.5</v>
      </c>
      <c r="L33" s="40" t="s">
        <v>106</v>
      </c>
      <c r="M33" s="41" t="s">
        <v>67</v>
      </c>
      <c r="N33" s="41"/>
      <c r="O33" s="42" t="s">
        <v>81</v>
      </c>
      <c r="P33" s="42" t="s">
        <v>77</v>
      </c>
    </row>
    <row r="34" spans="1:16" ht="12.75" customHeight="1" thickBot="1">
      <c r="A34" s="10" t="str">
        <f t="shared" si="0"/>
        <v> AOEB 11 </v>
      </c>
      <c r="B34" s="9" t="str">
        <f t="shared" si="1"/>
        <v>II</v>
      </c>
      <c r="C34" s="10">
        <f t="shared" si="2"/>
        <v>46835.599000000002</v>
      </c>
      <c r="D34" s="14" t="str">
        <f t="shared" si="3"/>
        <v>vis</v>
      </c>
      <c r="E34" s="39">
        <f>VLOOKUP(C34,'Active 1'!C$21:E$973,3,FALSE)</f>
        <v>-1799.4855175599703</v>
      </c>
      <c r="F34" s="9" t="s">
        <v>62</v>
      </c>
      <c r="G34" s="14" t="str">
        <f t="shared" si="4"/>
        <v>46835.599</v>
      </c>
      <c r="H34" s="10">
        <f t="shared" si="5"/>
        <v>-2058.5</v>
      </c>
      <c r="I34" s="40" t="s">
        <v>107</v>
      </c>
      <c r="J34" s="41" t="s">
        <v>108</v>
      </c>
      <c r="K34" s="40">
        <v>-2058.5</v>
      </c>
      <c r="L34" s="40" t="s">
        <v>109</v>
      </c>
      <c r="M34" s="41" t="s">
        <v>67</v>
      </c>
      <c r="N34" s="41"/>
      <c r="O34" s="42" t="s">
        <v>81</v>
      </c>
      <c r="P34" s="42" t="s">
        <v>77</v>
      </c>
    </row>
    <row r="35" spans="1:16" ht="12.75" customHeight="1" thickBot="1">
      <c r="A35" s="10" t="str">
        <f t="shared" si="0"/>
        <v> AOEB 12 </v>
      </c>
      <c r="B35" s="9" t="str">
        <f t="shared" si="1"/>
        <v>II</v>
      </c>
      <c r="C35" s="10">
        <f t="shared" si="2"/>
        <v>52615.775199999996</v>
      </c>
      <c r="D35" s="14" t="str">
        <f t="shared" si="3"/>
        <v>vis</v>
      </c>
      <c r="E35" s="39">
        <f>VLOOKUP(C35,'Active 1'!C$21:E$973,3,FALSE)</f>
        <v>-287.48676060479323</v>
      </c>
      <c r="F35" s="9" t="s">
        <v>62</v>
      </c>
      <c r="G35" s="14" t="str">
        <f t="shared" si="4"/>
        <v>52615.7752</v>
      </c>
      <c r="H35" s="10">
        <f t="shared" si="5"/>
        <v>-546.5</v>
      </c>
      <c r="I35" s="40" t="s">
        <v>115</v>
      </c>
      <c r="J35" s="41" t="s">
        <v>116</v>
      </c>
      <c r="K35" s="40">
        <v>-546.5</v>
      </c>
      <c r="L35" s="40" t="s">
        <v>117</v>
      </c>
      <c r="M35" s="41" t="s">
        <v>118</v>
      </c>
      <c r="N35" s="41" t="s">
        <v>119</v>
      </c>
      <c r="O35" s="42" t="s">
        <v>81</v>
      </c>
      <c r="P35" s="42" t="s">
        <v>120</v>
      </c>
    </row>
    <row r="36" spans="1:16" ht="12.75" customHeight="1" thickBot="1">
      <c r="A36" s="10" t="str">
        <f t="shared" si="0"/>
        <v> AOEB 11 </v>
      </c>
      <c r="B36" s="9" t="str">
        <f t="shared" si="1"/>
        <v>I</v>
      </c>
      <c r="C36" s="10">
        <f t="shared" si="2"/>
        <v>53049.622199999998</v>
      </c>
      <c r="D36" s="14" t="str">
        <f t="shared" si="3"/>
        <v>vis</v>
      </c>
      <c r="E36" s="39">
        <f>VLOOKUP(C36,'Active 1'!C$21:E$973,3,FALSE)</f>
        <v>-173.99954118253137</v>
      </c>
      <c r="F36" s="9" t="s">
        <v>62</v>
      </c>
      <c r="G36" s="14" t="str">
        <f t="shared" si="4"/>
        <v>53049.6222</v>
      </c>
      <c r="H36" s="10">
        <f t="shared" si="5"/>
        <v>-433</v>
      </c>
      <c r="I36" s="40" t="s">
        <v>128</v>
      </c>
      <c r="J36" s="41" t="s">
        <v>129</v>
      </c>
      <c r="K36" s="40">
        <v>-433</v>
      </c>
      <c r="L36" s="40" t="s">
        <v>130</v>
      </c>
      <c r="M36" s="41" t="s">
        <v>118</v>
      </c>
      <c r="N36" s="41" t="s">
        <v>119</v>
      </c>
      <c r="O36" s="42" t="s">
        <v>81</v>
      </c>
      <c r="P36" s="42" t="s">
        <v>77</v>
      </c>
    </row>
    <row r="37" spans="1:16" ht="12.75" customHeight="1" thickBot="1">
      <c r="A37" s="10" t="str">
        <f t="shared" si="0"/>
        <v> AOEB 11 </v>
      </c>
      <c r="B37" s="9" t="str">
        <f t="shared" si="1"/>
        <v>I</v>
      </c>
      <c r="C37" s="10">
        <f t="shared" si="2"/>
        <v>53393.679100000001</v>
      </c>
      <c r="D37" s="14" t="str">
        <f t="shared" si="3"/>
        <v>vis</v>
      </c>
      <c r="E37" s="39">
        <f>VLOOKUP(C37,'Active 1'!C$21:E$973,3,FALSE)</f>
        <v>-83.999930941954801</v>
      </c>
      <c r="F37" s="9" t="s">
        <v>62</v>
      </c>
      <c r="G37" s="14" t="str">
        <f t="shared" si="4"/>
        <v>53393.6791</v>
      </c>
      <c r="H37" s="10">
        <f t="shared" si="5"/>
        <v>-343</v>
      </c>
      <c r="I37" s="40" t="s">
        <v>131</v>
      </c>
      <c r="J37" s="41" t="s">
        <v>132</v>
      </c>
      <c r="K37" s="40">
        <v>-343</v>
      </c>
      <c r="L37" s="40" t="s">
        <v>133</v>
      </c>
      <c r="M37" s="41" t="s">
        <v>118</v>
      </c>
      <c r="N37" s="41" t="s">
        <v>119</v>
      </c>
      <c r="O37" s="42" t="s">
        <v>81</v>
      </c>
      <c r="P37" s="42" t="s">
        <v>77</v>
      </c>
    </row>
    <row r="38" spans="1:16" ht="12.75" customHeight="1" thickBot="1">
      <c r="A38" s="10" t="str">
        <f t="shared" si="0"/>
        <v> AOEB 12 </v>
      </c>
      <c r="B38" s="9" t="str">
        <f t="shared" si="1"/>
        <v>II</v>
      </c>
      <c r="C38" s="10">
        <f t="shared" si="2"/>
        <v>54079.931400000001</v>
      </c>
      <c r="D38" s="14" t="str">
        <f t="shared" si="3"/>
        <v>vis</v>
      </c>
      <c r="E38" s="39">
        <f>VLOOKUP(C38,'Active 1'!C$21:E$973,3,FALSE)</f>
        <v>95.512351842371444</v>
      </c>
      <c r="F38" s="9" t="s">
        <v>62</v>
      </c>
      <c r="G38" s="14" t="str">
        <f t="shared" si="4"/>
        <v>54079.9314</v>
      </c>
      <c r="H38" s="10">
        <f t="shared" si="5"/>
        <v>-163.5</v>
      </c>
      <c r="I38" s="40" t="s">
        <v>134</v>
      </c>
      <c r="J38" s="41" t="s">
        <v>135</v>
      </c>
      <c r="K38" s="40">
        <v>-163.5</v>
      </c>
      <c r="L38" s="40" t="s">
        <v>136</v>
      </c>
      <c r="M38" s="41" t="s">
        <v>118</v>
      </c>
      <c r="N38" s="41" t="s">
        <v>119</v>
      </c>
      <c r="O38" s="42" t="s">
        <v>81</v>
      </c>
      <c r="P38" s="42" t="s">
        <v>120</v>
      </c>
    </row>
    <row r="39" spans="1:16" ht="12.75" customHeight="1" thickBot="1">
      <c r="A39" s="10" t="str">
        <f t="shared" si="0"/>
        <v> AOEB 12 </v>
      </c>
      <c r="B39" s="9" t="str">
        <f t="shared" si="1"/>
        <v>I</v>
      </c>
      <c r="C39" s="10">
        <f t="shared" si="2"/>
        <v>54081.795899999997</v>
      </c>
      <c r="D39" s="14" t="str">
        <f t="shared" si="3"/>
        <v>vis</v>
      </c>
      <c r="E39" s="39">
        <f>VLOOKUP(C39,'Active 1'!C$21:E$973,3,FALSE)</f>
        <v>96.000074289714306</v>
      </c>
      <c r="F39" s="9" t="s">
        <v>62</v>
      </c>
      <c r="G39" s="14" t="str">
        <f t="shared" si="4"/>
        <v>54081.7959</v>
      </c>
      <c r="H39" s="10">
        <f t="shared" si="5"/>
        <v>-163</v>
      </c>
      <c r="I39" s="40" t="s">
        <v>137</v>
      </c>
      <c r="J39" s="41" t="s">
        <v>138</v>
      </c>
      <c r="K39" s="40">
        <v>-163</v>
      </c>
      <c r="L39" s="40" t="s">
        <v>139</v>
      </c>
      <c r="M39" s="41" t="s">
        <v>118</v>
      </c>
      <c r="N39" s="41" t="s">
        <v>119</v>
      </c>
      <c r="O39" s="42" t="s">
        <v>140</v>
      </c>
      <c r="P39" s="42" t="s">
        <v>120</v>
      </c>
    </row>
    <row r="40" spans="1:16" ht="12.75" customHeight="1" thickBot="1">
      <c r="A40" s="10" t="str">
        <f t="shared" si="0"/>
        <v> AOEB 12 </v>
      </c>
      <c r="B40" s="9" t="str">
        <f t="shared" si="1"/>
        <v>II</v>
      </c>
      <c r="C40" s="10">
        <f t="shared" si="2"/>
        <v>54102.872499999998</v>
      </c>
      <c r="D40" s="14" t="str">
        <f t="shared" si="3"/>
        <v>vis</v>
      </c>
      <c r="E40" s="39">
        <f>VLOOKUP(C40,'Active 1'!C$21:E$973,3,FALSE)</f>
        <v>101.51336521687358</v>
      </c>
      <c r="F40" s="9" t="s">
        <v>62</v>
      </c>
      <c r="G40" s="14" t="str">
        <f t="shared" si="4"/>
        <v>54102.8725</v>
      </c>
      <c r="H40" s="10">
        <f t="shared" si="5"/>
        <v>-157.5</v>
      </c>
      <c r="I40" s="40" t="s">
        <v>141</v>
      </c>
      <c r="J40" s="41" t="s">
        <v>142</v>
      </c>
      <c r="K40" s="40">
        <v>-157.5</v>
      </c>
      <c r="L40" s="40" t="s">
        <v>143</v>
      </c>
      <c r="M40" s="41" t="s">
        <v>118</v>
      </c>
      <c r="N40" s="41" t="s">
        <v>119</v>
      </c>
      <c r="O40" s="42" t="s">
        <v>140</v>
      </c>
      <c r="P40" s="42" t="s">
        <v>120</v>
      </c>
    </row>
    <row r="41" spans="1:16" ht="12.75" customHeight="1" thickBot="1">
      <c r="A41" s="10" t="str">
        <f t="shared" si="0"/>
        <v>VSB 50 </v>
      </c>
      <c r="B41" s="9" t="str">
        <f t="shared" si="1"/>
        <v>I</v>
      </c>
      <c r="C41" s="10">
        <f t="shared" si="2"/>
        <v>54876.952700000002</v>
      </c>
      <c r="D41" s="14" t="str">
        <f t="shared" si="3"/>
        <v>vis</v>
      </c>
      <c r="E41" s="39">
        <f>VLOOKUP(C41,'Active 1'!C$21:E$973,3,FALSE)</f>
        <v>303.99997802698516</v>
      </c>
      <c r="F41" s="9" t="s">
        <v>62</v>
      </c>
      <c r="G41" s="14" t="str">
        <f t="shared" si="4"/>
        <v>54876.9527</v>
      </c>
      <c r="H41" s="10">
        <f t="shared" si="5"/>
        <v>45</v>
      </c>
      <c r="I41" s="40" t="s">
        <v>163</v>
      </c>
      <c r="J41" s="41" t="s">
        <v>164</v>
      </c>
      <c r="K41" s="40">
        <v>45</v>
      </c>
      <c r="L41" s="40" t="s">
        <v>139</v>
      </c>
      <c r="M41" s="41" t="s">
        <v>118</v>
      </c>
      <c r="N41" s="41" t="s">
        <v>62</v>
      </c>
      <c r="O41" s="42" t="s">
        <v>165</v>
      </c>
      <c r="P41" s="43" t="s">
        <v>166</v>
      </c>
    </row>
    <row r="42" spans="1:16" ht="12.75" customHeight="1" thickBot="1">
      <c r="A42" s="10" t="str">
        <f t="shared" si="0"/>
        <v>VSB 53 </v>
      </c>
      <c r="B42" s="9" t="str">
        <f t="shared" si="1"/>
        <v>I</v>
      </c>
      <c r="C42" s="10">
        <f t="shared" si="2"/>
        <v>55618.612000000001</v>
      </c>
      <c r="D42" s="14" t="str">
        <f t="shared" si="3"/>
        <v>vis</v>
      </c>
      <c r="E42" s="39">
        <f>VLOOKUP(C42,'Active 1'!C$21:E$973,3,FALSE)</f>
        <v>498.00581814034479</v>
      </c>
      <c r="F42" s="9" t="s">
        <v>62</v>
      </c>
      <c r="G42" s="14" t="str">
        <f t="shared" si="4"/>
        <v>55618.612</v>
      </c>
      <c r="H42" s="10">
        <f t="shared" si="5"/>
        <v>239</v>
      </c>
      <c r="I42" s="40" t="s">
        <v>173</v>
      </c>
      <c r="J42" s="41" t="s">
        <v>174</v>
      </c>
      <c r="K42" s="40">
        <v>239</v>
      </c>
      <c r="L42" s="40" t="s">
        <v>175</v>
      </c>
      <c r="M42" s="41" t="s">
        <v>67</v>
      </c>
      <c r="N42" s="41"/>
      <c r="O42" s="42" t="s">
        <v>176</v>
      </c>
      <c r="P42" s="43" t="s">
        <v>177</v>
      </c>
    </row>
    <row r="43" spans="1:16">
      <c r="B43" s="9"/>
      <c r="F43" s="9"/>
    </row>
    <row r="44" spans="1:16">
      <c r="B44" s="9"/>
      <c r="F44" s="9"/>
    </row>
    <row r="45" spans="1:16">
      <c r="B45" s="9"/>
      <c r="F45" s="9"/>
    </row>
    <row r="46" spans="1:16">
      <c r="B46" s="9"/>
      <c r="F46" s="9"/>
    </row>
    <row r="47" spans="1:16">
      <c r="B47" s="9"/>
      <c r="F47" s="9"/>
    </row>
    <row r="48" spans="1:16">
      <c r="B48" s="9"/>
      <c r="F48" s="9"/>
    </row>
    <row r="49" spans="2:6">
      <c r="B49" s="9"/>
      <c r="F49" s="9"/>
    </row>
    <row r="50" spans="2:6">
      <c r="B50" s="9"/>
      <c r="F50" s="9"/>
    </row>
    <row r="51" spans="2:6">
      <c r="B51" s="9"/>
      <c r="F51" s="9"/>
    </row>
    <row r="52" spans="2:6">
      <c r="B52" s="9"/>
      <c r="F52" s="9"/>
    </row>
    <row r="53" spans="2:6">
      <c r="B53" s="9"/>
      <c r="F53" s="9"/>
    </row>
    <row r="54" spans="2:6">
      <c r="B54" s="9"/>
      <c r="F54" s="9"/>
    </row>
    <row r="55" spans="2:6">
      <c r="B55" s="9"/>
      <c r="F55" s="9"/>
    </row>
    <row r="56" spans="2:6">
      <c r="B56" s="9"/>
      <c r="F56" s="9"/>
    </row>
    <row r="57" spans="2:6">
      <c r="B57" s="9"/>
      <c r="F57" s="9"/>
    </row>
    <row r="58" spans="2:6">
      <c r="B58" s="9"/>
      <c r="F58" s="9"/>
    </row>
    <row r="59" spans="2:6">
      <c r="B59" s="9"/>
      <c r="F59" s="9"/>
    </row>
    <row r="60" spans="2:6">
      <c r="B60" s="9"/>
      <c r="F60" s="9"/>
    </row>
    <row r="61" spans="2:6">
      <c r="B61" s="9"/>
      <c r="F61" s="9"/>
    </row>
    <row r="62" spans="2:6">
      <c r="B62" s="9"/>
      <c r="F62" s="9"/>
    </row>
    <row r="63" spans="2:6">
      <c r="B63" s="9"/>
      <c r="F63" s="9"/>
    </row>
    <row r="64" spans="2:6">
      <c r="B64" s="9"/>
      <c r="F64" s="9"/>
    </row>
    <row r="65" spans="2:6">
      <c r="B65" s="9"/>
      <c r="F65" s="9"/>
    </row>
    <row r="66" spans="2:6">
      <c r="B66" s="9"/>
      <c r="F66" s="9"/>
    </row>
    <row r="67" spans="2:6">
      <c r="B67" s="9"/>
      <c r="F67" s="9"/>
    </row>
    <row r="68" spans="2:6">
      <c r="B68" s="9"/>
      <c r="F68" s="9"/>
    </row>
    <row r="69" spans="2:6">
      <c r="B69" s="9"/>
      <c r="F69" s="9"/>
    </row>
    <row r="70" spans="2:6">
      <c r="B70" s="9"/>
      <c r="F70" s="9"/>
    </row>
    <row r="71" spans="2:6">
      <c r="B71" s="9"/>
      <c r="F71" s="9"/>
    </row>
    <row r="72" spans="2:6">
      <c r="B72" s="9"/>
      <c r="F72" s="9"/>
    </row>
    <row r="73" spans="2:6">
      <c r="B73" s="9"/>
      <c r="F73" s="9"/>
    </row>
    <row r="74" spans="2:6">
      <c r="B74" s="9"/>
      <c r="F74" s="9"/>
    </row>
    <row r="75" spans="2:6">
      <c r="B75" s="9"/>
      <c r="F75" s="9"/>
    </row>
    <row r="76" spans="2:6">
      <c r="B76" s="9"/>
      <c r="F76" s="9"/>
    </row>
    <row r="77" spans="2:6">
      <c r="B77" s="9"/>
      <c r="F77" s="9"/>
    </row>
    <row r="78" spans="2:6">
      <c r="B78" s="9"/>
      <c r="F78" s="9"/>
    </row>
    <row r="79" spans="2:6">
      <c r="B79" s="9"/>
      <c r="F79" s="9"/>
    </row>
    <row r="80" spans="2:6">
      <c r="B80" s="9"/>
      <c r="F80" s="9"/>
    </row>
    <row r="81" spans="2:6">
      <c r="B81" s="9"/>
      <c r="F81" s="9"/>
    </row>
    <row r="82" spans="2:6">
      <c r="B82" s="9"/>
      <c r="F82" s="9"/>
    </row>
    <row r="83" spans="2:6">
      <c r="B83" s="9"/>
      <c r="F83" s="9"/>
    </row>
    <row r="84" spans="2:6">
      <c r="B84" s="9"/>
      <c r="F84" s="9"/>
    </row>
    <row r="85" spans="2:6">
      <c r="B85" s="9"/>
      <c r="F85" s="9"/>
    </row>
    <row r="86" spans="2:6">
      <c r="B86" s="9"/>
      <c r="F86" s="9"/>
    </row>
    <row r="87" spans="2:6">
      <c r="B87" s="9"/>
      <c r="F87" s="9"/>
    </row>
    <row r="88" spans="2:6">
      <c r="B88" s="9"/>
      <c r="F88" s="9"/>
    </row>
    <row r="89" spans="2:6">
      <c r="B89" s="9"/>
      <c r="F89" s="9"/>
    </row>
    <row r="90" spans="2:6">
      <c r="B90" s="9"/>
      <c r="F90" s="9"/>
    </row>
    <row r="91" spans="2:6">
      <c r="B91" s="9"/>
      <c r="F91" s="9"/>
    </row>
    <row r="92" spans="2:6">
      <c r="B92" s="9"/>
      <c r="F92" s="9"/>
    </row>
    <row r="93" spans="2:6">
      <c r="B93" s="9"/>
      <c r="F93" s="9"/>
    </row>
    <row r="94" spans="2:6">
      <c r="B94" s="9"/>
      <c r="F94" s="9"/>
    </row>
    <row r="95" spans="2:6">
      <c r="B95" s="9"/>
      <c r="F95" s="9"/>
    </row>
    <row r="96" spans="2:6">
      <c r="B96" s="9"/>
      <c r="F96" s="9"/>
    </row>
    <row r="97" spans="2:6">
      <c r="B97" s="9"/>
      <c r="F97" s="9"/>
    </row>
    <row r="98" spans="2:6">
      <c r="B98" s="9"/>
      <c r="F98" s="9"/>
    </row>
    <row r="99" spans="2:6">
      <c r="B99" s="9"/>
      <c r="F99" s="9"/>
    </row>
    <row r="100" spans="2:6">
      <c r="B100" s="9"/>
      <c r="F100" s="9"/>
    </row>
    <row r="101" spans="2:6">
      <c r="B101" s="9"/>
      <c r="F101" s="9"/>
    </row>
    <row r="102" spans="2:6">
      <c r="B102" s="9"/>
      <c r="F102" s="9"/>
    </row>
    <row r="103" spans="2:6">
      <c r="B103" s="9"/>
      <c r="F103" s="9"/>
    </row>
    <row r="104" spans="2:6">
      <c r="B104" s="9"/>
      <c r="F104" s="9"/>
    </row>
    <row r="105" spans="2:6">
      <c r="B105" s="9"/>
      <c r="F105" s="9"/>
    </row>
    <row r="106" spans="2:6">
      <c r="B106" s="9"/>
      <c r="F106" s="9"/>
    </row>
    <row r="107" spans="2:6">
      <c r="B107" s="9"/>
      <c r="F107" s="9"/>
    </row>
    <row r="108" spans="2:6">
      <c r="B108" s="9"/>
      <c r="F108" s="9"/>
    </row>
    <row r="109" spans="2:6">
      <c r="B109" s="9"/>
      <c r="F109" s="9"/>
    </row>
    <row r="110" spans="2:6">
      <c r="B110" s="9"/>
      <c r="F110" s="9"/>
    </row>
    <row r="111" spans="2:6">
      <c r="B111" s="9"/>
      <c r="F111" s="9"/>
    </row>
    <row r="112" spans="2:6">
      <c r="B112" s="9"/>
      <c r="F112" s="9"/>
    </row>
    <row r="113" spans="2:6">
      <c r="B113" s="9"/>
      <c r="F113" s="9"/>
    </row>
    <row r="114" spans="2:6">
      <c r="B114" s="9"/>
      <c r="F114" s="9"/>
    </row>
    <row r="115" spans="2:6">
      <c r="B115" s="9"/>
      <c r="F115" s="9"/>
    </row>
    <row r="116" spans="2:6">
      <c r="B116" s="9"/>
      <c r="F116" s="9"/>
    </row>
    <row r="117" spans="2:6">
      <c r="B117" s="9"/>
      <c r="F117" s="9"/>
    </row>
    <row r="118" spans="2:6">
      <c r="B118" s="9"/>
      <c r="F118" s="9"/>
    </row>
    <row r="119" spans="2:6">
      <c r="B119" s="9"/>
      <c r="F119" s="9"/>
    </row>
    <row r="120" spans="2:6">
      <c r="B120" s="9"/>
      <c r="F120" s="9"/>
    </row>
    <row r="121" spans="2:6">
      <c r="B121" s="9"/>
      <c r="F121" s="9"/>
    </row>
    <row r="122" spans="2:6">
      <c r="B122" s="9"/>
      <c r="F122" s="9"/>
    </row>
    <row r="123" spans="2:6">
      <c r="B123" s="9"/>
      <c r="F123" s="9"/>
    </row>
    <row r="124" spans="2:6">
      <c r="B124" s="9"/>
      <c r="F124" s="9"/>
    </row>
    <row r="125" spans="2:6">
      <c r="B125" s="9"/>
      <c r="F125" s="9"/>
    </row>
    <row r="126" spans="2:6">
      <c r="B126" s="9"/>
      <c r="F126" s="9"/>
    </row>
    <row r="127" spans="2:6">
      <c r="B127" s="9"/>
      <c r="F127" s="9"/>
    </row>
    <row r="128" spans="2:6">
      <c r="B128" s="9"/>
      <c r="F128" s="9"/>
    </row>
    <row r="129" spans="2:6">
      <c r="B129" s="9"/>
      <c r="F129" s="9"/>
    </row>
    <row r="130" spans="2:6">
      <c r="B130" s="9"/>
      <c r="F130" s="9"/>
    </row>
    <row r="131" spans="2:6">
      <c r="B131" s="9"/>
      <c r="F131" s="9"/>
    </row>
    <row r="132" spans="2:6">
      <c r="B132" s="9"/>
      <c r="F132" s="9"/>
    </row>
    <row r="133" spans="2:6">
      <c r="B133" s="9"/>
      <c r="F133" s="9"/>
    </row>
    <row r="134" spans="2:6">
      <c r="B134" s="9"/>
      <c r="F134" s="9"/>
    </row>
    <row r="135" spans="2:6">
      <c r="B135" s="9"/>
      <c r="F135" s="9"/>
    </row>
    <row r="136" spans="2:6">
      <c r="B136" s="9"/>
      <c r="F136" s="9"/>
    </row>
    <row r="137" spans="2:6">
      <c r="B137" s="9"/>
      <c r="F137" s="9"/>
    </row>
    <row r="138" spans="2:6">
      <c r="B138" s="9"/>
      <c r="F138" s="9"/>
    </row>
    <row r="139" spans="2:6">
      <c r="B139" s="9"/>
      <c r="F139" s="9"/>
    </row>
    <row r="140" spans="2:6">
      <c r="B140" s="9"/>
      <c r="F140" s="9"/>
    </row>
    <row r="141" spans="2:6">
      <c r="B141" s="9"/>
      <c r="F141" s="9"/>
    </row>
    <row r="142" spans="2:6">
      <c r="B142" s="9"/>
      <c r="F142" s="9"/>
    </row>
    <row r="143" spans="2:6">
      <c r="B143" s="9"/>
      <c r="F143" s="9"/>
    </row>
    <row r="144" spans="2:6">
      <c r="B144" s="9"/>
      <c r="F144" s="9"/>
    </row>
    <row r="145" spans="2:6">
      <c r="B145" s="9"/>
      <c r="F145" s="9"/>
    </row>
    <row r="146" spans="2:6">
      <c r="B146" s="9"/>
      <c r="F146" s="9"/>
    </row>
    <row r="147" spans="2:6">
      <c r="B147" s="9"/>
      <c r="F147" s="9"/>
    </row>
    <row r="148" spans="2:6">
      <c r="B148" s="9"/>
      <c r="F148" s="9"/>
    </row>
    <row r="149" spans="2:6">
      <c r="B149" s="9"/>
      <c r="F149" s="9"/>
    </row>
    <row r="150" spans="2:6">
      <c r="B150" s="9"/>
      <c r="F150" s="9"/>
    </row>
    <row r="151" spans="2:6">
      <c r="B151" s="9"/>
      <c r="F151" s="9"/>
    </row>
    <row r="152" spans="2:6">
      <c r="B152" s="9"/>
      <c r="F152" s="9"/>
    </row>
    <row r="153" spans="2:6">
      <c r="B153" s="9"/>
      <c r="F153" s="9"/>
    </row>
    <row r="154" spans="2:6">
      <c r="B154" s="9"/>
      <c r="F154" s="9"/>
    </row>
    <row r="155" spans="2:6">
      <c r="B155" s="9"/>
      <c r="F155" s="9"/>
    </row>
    <row r="156" spans="2:6">
      <c r="B156" s="9"/>
      <c r="F156" s="9"/>
    </row>
    <row r="157" spans="2:6">
      <c r="B157" s="9"/>
      <c r="F157" s="9"/>
    </row>
    <row r="158" spans="2:6">
      <c r="B158" s="9"/>
      <c r="F158" s="9"/>
    </row>
    <row r="159" spans="2:6">
      <c r="B159" s="9"/>
      <c r="F159" s="9"/>
    </row>
    <row r="160" spans="2:6">
      <c r="B160" s="9"/>
      <c r="F160" s="9"/>
    </row>
    <row r="161" spans="2:6">
      <c r="B161" s="9"/>
      <c r="F161" s="9"/>
    </row>
    <row r="162" spans="2:6">
      <c r="B162" s="9"/>
      <c r="F162" s="9"/>
    </row>
    <row r="163" spans="2:6">
      <c r="B163" s="9"/>
      <c r="F163" s="9"/>
    </row>
    <row r="164" spans="2:6">
      <c r="B164" s="9"/>
      <c r="F164" s="9"/>
    </row>
    <row r="165" spans="2:6">
      <c r="B165" s="9"/>
      <c r="F165" s="9"/>
    </row>
    <row r="166" spans="2:6">
      <c r="B166" s="9"/>
      <c r="F166" s="9"/>
    </row>
    <row r="167" spans="2:6">
      <c r="B167" s="9"/>
      <c r="F167" s="9"/>
    </row>
    <row r="168" spans="2:6">
      <c r="B168" s="9"/>
      <c r="F168" s="9"/>
    </row>
    <row r="169" spans="2:6">
      <c r="B169" s="9"/>
      <c r="F169" s="9"/>
    </row>
    <row r="170" spans="2:6">
      <c r="B170" s="9"/>
      <c r="F170" s="9"/>
    </row>
    <row r="171" spans="2:6">
      <c r="B171" s="9"/>
      <c r="F171" s="9"/>
    </row>
    <row r="172" spans="2:6">
      <c r="B172" s="9"/>
      <c r="F172" s="9"/>
    </row>
    <row r="173" spans="2:6">
      <c r="B173" s="9"/>
      <c r="F173" s="9"/>
    </row>
    <row r="174" spans="2:6">
      <c r="B174" s="9"/>
      <c r="F174" s="9"/>
    </row>
    <row r="175" spans="2:6">
      <c r="B175" s="9"/>
      <c r="F175" s="9"/>
    </row>
    <row r="176" spans="2:6">
      <c r="B176" s="9"/>
      <c r="F176" s="9"/>
    </row>
    <row r="177" spans="2:6">
      <c r="B177" s="9"/>
      <c r="F177" s="9"/>
    </row>
    <row r="178" spans="2:6">
      <c r="B178" s="9"/>
      <c r="F178" s="9"/>
    </row>
    <row r="179" spans="2:6">
      <c r="B179" s="9"/>
      <c r="F179" s="9"/>
    </row>
    <row r="180" spans="2:6">
      <c r="B180" s="9"/>
      <c r="F180" s="9"/>
    </row>
    <row r="181" spans="2:6">
      <c r="B181" s="9"/>
      <c r="F181" s="9"/>
    </row>
    <row r="182" spans="2:6">
      <c r="B182" s="9"/>
      <c r="F182" s="9"/>
    </row>
    <row r="183" spans="2:6">
      <c r="B183" s="9"/>
      <c r="F183" s="9"/>
    </row>
    <row r="184" spans="2:6">
      <c r="B184" s="9"/>
      <c r="F184" s="9"/>
    </row>
    <row r="185" spans="2:6">
      <c r="B185" s="9"/>
      <c r="F185" s="9"/>
    </row>
    <row r="186" spans="2:6">
      <c r="B186" s="9"/>
      <c r="F186" s="9"/>
    </row>
    <row r="187" spans="2:6">
      <c r="B187" s="9"/>
      <c r="F187" s="9"/>
    </row>
    <row r="188" spans="2:6">
      <c r="B188" s="9"/>
      <c r="F188" s="9"/>
    </row>
    <row r="189" spans="2:6">
      <c r="B189" s="9"/>
      <c r="F189" s="9"/>
    </row>
    <row r="190" spans="2:6">
      <c r="B190" s="9"/>
      <c r="F190" s="9"/>
    </row>
    <row r="191" spans="2:6">
      <c r="B191" s="9"/>
      <c r="F191" s="9"/>
    </row>
    <row r="192" spans="2:6">
      <c r="B192" s="9"/>
      <c r="F192" s="9"/>
    </row>
    <row r="193" spans="2:6">
      <c r="B193" s="9"/>
      <c r="F193" s="9"/>
    </row>
    <row r="194" spans="2:6">
      <c r="B194" s="9"/>
      <c r="F194" s="9"/>
    </row>
    <row r="195" spans="2:6">
      <c r="B195" s="9"/>
      <c r="F195" s="9"/>
    </row>
    <row r="196" spans="2:6">
      <c r="B196" s="9"/>
      <c r="F196" s="9"/>
    </row>
    <row r="197" spans="2:6">
      <c r="B197" s="9"/>
      <c r="F197" s="9"/>
    </row>
    <row r="198" spans="2:6">
      <c r="B198" s="9"/>
      <c r="F198" s="9"/>
    </row>
    <row r="199" spans="2:6">
      <c r="B199" s="9"/>
      <c r="F199" s="9"/>
    </row>
    <row r="200" spans="2:6">
      <c r="B200" s="9"/>
      <c r="F200" s="9"/>
    </row>
    <row r="201" spans="2:6">
      <c r="B201" s="9"/>
      <c r="F201" s="9"/>
    </row>
    <row r="202" spans="2:6">
      <c r="B202" s="9"/>
      <c r="F202" s="9"/>
    </row>
    <row r="203" spans="2:6">
      <c r="B203" s="9"/>
      <c r="F203" s="9"/>
    </row>
    <row r="204" spans="2:6">
      <c r="B204" s="9"/>
      <c r="F204" s="9"/>
    </row>
    <row r="205" spans="2:6">
      <c r="B205" s="9"/>
      <c r="F205" s="9"/>
    </row>
    <row r="206" spans="2:6">
      <c r="B206" s="9"/>
      <c r="F206" s="9"/>
    </row>
    <row r="207" spans="2:6">
      <c r="B207" s="9"/>
      <c r="F207" s="9"/>
    </row>
    <row r="208" spans="2:6">
      <c r="B208" s="9"/>
      <c r="F208" s="9"/>
    </row>
    <row r="209" spans="2:6">
      <c r="B209" s="9"/>
      <c r="F209" s="9"/>
    </row>
    <row r="210" spans="2:6">
      <c r="B210" s="9"/>
      <c r="F210" s="9"/>
    </row>
    <row r="211" spans="2:6">
      <c r="B211" s="9"/>
      <c r="F211" s="9"/>
    </row>
    <row r="212" spans="2:6">
      <c r="B212" s="9"/>
      <c r="F212" s="9"/>
    </row>
    <row r="213" spans="2:6">
      <c r="B213" s="9"/>
      <c r="F213" s="9"/>
    </row>
    <row r="214" spans="2:6">
      <c r="B214" s="9"/>
      <c r="F214" s="9"/>
    </row>
    <row r="215" spans="2:6">
      <c r="B215" s="9"/>
      <c r="F215" s="9"/>
    </row>
    <row r="216" spans="2:6">
      <c r="B216" s="9"/>
      <c r="F216" s="9"/>
    </row>
    <row r="217" spans="2:6">
      <c r="B217" s="9"/>
      <c r="F217" s="9"/>
    </row>
    <row r="218" spans="2:6">
      <c r="B218" s="9"/>
      <c r="F218" s="9"/>
    </row>
    <row r="219" spans="2:6">
      <c r="B219" s="9"/>
      <c r="F219" s="9"/>
    </row>
    <row r="220" spans="2:6">
      <c r="B220" s="9"/>
      <c r="F220" s="9"/>
    </row>
    <row r="221" spans="2:6">
      <c r="B221" s="9"/>
      <c r="F221" s="9"/>
    </row>
    <row r="222" spans="2:6">
      <c r="B222" s="9"/>
      <c r="F222" s="9"/>
    </row>
    <row r="223" spans="2:6">
      <c r="B223" s="9"/>
      <c r="F223" s="9"/>
    </row>
    <row r="224" spans="2:6">
      <c r="B224" s="9"/>
      <c r="F224" s="9"/>
    </row>
    <row r="225" spans="2:6">
      <c r="B225" s="9"/>
      <c r="F225" s="9"/>
    </row>
    <row r="226" spans="2:6">
      <c r="B226" s="9"/>
      <c r="F226" s="9"/>
    </row>
    <row r="227" spans="2:6">
      <c r="B227" s="9"/>
      <c r="F227" s="9"/>
    </row>
    <row r="228" spans="2:6">
      <c r="B228" s="9"/>
      <c r="F228" s="9"/>
    </row>
    <row r="229" spans="2:6">
      <c r="B229" s="9"/>
      <c r="F229" s="9"/>
    </row>
    <row r="230" spans="2:6">
      <c r="B230" s="9"/>
      <c r="F230" s="9"/>
    </row>
    <row r="231" spans="2:6">
      <c r="B231" s="9"/>
      <c r="F231" s="9"/>
    </row>
    <row r="232" spans="2:6">
      <c r="B232" s="9"/>
      <c r="F232" s="9"/>
    </row>
    <row r="233" spans="2:6">
      <c r="B233" s="9"/>
      <c r="F233" s="9"/>
    </row>
    <row r="234" spans="2:6">
      <c r="B234" s="9"/>
      <c r="F234" s="9"/>
    </row>
    <row r="235" spans="2:6">
      <c r="B235" s="9"/>
      <c r="F235" s="9"/>
    </row>
    <row r="236" spans="2:6">
      <c r="B236" s="9"/>
      <c r="F236" s="9"/>
    </row>
    <row r="237" spans="2:6">
      <c r="B237" s="9"/>
      <c r="F237" s="9"/>
    </row>
    <row r="238" spans="2:6">
      <c r="B238" s="9"/>
      <c r="F238" s="9"/>
    </row>
    <row r="239" spans="2:6">
      <c r="B239" s="9"/>
      <c r="F239" s="9"/>
    </row>
    <row r="240" spans="2:6">
      <c r="B240" s="9"/>
      <c r="F240" s="9"/>
    </row>
    <row r="241" spans="2:6">
      <c r="B241" s="9"/>
      <c r="F241" s="9"/>
    </row>
    <row r="242" spans="2:6">
      <c r="B242" s="9"/>
      <c r="F242" s="9"/>
    </row>
    <row r="243" spans="2:6">
      <c r="B243" s="9"/>
      <c r="F243" s="9"/>
    </row>
    <row r="244" spans="2:6">
      <c r="B244" s="9"/>
      <c r="F244" s="9"/>
    </row>
    <row r="245" spans="2:6">
      <c r="B245" s="9"/>
      <c r="F245" s="9"/>
    </row>
    <row r="246" spans="2:6">
      <c r="B246" s="9"/>
      <c r="F246" s="9"/>
    </row>
    <row r="247" spans="2:6">
      <c r="B247" s="9"/>
      <c r="F247" s="9"/>
    </row>
    <row r="248" spans="2:6">
      <c r="B248" s="9"/>
      <c r="F248" s="9"/>
    </row>
    <row r="249" spans="2:6">
      <c r="B249" s="9"/>
      <c r="F249" s="9"/>
    </row>
    <row r="250" spans="2:6">
      <c r="B250" s="9"/>
      <c r="F250" s="9"/>
    </row>
    <row r="251" spans="2:6">
      <c r="B251" s="9"/>
      <c r="F251" s="9"/>
    </row>
    <row r="252" spans="2:6">
      <c r="B252" s="9"/>
      <c r="F252" s="9"/>
    </row>
    <row r="253" spans="2:6">
      <c r="B253" s="9"/>
      <c r="F253" s="9"/>
    </row>
    <row r="254" spans="2:6">
      <c r="B254" s="9"/>
      <c r="F254" s="9"/>
    </row>
    <row r="255" spans="2:6">
      <c r="B255" s="9"/>
      <c r="F255" s="9"/>
    </row>
    <row r="256" spans="2:6">
      <c r="B256" s="9"/>
      <c r="F256" s="9"/>
    </row>
    <row r="257" spans="2:6">
      <c r="B257" s="9"/>
      <c r="F257" s="9"/>
    </row>
    <row r="258" spans="2:6">
      <c r="B258" s="9"/>
      <c r="F258" s="9"/>
    </row>
    <row r="259" spans="2:6">
      <c r="B259" s="9"/>
      <c r="F259" s="9"/>
    </row>
    <row r="260" spans="2:6">
      <c r="B260" s="9"/>
      <c r="F260" s="9"/>
    </row>
    <row r="261" spans="2:6">
      <c r="B261" s="9"/>
      <c r="F261" s="9"/>
    </row>
    <row r="262" spans="2:6">
      <c r="B262" s="9"/>
      <c r="F262" s="9"/>
    </row>
    <row r="263" spans="2:6">
      <c r="B263" s="9"/>
      <c r="F263" s="9"/>
    </row>
    <row r="264" spans="2:6">
      <c r="B264" s="9"/>
      <c r="F264" s="9"/>
    </row>
    <row r="265" spans="2:6">
      <c r="B265" s="9"/>
      <c r="F265" s="9"/>
    </row>
    <row r="266" spans="2:6">
      <c r="B266" s="9"/>
      <c r="F266" s="9"/>
    </row>
    <row r="267" spans="2:6">
      <c r="B267" s="9"/>
      <c r="F267" s="9"/>
    </row>
    <row r="268" spans="2:6">
      <c r="B268" s="9"/>
      <c r="F268" s="9"/>
    </row>
    <row r="269" spans="2:6">
      <c r="B269" s="9"/>
      <c r="F269" s="9"/>
    </row>
    <row r="270" spans="2:6">
      <c r="B270" s="9"/>
      <c r="F270" s="9"/>
    </row>
    <row r="271" spans="2:6">
      <c r="B271" s="9"/>
      <c r="F271" s="9"/>
    </row>
    <row r="272" spans="2:6">
      <c r="B272" s="9"/>
      <c r="F272" s="9"/>
    </row>
    <row r="273" spans="2:6">
      <c r="B273" s="9"/>
      <c r="F273" s="9"/>
    </row>
    <row r="274" spans="2:6">
      <c r="B274" s="9"/>
      <c r="F274" s="9"/>
    </row>
    <row r="275" spans="2:6">
      <c r="B275" s="9"/>
      <c r="F275" s="9"/>
    </row>
    <row r="276" spans="2:6">
      <c r="B276" s="9"/>
      <c r="F276" s="9"/>
    </row>
    <row r="277" spans="2:6">
      <c r="B277" s="9"/>
      <c r="F277" s="9"/>
    </row>
    <row r="278" spans="2:6">
      <c r="B278" s="9"/>
      <c r="F278" s="9"/>
    </row>
    <row r="279" spans="2:6">
      <c r="B279" s="9"/>
      <c r="F279" s="9"/>
    </row>
    <row r="280" spans="2:6">
      <c r="B280" s="9"/>
      <c r="F280" s="9"/>
    </row>
    <row r="281" spans="2:6">
      <c r="B281" s="9"/>
      <c r="F281" s="9"/>
    </row>
    <row r="282" spans="2:6">
      <c r="B282" s="9"/>
      <c r="F282" s="9"/>
    </row>
    <row r="283" spans="2:6">
      <c r="B283" s="9"/>
      <c r="F283" s="9"/>
    </row>
    <row r="284" spans="2:6">
      <c r="B284" s="9"/>
      <c r="F284" s="9"/>
    </row>
    <row r="285" spans="2:6">
      <c r="B285" s="9"/>
      <c r="F285" s="9"/>
    </row>
    <row r="286" spans="2:6">
      <c r="B286" s="9"/>
      <c r="F286" s="9"/>
    </row>
    <row r="287" spans="2:6">
      <c r="B287" s="9"/>
      <c r="F287" s="9"/>
    </row>
    <row r="288" spans="2:6">
      <c r="B288" s="9"/>
      <c r="F288" s="9"/>
    </row>
    <row r="289" spans="2:6">
      <c r="B289" s="9"/>
      <c r="F289" s="9"/>
    </row>
    <row r="290" spans="2:6">
      <c r="B290" s="9"/>
      <c r="F290" s="9"/>
    </row>
    <row r="291" spans="2:6">
      <c r="B291" s="9"/>
      <c r="F291" s="9"/>
    </row>
    <row r="292" spans="2:6">
      <c r="B292" s="9"/>
      <c r="F292" s="9"/>
    </row>
    <row r="293" spans="2:6">
      <c r="B293" s="9"/>
      <c r="F293" s="9"/>
    </row>
    <row r="294" spans="2:6">
      <c r="B294" s="9"/>
      <c r="F294" s="9"/>
    </row>
    <row r="295" spans="2:6">
      <c r="B295" s="9"/>
      <c r="F295" s="9"/>
    </row>
    <row r="296" spans="2:6">
      <c r="B296" s="9"/>
      <c r="F296" s="9"/>
    </row>
    <row r="297" spans="2:6">
      <c r="B297" s="9"/>
      <c r="F297" s="9"/>
    </row>
    <row r="298" spans="2:6">
      <c r="B298" s="9"/>
      <c r="F298" s="9"/>
    </row>
    <row r="299" spans="2:6">
      <c r="B299" s="9"/>
      <c r="F299" s="9"/>
    </row>
    <row r="300" spans="2:6">
      <c r="B300" s="9"/>
      <c r="F300" s="9"/>
    </row>
    <row r="301" spans="2:6">
      <c r="B301" s="9"/>
      <c r="F301" s="9"/>
    </row>
    <row r="302" spans="2:6">
      <c r="B302" s="9"/>
      <c r="F302" s="9"/>
    </row>
    <row r="303" spans="2:6">
      <c r="B303" s="9"/>
      <c r="F303" s="9"/>
    </row>
    <row r="304" spans="2:6">
      <c r="B304" s="9"/>
      <c r="F304" s="9"/>
    </row>
    <row r="305" spans="2:6">
      <c r="B305" s="9"/>
      <c r="F305" s="9"/>
    </row>
    <row r="306" spans="2:6">
      <c r="B306" s="9"/>
      <c r="F306" s="9"/>
    </row>
    <row r="307" spans="2:6">
      <c r="B307" s="9"/>
      <c r="F307" s="9"/>
    </row>
    <row r="308" spans="2:6">
      <c r="B308" s="9"/>
      <c r="F308" s="9"/>
    </row>
    <row r="309" spans="2:6">
      <c r="B309" s="9"/>
      <c r="F309" s="9"/>
    </row>
    <row r="310" spans="2:6">
      <c r="B310" s="9"/>
      <c r="F310" s="9"/>
    </row>
    <row r="311" spans="2:6">
      <c r="B311" s="9"/>
      <c r="F311" s="9"/>
    </row>
    <row r="312" spans="2:6">
      <c r="B312" s="9"/>
      <c r="F312" s="9"/>
    </row>
    <row r="313" spans="2:6">
      <c r="B313" s="9"/>
      <c r="F313" s="9"/>
    </row>
    <row r="314" spans="2:6">
      <c r="B314" s="9"/>
      <c r="F314" s="9"/>
    </row>
    <row r="315" spans="2:6">
      <c r="B315" s="9"/>
      <c r="F315" s="9"/>
    </row>
    <row r="316" spans="2:6">
      <c r="B316" s="9"/>
      <c r="F316" s="9"/>
    </row>
    <row r="317" spans="2:6">
      <c r="B317" s="9"/>
      <c r="F317" s="9"/>
    </row>
    <row r="318" spans="2:6">
      <c r="B318" s="9"/>
      <c r="F318" s="9"/>
    </row>
    <row r="319" spans="2:6">
      <c r="B319" s="9"/>
      <c r="F319" s="9"/>
    </row>
    <row r="320" spans="2:6">
      <c r="B320" s="9"/>
      <c r="F320" s="9"/>
    </row>
    <row r="321" spans="2:6">
      <c r="B321" s="9"/>
      <c r="F321" s="9"/>
    </row>
    <row r="322" spans="2:6">
      <c r="B322" s="9"/>
      <c r="F322" s="9"/>
    </row>
    <row r="323" spans="2:6">
      <c r="B323" s="9"/>
      <c r="F323" s="9"/>
    </row>
    <row r="324" spans="2:6">
      <c r="B324" s="9"/>
      <c r="F324" s="9"/>
    </row>
    <row r="325" spans="2:6">
      <c r="B325" s="9"/>
      <c r="F325" s="9"/>
    </row>
    <row r="326" spans="2:6">
      <c r="B326" s="9"/>
      <c r="F326" s="9"/>
    </row>
    <row r="327" spans="2:6">
      <c r="B327" s="9"/>
      <c r="F327" s="9"/>
    </row>
    <row r="328" spans="2:6">
      <c r="B328" s="9"/>
      <c r="F328" s="9"/>
    </row>
    <row r="329" spans="2:6">
      <c r="B329" s="9"/>
      <c r="F329" s="9"/>
    </row>
    <row r="330" spans="2:6">
      <c r="B330" s="9"/>
      <c r="F330" s="9"/>
    </row>
    <row r="331" spans="2:6">
      <c r="B331" s="9"/>
      <c r="F331" s="9"/>
    </row>
    <row r="332" spans="2:6">
      <c r="B332" s="9"/>
      <c r="F332" s="9"/>
    </row>
    <row r="333" spans="2:6">
      <c r="B333" s="9"/>
      <c r="F333" s="9"/>
    </row>
    <row r="334" spans="2:6">
      <c r="B334" s="9"/>
      <c r="F334" s="9"/>
    </row>
    <row r="335" spans="2:6">
      <c r="B335" s="9"/>
      <c r="F335" s="9"/>
    </row>
    <row r="336" spans="2:6">
      <c r="B336" s="9"/>
      <c r="F336" s="9"/>
    </row>
    <row r="337" spans="2:6">
      <c r="B337" s="9"/>
      <c r="F337" s="9"/>
    </row>
    <row r="338" spans="2:6">
      <c r="B338" s="9"/>
      <c r="F338" s="9"/>
    </row>
    <row r="339" spans="2:6">
      <c r="B339" s="9"/>
      <c r="F339" s="9"/>
    </row>
    <row r="340" spans="2:6">
      <c r="B340" s="9"/>
      <c r="F340" s="9"/>
    </row>
    <row r="341" spans="2:6">
      <c r="B341" s="9"/>
      <c r="F341" s="9"/>
    </row>
    <row r="342" spans="2:6">
      <c r="B342" s="9"/>
      <c r="F342" s="9"/>
    </row>
    <row r="343" spans="2:6">
      <c r="B343" s="9"/>
      <c r="F343" s="9"/>
    </row>
    <row r="344" spans="2:6">
      <c r="B344" s="9"/>
      <c r="F344" s="9"/>
    </row>
    <row r="345" spans="2:6">
      <c r="B345" s="9"/>
      <c r="F345" s="9"/>
    </row>
    <row r="346" spans="2:6">
      <c r="B346" s="9"/>
      <c r="F346" s="9"/>
    </row>
    <row r="347" spans="2:6">
      <c r="B347" s="9"/>
      <c r="F347" s="9"/>
    </row>
    <row r="348" spans="2:6">
      <c r="B348" s="9"/>
      <c r="F348" s="9"/>
    </row>
    <row r="349" spans="2:6">
      <c r="B349" s="9"/>
      <c r="F349" s="9"/>
    </row>
    <row r="350" spans="2:6">
      <c r="B350" s="9"/>
      <c r="F350" s="9"/>
    </row>
    <row r="351" spans="2:6">
      <c r="B351" s="9"/>
      <c r="F351" s="9"/>
    </row>
    <row r="352" spans="2:6">
      <c r="B352" s="9"/>
      <c r="F352" s="9"/>
    </row>
    <row r="353" spans="2:6">
      <c r="B353" s="9"/>
      <c r="F353" s="9"/>
    </row>
    <row r="354" spans="2:6">
      <c r="B354" s="9"/>
      <c r="F354" s="9"/>
    </row>
    <row r="355" spans="2:6">
      <c r="B355" s="9"/>
      <c r="F355" s="9"/>
    </row>
    <row r="356" spans="2:6">
      <c r="B356" s="9"/>
      <c r="F356" s="9"/>
    </row>
    <row r="357" spans="2:6">
      <c r="B357" s="9"/>
      <c r="F357" s="9"/>
    </row>
    <row r="358" spans="2:6">
      <c r="B358" s="9"/>
      <c r="F358" s="9"/>
    </row>
    <row r="359" spans="2:6">
      <c r="B359" s="9"/>
      <c r="F359" s="9"/>
    </row>
    <row r="360" spans="2:6">
      <c r="B360" s="9"/>
      <c r="F360" s="9"/>
    </row>
    <row r="361" spans="2:6">
      <c r="B361" s="9"/>
      <c r="F361" s="9"/>
    </row>
    <row r="362" spans="2:6">
      <c r="B362" s="9"/>
      <c r="F362" s="9"/>
    </row>
    <row r="363" spans="2:6">
      <c r="B363" s="9"/>
      <c r="F363" s="9"/>
    </row>
    <row r="364" spans="2:6">
      <c r="B364" s="9"/>
      <c r="F364" s="9"/>
    </row>
    <row r="365" spans="2:6">
      <c r="B365" s="9"/>
      <c r="F365" s="9"/>
    </row>
    <row r="366" spans="2:6">
      <c r="B366" s="9"/>
      <c r="F366" s="9"/>
    </row>
    <row r="367" spans="2:6">
      <c r="B367" s="9"/>
      <c r="F367" s="9"/>
    </row>
    <row r="368" spans="2:6">
      <c r="B368" s="9"/>
      <c r="F368" s="9"/>
    </row>
    <row r="369" spans="2:6">
      <c r="B369" s="9"/>
      <c r="F369" s="9"/>
    </row>
    <row r="370" spans="2:6">
      <c r="B370" s="9"/>
      <c r="F370" s="9"/>
    </row>
    <row r="371" spans="2:6">
      <c r="B371" s="9"/>
      <c r="F371" s="9"/>
    </row>
    <row r="372" spans="2:6">
      <c r="B372" s="9"/>
      <c r="F372" s="9"/>
    </row>
    <row r="373" spans="2:6">
      <c r="B373" s="9"/>
      <c r="F373" s="9"/>
    </row>
    <row r="374" spans="2:6">
      <c r="B374" s="9"/>
      <c r="F374" s="9"/>
    </row>
    <row r="375" spans="2:6">
      <c r="B375" s="9"/>
      <c r="F375" s="9"/>
    </row>
    <row r="376" spans="2:6">
      <c r="B376" s="9"/>
      <c r="F376" s="9"/>
    </row>
    <row r="377" spans="2:6">
      <c r="B377" s="9"/>
      <c r="F377" s="9"/>
    </row>
    <row r="378" spans="2:6">
      <c r="B378" s="9"/>
      <c r="F378" s="9"/>
    </row>
    <row r="379" spans="2:6">
      <c r="B379" s="9"/>
      <c r="F379" s="9"/>
    </row>
    <row r="380" spans="2:6">
      <c r="B380" s="9"/>
      <c r="F380" s="9"/>
    </row>
    <row r="381" spans="2:6">
      <c r="B381" s="9"/>
      <c r="F381" s="9"/>
    </row>
    <row r="382" spans="2:6">
      <c r="B382" s="9"/>
      <c r="F382" s="9"/>
    </row>
    <row r="383" spans="2:6">
      <c r="B383" s="9"/>
      <c r="F383" s="9"/>
    </row>
    <row r="384" spans="2:6">
      <c r="B384" s="9"/>
      <c r="F384" s="9"/>
    </row>
    <row r="385" spans="2:6">
      <c r="B385" s="9"/>
      <c r="F385" s="9"/>
    </row>
    <row r="386" spans="2:6">
      <c r="B386" s="9"/>
      <c r="F386" s="9"/>
    </row>
    <row r="387" spans="2:6">
      <c r="B387" s="9"/>
      <c r="F387" s="9"/>
    </row>
    <row r="388" spans="2:6">
      <c r="B388" s="9"/>
      <c r="F388" s="9"/>
    </row>
    <row r="389" spans="2:6">
      <c r="B389" s="9"/>
      <c r="F389" s="9"/>
    </row>
    <row r="390" spans="2:6">
      <c r="B390" s="9"/>
      <c r="F390" s="9"/>
    </row>
    <row r="391" spans="2:6">
      <c r="B391" s="9"/>
      <c r="F391" s="9"/>
    </row>
    <row r="392" spans="2:6">
      <c r="B392" s="9"/>
      <c r="F392" s="9"/>
    </row>
    <row r="393" spans="2:6">
      <c r="B393" s="9"/>
      <c r="F393" s="9"/>
    </row>
    <row r="394" spans="2:6">
      <c r="B394" s="9"/>
      <c r="F394" s="9"/>
    </row>
    <row r="395" spans="2:6">
      <c r="B395" s="9"/>
      <c r="F395" s="9"/>
    </row>
    <row r="396" spans="2:6">
      <c r="B396" s="9"/>
      <c r="F396" s="9"/>
    </row>
    <row r="397" spans="2:6">
      <c r="B397" s="9"/>
      <c r="F397" s="9"/>
    </row>
    <row r="398" spans="2:6">
      <c r="B398" s="9"/>
      <c r="F398" s="9"/>
    </row>
    <row r="399" spans="2:6">
      <c r="B399" s="9"/>
      <c r="F399" s="9"/>
    </row>
    <row r="400" spans="2:6">
      <c r="B400" s="9"/>
      <c r="F400" s="9"/>
    </row>
    <row r="401" spans="2:6">
      <c r="B401" s="9"/>
      <c r="F401" s="9"/>
    </row>
    <row r="402" spans="2:6">
      <c r="B402" s="9"/>
      <c r="F402" s="9"/>
    </row>
    <row r="403" spans="2:6">
      <c r="B403" s="9"/>
      <c r="F403" s="9"/>
    </row>
    <row r="404" spans="2:6">
      <c r="B404" s="9"/>
      <c r="F404" s="9"/>
    </row>
    <row r="405" spans="2:6">
      <c r="B405" s="9"/>
      <c r="F405" s="9"/>
    </row>
    <row r="406" spans="2:6">
      <c r="B406" s="9"/>
      <c r="F406" s="9"/>
    </row>
    <row r="407" spans="2:6">
      <c r="B407" s="9"/>
      <c r="F407" s="9"/>
    </row>
    <row r="408" spans="2:6">
      <c r="B408" s="9"/>
      <c r="F408" s="9"/>
    </row>
    <row r="409" spans="2:6">
      <c r="B409" s="9"/>
      <c r="F409" s="9"/>
    </row>
    <row r="410" spans="2:6">
      <c r="B410" s="9"/>
      <c r="F410" s="9"/>
    </row>
    <row r="411" spans="2:6">
      <c r="B411" s="9"/>
      <c r="F411" s="9"/>
    </row>
    <row r="412" spans="2:6">
      <c r="B412" s="9"/>
      <c r="F412" s="9"/>
    </row>
    <row r="413" spans="2:6">
      <c r="B413" s="9"/>
      <c r="F413" s="9"/>
    </row>
    <row r="414" spans="2:6">
      <c r="B414" s="9"/>
      <c r="F414" s="9"/>
    </row>
    <row r="415" spans="2:6">
      <c r="B415" s="9"/>
      <c r="F415" s="9"/>
    </row>
    <row r="416" spans="2:6">
      <c r="B416" s="9"/>
      <c r="F416" s="9"/>
    </row>
    <row r="417" spans="2:6">
      <c r="B417" s="9"/>
      <c r="F417" s="9"/>
    </row>
    <row r="418" spans="2:6">
      <c r="B418" s="9"/>
      <c r="F418" s="9"/>
    </row>
    <row r="419" spans="2:6">
      <c r="B419" s="9"/>
      <c r="F419" s="9"/>
    </row>
    <row r="420" spans="2:6">
      <c r="B420" s="9"/>
      <c r="F420" s="9"/>
    </row>
    <row r="421" spans="2:6">
      <c r="B421" s="9"/>
      <c r="F421" s="9"/>
    </row>
    <row r="422" spans="2:6">
      <c r="B422" s="9"/>
      <c r="F422" s="9"/>
    </row>
    <row r="423" spans="2:6">
      <c r="B423" s="9"/>
      <c r="F423" s="9"/>
    </row>
    <row r="424" spans="2:6">
      <c r="B424" s="9"/>
      <c r="F424" s="9"/>
    </row>
    <row r="425" spans="2:6">
      <c r="B425" s="9"/>
      <c r="F425" s="9"/>
    </row>
    <row r="426" spans="2:6">
      <c r="B426" s="9"/>
      <c r="F426" s="9"/>
    </row>
    <row r="427" spans="2:6">
      <c r="B427" s="9"/>
      <c r="F427" s="9"/>
    </row>
    <row r="428" spans="2:6">
      <c r="B428" s="9"/>
      <c r="F428" s="9"/>
    </row>
    <row r="429" spans="2:6">
      <c r="B429" s="9"/>
      <c r="F429" s="9"/>
    </row>
    <row r="430" spans="2:6">
      <c r="B430" s="9"/>
      <c r="F430" s="9"/>
    </row>
    <row r="431" spans="2:6">
      <c r="B431" s="9"/>
      <c r="F431" s="9"/>
    </row>
    <row r="432" spans="2:6">
      <c r="B432" s="9"/>
      <c r="F432" s="9"/>
    </row>
    <row r="433" spans="2:6">
      <c r="B433" s="9"/>
      <c r="F433" s="9"/>
    </row>
    <row r="434" spans="2:6">
      <c r="B434" s="9"/>
      <c r="F434" s="9"/>
    </row>
    <row r="435" spans="2:6">
      <c r="B435" s="9"/>
      <c r="F435" s="9"/>
    </row>
    <row r="436" spans="2:6">
      <c r="B436" s="9"/>
      <c r="F436" s="9"/>
    </row>
    <row r="437" spans="2:6">
      <c r="B437" s="9"/>
      <c r="F437" s="9"/>
    </row>
    <row r="438" spans="2:6">
      <c r="B438" s="9"/>
      <c r="F438" s="9"/>
    </row>
    <row r="439" spans="2:6">
      <c r="B439" s="9"/>
      <c r="F439" s="9"/>
    </row>
    <row r="440" spans="2:6">
      <c r="B440" s="9"/>
      <c r="F440" s="9"/>
    </row>
    <row r="441" spans="2:6">
      <c r="B441" s="9"/>
      <c r="F441" s="9"/>
    </row>
    <row r="442" spans="2:6">
      <c r="B442" s="9"/>
      <c r="F442" s="9"/>
    </row>
    <row r="443" spans="2:6">
      <c r="B443" s="9"/>
      <c r="F443" s="9"/>
    </row>
    <row r="444" spans="2:6">
      <c r="B444" s="9"/>
      <c r="F444" s="9"/>
    </row>
    <row r="445" spans="2:6">
      <c r="B445" s="9"/>
      <c r="F445" s="9"/>
    </row>
    <row r="446" spans="2:6">
      <c r="B446" s="9"/>
      <c r="F446" s="9"/>
    </row>
    <row r="447" spans="2:6">
      <c r="B447" s="9"/>
      <c r="F447" s="9"/>
    </row>
    <row r="448" spans="2:6">
      <c r="B448" s="9"/>
      <c r="F448" s="9"/>
    </row>
    <row r="449" spans="2:6">
      <c r="B449" s="9"/>
      <c r="F449" s="9"/>
    </row>
    <row r="450" spans="2:6">
      <c r="B450" s="9"/>
      <c r="F450" s="9"/>
    </row>
    <row r="451" spans="2:6">
      <c r="B451" s="9"/>
      <c r="F451" s="9"/>
    </row>
    <row r="452" spans="2:6">
      <c r="B452" s="9"/>
      <c r="F452" s="9"/>
    </row>
    <row r="453" spans="2:6">
      <c r="B453" s="9"/>
      <c r="F453" s="9"/>
    </row>
    <row r="454" spans="2:6">
      <c r="B454" s="9"/>
      <c r="F454" s="9"/>
    </row>
    <row r="455" spans="2:6">
      <c r="B455" s="9"/>
      <c r="F455" s="9"/>
    </row>
    <row r="456" spans="2:6">
      <c r="B456" s="9"/>
      <c r="F456" s="9"/>
    </row>
    <row r="457" spans="2:6">
      <c r="B457" s="9"/>
      <c r="F457" s="9"/>
    </row>
    <row r="458" spans="2:6">
      <c r="B458" s="9"/>
      <c r="F458" s="9"/>
    </row>
    <row r="459" spans="2:6">
      <c r="B459" s="9"/>
      <c r="F459" s="9"/>
    </row>
    <row r="460" spans="2:6">
      <c r="B460" s="9"/>
      <c r="F460" s="9"/>
    </row>
    <row r="461" spans="2:6">
      <c r="B461" s="9"/>
      <c r="F461" s="9"/>
    </row>
    <row r="462" spans="2:6">
      <c r="B462" s="9"/>
      <c r="F462" s="9"/>
    </row>
    <row r="463" spans="2:6">
      <c r="B463" s="9"/>
      <c r="F463" s="9"/>
    </row>
    <row r="464" spans="2:6">
      <c r="B464" s="9"/>
      <c r="F464" s="9"/>
    </row>
    <row r="465" spans="2:6">
      <c r="B465" s="9"/>
      <c r="F465" s="9"/>
    </row>
    <row r="466" spans="2:6">
      <c r="B466" s="9"/>
      <c r="F466" s="9"/>
    </row>
    <row r="467" spans="2:6">
      <c r="B467" s="9"/>
      <c r="F467" s="9"/>
    </row>
    <row r="468" spans="2:6">
      <c r="B468" s="9"/>
      <c r="F468" s="9"/>
    </row>
    <row r="469" spans="2:6">
      <c r="B469" s="9"/>
      <c r="F469" s="9"/>
    </row>
    <row r="470" spans="2:6">
      <c r="B470" s="9"/>
      <c r="F470" s="9"/>
    </row>
    <row r="471" spans="2:6">
      <c r="B471" s="9"/>
      <c r="F471" s="9"/>
    </row>
    <row r="472" spans="2:6">
      <c r="B472" s="9"/>
      <c r="F472" s="9"/>
    </row>
    <row r="473" spans="2:6">
      <c r="B473" s="9"/>
      <c r="F473" s="9"/>
    </row>
    <row r="474" spans="2:6">
      <c r="B474" s="9"/>
      <c r="F474" s="9"/>
    </row>
    <row r="475" spans="2:6">
      <c r="B475" s="9"/>
      <c r="F475" s="9"/>
    </row>
    <row r="476" spans="2:6">
      <c r="B476" s="9"/>
      <c r="F476" s="9"/>
    </row>
    <row r="477" spans="2:6">
      <c r="B477" s="9"/>
      <c r="F477" s="9"/>
    </row>
    <row r="478" spans="2:6">
      <c r="B478" s="9"/>
      <c r="F478" s="9"/>
    </row>
    <row r="479" spans="2:6">
      <c r="B479" s="9"/>
      <c r="F479" s="9"/>
    </row>
    <row r="480" spans="2:6">
      <c r="B480" s="9"/>
      <c r="F480" s="9"/>
    </row>
    <row r="481" spans="2:6">
      <c r="B481" s="9"/>
      <c r="F481" s="9"/>
    </row>
    <row r="482" spans="2:6">
      <c r="B482" s="9"/>
      <c r="F482" s="9"/>
    </row>
    <row r="483" spans="2:6">
      <c r="B483" s="9"/>
      <c r="F483" s="9"/>
    </row>
    <row r="484" spans="2:6">
      <c r="B484" s="9"/>
      <c r="F484" s="9"/>
    </row>
    <row r="485" spans="2:6">
      <c r="B485" s="9"/>
      <c r="F485" s="9"/>
    </row>
    <row r="486" spans="2:6">
      <c r="B486" s="9"/>
      <c r="F486" s="9"/>
    </row>
    <row r="487" spans="2:6">
      <c r="B487" s="9"/>
      <c r="F487" s="9"/>
    </row>
    <row r="488" spans="2:6">
      <c r="B488" s="9"/>
      <c r="F488" s="9"/>
    </row>
    <row r="489" spans="2:6">
      <c r="B489" s="9"/>
      <c r="F489" s="9"/>
    </row>
    <row r="490" spans="2:6">
      <c r="B490" s="9"/>
      <c r="F490" s="9"/>
    </row>
    <row r="491" spans="2:6">
      <c r="B491" s="9"/>
      <c r="F491" s="9"/>
    </row>
    <row r="492" spans="2:6">
      <c r="B492" s="9"/>
      <c r="F492" s="9"/>
    </row>
    <row r="493" spans="2:6">
      <c r="B493" s="9"/>
      <c r="F493" s="9"/>
    </row>
    <row r="494" spans="2:6">
      <c r="B494" s="9"/>
      <c r="F494" s="9"/>
    </row>
    <row r="495" spans="2:6">
      <c r="B495" s="9"/>
      <c r="F495" s="9"/>
    </row>
    <row r="496" spans="2:6">
      <c r="B496" s="9"/>
      <c r="F496" s="9"/>
    </row>
    <row r="497" spans="2:6">
      <c r="B497" s="9"/>
      <c r="F497" s="9"/>
    </row>
    <row r="498" spans="2:6">
      <c r="B498" s="9"/>
      <c r="F498" s="9"/>
    </row>
    <row r="499" spans="2:6">
      <c r="B499" s="9"/>
      <c r="F499" s="9"/>
    </row>
    <row r="500" spans="2:6">
      <c r="B500" s="9"/>
      <c r="F500" s="9"/>
    </row>
    <row r="501" spans="2:6">
      <c r="B501" s="9"/>
      <c r="F501" s="9"/>
    </row>
    <row r="502" spans="2:6">
      <c r="B502" s="9"/>
      <c r="F502" s="9"/>
    </row>
    <row r="503" spans="2:6">
      <c r="B503" s="9"/>
      <c r="F503" s="9"/>
    </row>
    <row r="504" spans="2:6">
      <c r="B504" s="9"/>
      <c r="F504" s="9"/>
    </row>
    <row r="505" spans="2:6">
      <c r="B505" s="9"/>
      <c r="F505" s="9"/>
    </row>
    <row r="506" spans="2:6">
      <c r="B506" s="9"/>
      <c r="F506" s="9"/>
    </row>
    <row r="507" spans="2:6">
      <c r="B507" s="9"/>
      <c r="F507" s="9"/>
    </row>
    <row r="508" spans="2:6">
      <c r="B508" s="9"/>
      <c r="F508" s="9"/>
    </row>
    <row r="509" spans="2:6">
      <c r="B509" s="9"/>
      <c r="F509" s="9"/>
    </row>
    <row r="510" spans="2:6">
      <c r="B510" s="9"/>
      <c r="F510" s="9"/>
    </row>
    <row r="511" spans="2:6">
      <c r="B511" s="9"/>
      <c r="F511" s="9"/>
    </row>
    <row r="512" spans="2:6">
      <c r="B512" s="9"/>
      <c r="F512" s="9"/>
    </row>
    <row r="513" spans="2:6">
      <c r="B513" s="9"/>
      <c r="F513" s="9"/>
    </row>
    <row r="514" spans="2:6">
      <c r="B514" s="9"/>
      <c r="F514" s="9"/>
    </row>
    <row r="515" spans="2:6">
      <c r="B515" s="9"/>
      <c r="F515" s="9"/>
    </row>
    <row r="516" spans="2:6">
      <c r="B516" s="9"/>
      <c r="F516" s="9"/>
    </row>
    <row r="517" spans="2:6">
      <c r="B517" s="9"/>
      <c r="F517" s="9"/>
    </row>
    <row r="518" spans="2:6">
      <c r="B518" s="9"/>
      <c r="F518" s="9"/>
    </row>
    <row r="519" spans="2:6">
      <c r="B519" s="9"/>
      <c r="F519" s="9"/>
    </row>
    <row r="520" spans="2:6">
      <c r="B520" s="9"/>
      <c r="F520" s="9"/>
    </row>
    <row r="521" spans="2:6">
      <c r="B521" s="9"/>
      <c r="F521" s="9"/>
    </row>
    <row r="522" spans="2:6">
      <c r="B522" s="9"/>
      <c r="F522" s="9"/>
    </row>
    <row r="523" spans="2:6">
      <c r="B523" s="9"/>
      <c r="F523" s="9"/>
    </row>
    <row r="524" spans="2:6">
      <c r="B524" s="9"/>
      <c r="F524" s="9"/>
    </row>
    <row r="525" spans="2:6">
      <c r="B525" s="9"/>
      <c r="F525" s="9"/>
    </row>
    <row r="526" spans="2:6">
      <c r="B526" s="9"/>
      <c r="F526" s="9"/>
    </row>
    <row r="527" spans="2:6">
      <c r="B527" s="9"/>
      <c r="F527" s="9"/>
    </row>
    <row r="528" spans="2:6">
      <c r="B528" s="9"/>
      <c r="F528" s="9"/>
    </row>
    <row r="529" spans="2:6">
      <c r="B529" s="9"/>
      <c r="F529" s="9"/>
    </row>
    <row r="530" spans="2:6">
      <c r="B530" s="9"/>
      <c r="F530" s="9"/>
    </row>
    <row r="531" spans="2:6">
      <c r="B531" s="9"/>
      <c r="F531" s="9"/>
    </row>
    <row r="532" spans="2:6">
      <c r="B532" s="9"/>
      <c r="F532" s="9"/>
    </row>
    <row r="533" spans="2:6">
      <c r="B533" s="9"/>
      <c r="F533" s="9"/>
    </row>
    <row r="534" spans="2:6">
      <c r="B534" s="9"/>
      <c r="F534" s="9"/>
    </row>
    <row r="535" spans="2:6">
      <c r="B535" s="9"/>
      <c r="F535" s="9"/>
    </row>
    <row r="536" spans="2:6">
      <c r="B536" s="9"/>
      <c r="F536" s="9"/>
    </row>
    <row r="537" spans="2:6">
      <c r="B537" s="9"/>
      <c r="F537" s="9"/>
    </row>
    <row r="538" spans="2:6">
      <c r="B538" s="9"/>
      <c r="F538" s="9"/>
    </row>
    <row r="539" spans="2:6">
      <c r="B539" s="9"/>
      <c r="F539" s="9"/>
    </row>
    <row r="540" spans="2:6">
      <c r="B540" s="9"/>
      <c r="F540" s="9"/>
    </row>
    <row r="541" spans="2:6">
      <c r="B541" s="9"/>
      <c r="F541" s="9"/>
    </row>
    <row r="542" spans="2:6">
      <c r="B542" s="9"/>
      <c r="F542" s="9"/>
    </row>
    <row r="543" spans="2:6">
      <c r="B543" s="9"/>
      <c r="F543" s="9"/>
    </row>
    <row r="544" spans="2:6">
      <c r="B544" s="9"/>
      <c r="F544" s="9"/>
    </row>
    <row r="545" spans="2:6">
      <c r="B545" s="9"/>
      <c r="F545" s="9"/>
    </row>
    <row r="546" spans="2:6">
      <c r="B546" s="9"/>
      <c r="F546" s="9"/>
    </row>
    <row r="547" spans="2:6">
      <c r="B547" s="9"/>
      <c r="F547" s="9"/>
    </row>
    <row r="548" spans="2:6">
      <c r="B548" s="9"/>
      <c r="F548" s="9"/>
    </row>
    <row r="549" spans="2:6">
      <c r="B549" s="9"/>
      <c r="F549" s="9"/>
    </row>
    <row r="550" spans="2:6">
      <c r="B550" s="9"/>
      <c r="F550" s="9"/>
    </row>
    <row r="551" spans="2:6">
      <c r="B551" s="9"/>
      <c r="F551" s="9"/>
    </row>
    <row r="552" spans="2:6">
      <c r="B552" s="9"/>
      <c r="F552" s="9"/>
    </row>
    <row r="553" spans="2:6">
      <c r="B553" s="9"/>
      <c r="F553" s="9"/>
    </row>
    <row r="554" spans="2:6">
      <c r="B554" s="9"/>
      <c r="F554" s="9"/>
    </row>
    <row r="555" spans="2:6">
      <c r="B555" s="9"/>
      <c r="F555" s="9"/>
    </row>
    <row r="556" spans="2:6">
      <c r="B556" s="9"/>
      <c r="F556" s="9"/>
    </row>
    <row r="557" spans="2:6">
      <c r="B557" s="9"/>
      <c r="F557" s="9"/>
    </row>
    <row r="558" spans="2:6">
      <c r="B558" s="9"/>
      <c r="F558" s="9"/>
    </row>
    <row r="559" spans="2:6">
      <c r="B559" s="9"/>
      <c r="F559" s="9"/>
    </row>
    <row r="560" spans="2:6">
      <c r="B560" s="9"/>
      <c r="F560" s="9"/>
    </row>
    <row r="561" spans="2:6">
      <c r="B561" s="9"/>
      <c r="F561" s="9"/>
    </row>
    <row r="562" spans="2:6">
      <c r="B562" s="9"/>
      <c r="F562" s="9"/>
    </row>
    <row r="563" spans="2:6">
      <c r="B563" s="9"/>
      <c r="F563" s="9"/>
    </row>
    <row r="564" spans="2:6">
      <c r="B564" s="9"/>
      <c r="F564" s="9"/>
    </row>
    <row r="565" spans="2:6">
      <c r="B565" s="9"/>
      <c r="F565" s="9"/>
    </row>
    <row r="566" spans="2:6">
      <c r="B566" s="9"/>
      <c r="F566" s="9"/>
    </row>
    <row r="567" spans="2:6">
      <c r="B567" s="9"/>
      <c r="F567" s="9"/>
    </row>
    <row r="568" spans="2:6">
      <c r="B568" s="9"/>
      <c r="F568" s="9"/>
    </row>
    <row r="569" spans="2:6">
      <c r="B569" s="9"/>
      <c r="F569" s="9"/>
    </row>
    <row r="570" spans="2:6">
      <c r="B570" s="9"/>
      <c r="F570" s="9"/>
    </row>
    <row r="571" spans="2:6">
      <c r="B571" s="9"/>
      <c r="F571" s="9"/>
    </row>
    <row r="572" spans="2:6">
      <c r="B572" s="9"/>
      <c r="F572" s="9"/>
    </row>
    <row r="573" spans="2:6">
      <c r="B573" s="9"/>
      <c r="F573" s="9"/>
    </row>
    <row r="574" spans="2:6">
      <c r="B574" s="9"/>
      <c r="F574" s="9"/>
    </row>
    <row r="575" spans="2:6">
      <c r="B575" s="9"/>
      <c r="F575" s="9"/>
    </row>
    <row r="576" spans="2:6">
      <c r="B576" s="9"/>
      <c r="F576" s="9"/>
    </row>
    <row r="577" spans="2:6">
      <c r="B577" s="9"/>
      <c r="F577" s="9"/>
    </row>
    <row r="578" spans="2:6">
      <c r="B578" s="9"/>
      <c r="F578" s="9"/>
    </row>
    <row r="579" spans="2:6">
      <c r="B579" s="9"/>
      <c r="F579" s="9"/>
    </row>
    <row r="580" spans="2:6">
      <c r="B580" s="9"/>
      <c r="F580" s="9"/>
    </row>
    <row r="581" spans="2:6">
      <c r="B581" s="9"/>
      <c r="F581" s="9"/>
    </row>
    <row r="582" spans="2:6">
      <c r="B582" s="9"/>
      <c r="F582" s="9"/>
    </row>
    <row r="583" spans="2:6">
      <c r="B583" s="9"/>
      <c r="F583" s="9"/>
    </row>
    <row r="584" spans="2:6">
      <c r="B584" s="9"/>
      <c r="F584" s="9"/>
    </row>
    <row r="585" spans="2:6">
      <c r="B585" s="9"/>
      <c r="F585" s="9"/>
    </row>
    <row r="586" spans="2:6">
      <c r="B586" s="9"/>
      <c r="F586" s="9"/>
    </row>
    <row r="587" spans="2:6">
      <c r="B587" s="9"/>
      <c r="F587" s="9"/>
    </row>
    <row r="588" spans="2:6">
      <c r="B588" s="9"/>
      <c r="F588" s="9"/>
    </row>
    <row r="589" spans="2:6">
      <c r="B589" s="9"/>
      <c r="F589" s="9"/>
    </row>
    <row r="590" spans="2:6">
      <c r="B590" s="9"/>
      <c r="F590" s="9"/>
    </row>
    <row r="591" spans="2:6">
      <c r="B591" s="9"/>
      <c r="F591" s="9"/>
    </row>
    <row r="592" spans="2:6">
      <c r="B592" s="9"/>
      <c r="F592" s="9"/>
    </row>
    <row r="593" spans="2:6">
      <c r="B593" s="9"/>
      <c r="F593" s="9"/>
    </row>
    <row r="594" spans="2:6">
      <c r="B594" s="9"/>
      <c r="F594" s="9"/>
    </row>
    <row r="595" spans="2:6">
      <c r="B595" s="9"/>
      <c r="F595" s="9"/>
    </row>
    <row r="596" spans="2:6">
      <c r="B596" s="9"/>
      <c r="F596" s="9"/>
    </row>
    <row r="597" spans="2:6">
      <c r="B597" s="9"/>
      <c r="F597" s="9"/>
    </row>
    <row r="598" spans="2:6">
      <c r="B598" s="9"/>
      <c r="F598" s="9"/>
    </row>
    <row r="599" spans="2:6">
      <c r="B599" s="9"/>
      <c r="F599" s="9"/>
    </row>
    <row r="600" spans="2:6">
      <c r="B600" s="9"/>
      <c r="F600" s="9"/>
    </row>
    <row r="601" spans="2:6">
      <c r="B601" s="9"/>
      <c r="F601" s="9"/>
    </row>
    <row r="602" spans="2:6">
      <c r="B602" s="9"/>
      <c r="F602" s="9"/>
    </row>
    <row r="603" spans="2:6">
      <c r="B603" s="9"/>
      <c r="F603" s="9"/>
    </row>
    <row r="604" spans="2:6">
      <c r="B604" s="9"/>
      <c r="F604" s="9"/>
    </row>
    <row r="605" spans="2:6">
      <c r="B605" s="9"/>
      <c r="F605" s="9"/>
    </row>
    <row r="606" spans="2:6">
      <c r="B606" s="9"/>
      <c r="F606" s="9"/>
    </row>
    <row r="607" spans="2:6">
      <c r="B607" s="9"/>
      <c r="F607" s="9"/>
    </row>
    <row r="608" spans="2:6">
      <c r="B608" s="9"/>
      <c r="F608" s="9"/>
    </row>
    <row r="609" spans="2:6">
      <c r="B609" s="9"/>
      <c r="F609" s="9"/>
    </row>
    <row r="610" spans="2:6">
      <c r="B610" s="9"/>
      <c r="F610" s="9"/>
    </row>
    <row r="611" spans="2:6">
      <c r="B611" s="9"/>
      <c r="F611" s="9"/>
    </row>
    <row r="612" spans="2:6">
      <c r="B612" s="9"/>
      <c r="F612" s="9"/>
    </row>
    <row r="613" spans="2:6">
      <c r="B613" s="9"/>
      <c r="F613" s="9"/>
    </row>
    <row r="614" spans="2:6">
      <c r="B614" s="9"/>
      <c r="F614" s="9"/>
    </row>
    <row r="615" spans="2:6">
      <c r="B615" s="9"/>
      <c r="F615" s="9"/>
    </row>
    <row r="616" spans="2:6">
      <c r="B616" s="9"/>
      <c r="F616" s="9"/>
    </row>
    <row r="617" spans="2:6">
      <c r="B617" s="9"/>
      <c r="F617" s="9"/>
    </row>
    <row r="618" spans="2:6">
      <c r="B618" s="9"/>
      <c r="F618" s="9"/>
    </row>
    <row r="619" spans="2:6">
      <c r="B619" s="9"/>
      <c r="F619" s="9"/>
    </row>
    <row r="620" spans="2:6">
      <c r="B620" s="9"/>
      <c r="F620" s="9"/>
    </row>
    <row r="621" spans="2:6">
      <c r="B621" s="9"/>
      <c r="F621" s="9"/>
    </row>
    <row r="622" spans="2:6">
      <c r="B622" s="9"/>
      <c r="F622" s="9"/>
    </row>
    <row r="623" spans="2:6">
      <c r="B623" s="9"/>
      <c r="F623" s="9"/>
    </row>
    <row r="624" spans="2:6">
      <c r="B624" s="9"/>
      <c r="F624" s="9"/>
    </row>
    <row r="625" spans="2:6">
      <c r="B625" s="9"/>
      <c r="F625" s="9"/>
    </row>
    <row r="626" spans="2:6">
      <c r="B626" s="9"/>
      <c r="F626" s="9"/>
    </row>
    <row r="627" spans="2:6">
      <c r="B627" s="9"/>
      <c r="F627" s="9"/>
    </row>
    <row r="628" spans="2:6">
      <c r="B628" s="9"/>
      <c r="F628" s="9"/>
    </row>
    <row r="629" spans="2:6">
      <c r="B629" s="9"/>
      <c r="F629" s="9"/>
    </row>
    <row r="630" spans="2:6">
      <c r="B630" s="9"/>
      <c r="F630" s="9"/>
    </row>
    <row r="631" spans="2:6">
      <c r="B631" s="9"/>
      <c r="F631" s="9"/>
    </row>
    <row r="632" spans="2:6">
      <c r="B632" s="9"/>
      <c r="F632" s="9"/>
    </row>
    <row r="633" spans="2:6">
      <c r="B633" s="9"/>
      <c r="F633" s="9"/>
    </row>
    <row r="634" spans="2:6">
      <c r="B634" s="9"/>
      <c r="F634" s="9"/>
    </row>
    <row r="635" spans="2:6">
      <c r="B635" s="9"/>
      <c r="F635" s="9"/>
    </row>
    <row r="636" spans="2:6">
      <c r="B636" s="9"/>
      <c r="F636" s="9"/>
    </row>
    <row r="637" spans="2:6">
      <c r="B637" s="9"/>
      <c r="F637" s="9"/>
    </row>
    <row r="638" spans="2:6">
      <c r="B638" s="9"/>
      <c r="F638" s="9"/>
    </row>
    <row r="639" spans="2:6">
      <c r="B639" s="9"/>
      <c r="F639" s="9"/>
    </row>
    <row r="640" spans="2:6">
      <c r="B640" s="9"/>
      <c r="F640" s="9"/>
    </row>
    <row r="641" spans="2:6">
      <c r="B641" s="9"/>
      <c r="F641" s="9"/>
    </row>
    <row r="642" spans="2:6">
      <c r="B642" s="9"/>
      <c r="F642" s="9"/>
    </row>
    <row r="643" spans="2:6">
      <c r="B643" s="9"/>
      <c r="F643" s="9"/>
    </row>
    <row r="644" spans="2:6">
      <c r="B644" s="9"/>
      <c r="F644" s="9"/>
    </row>
    <row r="645" spans="2:6">
      <c r="B645" s="9"/>
      <c r="F645" s="9"/>
    </row>
    <row r="646" spans="2:6">
      <c r="B646" s="9"/>
      <c r="F646" s="9"/>
    </row>
    <row r="647" spans="2:6">
      <c r="B647" s="9"/>
      <c r="F647" s="9"/>
    </row>
    <row r="648" spans="2:6">
      <c r="B648" s="9"/>
      <c r="F648" s="9"/>
    </row>
    <row r="649" spans="2:6">
      <c r="B649" s="9"/>
      <c r="F649" s="9"/>
    </row>
    <row r="650" spans="2:6">
      <c r="B650" s="9"/>
      <c r="F650" s="9"/>
    </row>
    <row r="651" spans="2:6">
      <c r="B651" s="9"/>
      <c r="F651" s="9"/>
    </row>
    <row r="652" spans="2:6">
      <c r="B652" s="9"/>
      <c r="F652" s="9"/>
    </row>
    <row r="653" spans="2:6">
      <c r="B653" s="9"/>
      <c r="F653" s="9"/>
    </row>
    <row r="654" spans="2:6">
      <c r="B654" s="9"/>
      <c r="F654" s="9"/>
    </row>
    <row r="655" spans="2:6">
      <c r="B655" s="9"/>
      <c r="F655" s="9"/>
    </row>
    <row r="656" spans="2:6">
      <c r="B656" s="9"/>
      <c r="F656" s="9"/>
    </row>
    <row r="657" spans="2:6">
      <c r="B657" s="9"/>
      <c r="F657" s="9"/>
    </row>
    <row r="658" spans="2:6">
      <c r="B658" s="9"/>
      <c r="F658" s="9"/>
    </row>
    <row r="659" spans="2:6">
      <c r="B659" s="9"/>
      <c r="F659" s="9"/>
    </row>
    <row r="660" spans="2:6">
      <c r="B660" s="9"/>
      <c r="F660" s="9"/>
    </row>
    <row r="661" spans="2:6">
      <c r="B661" s="9"/>
      <c r="F661" s="9"/>
    </row>
    <row r="662" spans="2:6">
      <c r="B662" s="9"/>
      <c r="F662" s="9"/>
    </row>
    <row r="663" spans="2:6">
      <c r="B663" s="9"/>
      <c r="F663" s="9"/>
    </row>
    <row r="664" spans="2:6">
      <c r="B664" s="9"/>
      <c r="F664" s="9"/>
    </row>
    <row r="665" spans="2:6">
      <c r="B665" s="9"/>
      <c r="F665" s="9"/>
    </row>
    <row r="666" spans="2:6">
      <c r="B666" s="9"/>
      <c r="F666" s="9"/>
    </row>
    <row r="667" spans="2:6">
      <c r="B667" s="9"/>
      <c r="F667" s="9"/>
    </row>
    <row r="668" spans="2:6">
      <c r="B668" s="9"/>
      <c r="F668" s="9"/>
    </row>
    <row r="669" spans="2:6">
      <c r="B669" s="9"/>
      <c r="F669" s="9"/>
    </row>
    <row r="670" spans="2:6">
      <c r="B670" s="9"/>
      <c r="F670" s="9"/>
    </row>
    <row r="671" spans="2:6">
      <c r="B671" s="9"/>
      <c r="F671" s="9"/>
    </row>
    <row r="672" spans="2:6">
      <c r="B672" s="9"/>
      <c r="F672" s="9"/>
    </row>
    <row r="673" spans="2:6">
      <c r="B673" s="9"/>
      <c r="F673" s="9"/>
    </row>
    <row r="674" spans="2:6">
      <c r="B674" s="9"/>
      <c r="F674" s="9"/>
    </row>
    <row r="675" spans="2:6">
      <c r="B675" s="9"/>
      <c r="F675" s="9"/>
    </row>
    <row r="676" spans="2:6">
      <c r="B676" s="9"/>
      <c r="F676" s="9"/>
    </row>
    <row r="677" spans="2:6">
      <c r="B677" s="9"/>
      <c r="F677" s="9"/>
    </row>
    <row r="678" spans="2:6">
      <c r="B678" s="9"/>
      <c r="F678" s="9"/>
    </row>
    <row r="679" spans="2:6">
      <c r="B679" s="9"/>
      <c r="F679" s="9"/>
    </row>
    <row r="680" spans="2:6">
      <c r="B680" s="9"/>
      <c r="F680" s="9"/>
    </row>
    <row r="681" spans="2:6">
      <c r="B681" s="9"/>
      <c r="F681" s="9"/>
    </row>
    <row r="682" spans="2:6">
      <c r="B682" s="9"/>
      <c r="F682" s="9"/>
    </row>
    <row r="683" spans="2:6">
      <c r="B683" s="9"/>
      <c r="F683" s="9"/>
    </row>
    <row r="684" spans="2:6">
      <c r="B684" s="9"/>
      <c r="F684" s="9"/>
    </row>
    <row r="685" spans="2:6">
      <c r="B685" s="9"/>
      <c r="F685" s="9"/>
    </row>
    <row r="686" spans="2:6">
      <c r="B686" s="9"/>
      <c r="F686" s="9"/>
    </row>
    <row r="687" spans="2:6">
      <c r="B687" s="9"/>
      <c r="F687" s="9"/>
    </row>
    <row r="688" spans="2:6">
      <c r="B688" s="9"/>
      <c r="F688" s="9"/>
    </row>
    <row r="689" spans="2:6">
      <c r="B689" s="9"/>
      <c r="F689" s="9"/>
    </row>
    <row r="690" spans="2:6">
      <c r="B690" s="9"/>
      <c r="F690" s="9"/>
    </row>
    <row r="691" spans="2:6">
      <c r="B691" s="9"/>
      <c r="F691" s="9"/>
    </row>
    <row r="692" spans="2:6">
      <c r="B692" s="9"/>
      <c r="F692" s="9"/>
    </row>
    <row r="693" spans="2:6">
      <c r="B693" s="9"/>
      <c r="F693" s="9"/>
    </row>
    <row r="694" spans="2:6">
      <c r="B694" s="9"/>
      <c r="F694" s="9"/>
    </row>
    <row r="695" spans="2:6">
      <c r="B695" s="9"/>
      <c r="F695" s="9"/>
    </row>
    <row r="696" spans="2:6">
      <c r="B696" s="9"/>
      <c r="F696" s="9"/>
    </row>
    <row r="697" spans="2:6">
      <c r="B697" s="9"/>
      <c r="F697" s="9"/>
    </row>
    <row r="698" spans="2:6">
      <c r="B698" s="9"/>
      <c r="F698" s="9"/>
    </row>
    <row r="699" spans="2:6">
      <c r="B699" s="9"/>
      <c r="F699" s="9"/>
    </row>
    <row r="700" spans="2:6">
      <c r="B700" s="9"/>
      <c r="F700" s="9"/>
    </row>
    <row r="701" spans="2:6">
      <c r="B701" s="9"/>
      <c r="F701" s="9"/>
    </row>
    <row r="702" spans="2:6">
      <c r="B702" s="9"/>
      <c r="F702" s="9"/>
    </row>
    <row r="703" spans="2:6">
      <c r="B703" s="9"/>
      <c r="F703" s="9"/>
    </row>
    <row r="704" spans="2:6">
      <c r="B704" s="9"/>
      <c r="F704" s="9"/>
    </row>
    <row r="705" spans="2:6">
      <c r="B705" s="9"/>
      <c r="F705" s="9"/>
    </row>
    <row r="706" spans="2:6">
      <c r="B706" s="9"/>
      <c r="F706" s="9"/>
    </row>
    <row r="707" spans="2:6">
      <c r="B707" s="9"/>
      <c r="F707" s="9"/>
    </row>
    <row r="708" spans="2:6">
      <c r="B708" s="9"/>
      <c r="F708" s="9"/>
    </row>
    <row r="709" spans="2:6">
      <c r="B709" s="9"/>
      <c r="F709" s="9"/>
    </row>
    <row r="710" spans="2:6">
      <c r="B710" s="9"/>
      <c r="F710" s="9"/>
    </row>
    <row r="711" spans="2:6">
      <c r="B711" s="9"/>
      <c r="F711" s="9"/>
    </row>
    <row r="712" spans="2:6">
      <c r="B712" s="9"/>
      <c r="F712" s="9"/>
    </row>
    <row r="713" spans="2:6">
      <c r="B713" s="9"/>
      <c r="F713" s="9"/>
    </row>
    <row r="714" spans="2:6">
      <c r="B714" s="9"/>
      <c r="F714" s="9"/>
    </row>
    <row r="715" spans="2:6">
      <c r="B715" s="9"/>
      <c r="F715" s="9"/>
    </row>
    <row r="716" spans="2:6">
      <c r="B716" s="9"/>
      <c r="F716" s="9"/>
    </row>
    <row r="717" spans="2:6">
      <c r="B717" s="9"/>
      <c r="F717" s="9"/>
    </row>
    <row r="718" spans="2:6">
      <c r="B718" s="9"/>
      <c r="F718" s="9"/>
    </row>
    <row r="719" spans="2:6">
      <c r="B719" s="9"/>
      <c r="F719" s="9"/>
    </row>
    <row r="720" spans="2:6">
      <c r="B720" s="9"/>
      <c r="F720" s="9"/>
    </row>
    <row r="721" spans="2:6">
      <c r="B721" s="9"/>
      <c r="F721" s="9"/>
    </row>
    <row r="722" spans="2:6">
      <c r="B722" s="9"/>
      <c r="F722" s="9"/>
    </row>
    <row r="723" spans="2:6">
      <c r="B723" s="9"/>
      <c r="F723" s="9"/>
    </row>
    <row r="724" spans="2:6">
      <c r="B724" s="9"/>
      <c r="F724" s="9"/>
    </row>
    <row r="725" spans="2:6">
      <c r="B725" s="9"/>
      <c r="F725" s="9"/>
    </row>
    <row r="726" spans="2:6">
      <c r="B726" s="9"/>
      <c r="F726" s="9"/>
    </row>
    <row r="727" spans="2:6">
      <c r="B727" s="9"/>
      <c r="F727" s="9"/>
    </row>
    <row r="728" spans="2:6">
      <c r="B728" s="9"/>
      <c r="F728" s="9"/>
    </row>
    <row r="729" spans="2:6">
      <c r="B729" s="9"/>
      <c r="F729" s="9"/>
    </row>
    <row r="730" spans="2:6">
      <c r="B730" s="9"/>
      <c r="F730" s="9"/>
    </row>
    <row r="731" spans="2:6">
      <c r="B731" s="9"/>
      <c r="F731" s="9"/>
    </row>
    <row r="732" spans="2:6">
      <c r="B732" s="9"/>
      <c r="F732" s="9"/>
    </row>
    <row r="733" spans="2:6">
      <c r="B733" s="9"/>
      <c r="F733" s="9"/>
    </row>
    <row r="734" spans="2:6">
      <c r="B734" s="9"/>
      <c r="F734" s="9"/>
    </row>
    <row r="735" spans="2:6">
      <c r="B735" s="9"/>
      <c r="F735" s="9"/>
    </row>
    <row r="736" spans="2:6">
      <c r="B736" s="9"/>
      <c r="F736" s="9"/>
    </row>
    <row r="737" spans="2:6">
      <c r="B737" s="9"/>
      <c r="F737" s="9"/>
    </row>
    <row r="738" spans="2:6">
      <c r="B738" s="9"/>
      <c r="F738" s="9"/>
    </row>
    <row r="739" spans="2:6">
      <c r="B739" s="9"/>
      <c r="F739" s="9"/>
    </row>
    <row r="740" spans="2:6">
      <c r="B740" s="9"/>
      <c r="F740" s="9"/>
    </row>
    <row r="741" spans="2:6">
      <c r="B741" s="9"/>
      <c r="F741" s="9"/>
    </row>
    <row r="742" spans="2:6">
      <c r="B742" s="9"/>
      <c r="F742" s="9"/>
    </row>
    <row r="743" spans="2:6">
      <c r="B743" s="9"/>
      <c r="F743" s="9"/>
    </row>
    <row r="744" spans="2:6">
      <c r="B744" s="9"/>
      <c r="F744" s="9"/>
    </row>
    <row r="745" spans="2:6">
      <c r="B745" s="9"/>
      <c r="F745" s="9"/>
    </row>
    <row r="746" spans="2:6">
      <c r="B746" s="9"/>
      <c r="F746" s="9"/>
    </row>
    <row r="747" spans="2:6">
      <c r="B747" s="9"/>
      <c r="F747" s="9"/>
    </row>
    <row r="748" spans="2:6">
      <c r="B748" s="9"/>
      <c r="F748" s="9"/>
    </row>
    <row r="749" spans="2:6">
      <c r="B749" s="9"/>
      <c r="F749" s="9"/>
    </row>
    <row r="750" spans="2:6">
      <c r="B750" s="9"/>
      <c r="F750" s="9"/>
    </row>
    <row r="751" spans="2:6">
      <c r="B751" s="9"/>
      <c r="F751" s="9"/>
    </row>
    <row r="752" spans="2:6">
      <c r="B752" s="9"/>
      <c r="F752" s="9"/>
    </row>
    <row r="753" spans="2:6">
      <c r="B753" s="9"/>
      <c r="F753" s="9"/>
    </row>
    <row r="754" spans="2:6">
      <c r="B754" s="9"/>
      <c r="F754" s="9"/>
    </row>
    <row r="755" spans="2:6">
      <c r="B755" s="9"/>
      <c r="F755" s="9"/>
    </row>
    <row r="756" spans="2:6">
      <c r="B756" s="9"/>
      <c r="F756" s="9"/>
    </row>
    <row r="757" spans="2:6">
      <c r="B757" s="9"/>
      <c r="F757" s="9"/>
    </row>
    <row r="758" spans="2:6">
      <c r="B758" s="9"/>
      <c r="F758" s="9"/>
    </row>
    <row r="759" spans="2:6">
      <c r="B759" s="9"/>
      <c r="F759" s="9"/>
    </row>
    <row r="760" spans="2:6">
      <c r="B760" s="9"/>
      <c r="F760" s="9"/>
    </row>
    <row r="761" spans="2:6">
      <c r="B761" s="9"/>
      <c r="F761" s="9"/>
    </row>
    <row r="762" spans="2:6">
      <c r="B762" s="9"/>
      <c r="F762" s="9"/>
    </row>
    <row r="763" spans="2:6">
      <c r="B763" s="9"/>
      <c r="F763" s="9"/>
    </row>
    <row r="764" spans="2:6">
      <c r="B764" s="9"/>
      <c r="F764" s="9"/>
    </row>
    <row r="765" spans="2:6">
      <c r="B765" s="9"/>
      <c r="F765" s="9"/>
    </row>
    <row r="766" spans="2:6">
      <c r="B766" s="9"/>
      <c r="F766" s="9"/>
    </row>
    <row r="767" spans="2:6">
      <c r="B767" s="9"/>
      <c r="F767" s="9"/>
    </row>
    <row r="768" spans="2:6">
      <c r="B768" s="9"/>
      <c r="F768" s="9"/>
    </row>
  </sheetData>
  <phoneticPr fontId="8" type="noConversion"/>
  <hyperlinks>
    <hyperlink ref="P13" r:id="rId1" display="http://www.konkoly.hu/cgi-bin/IBVS?5502" xr:uid="{00000000-0004-0000-0100-000000000000}"/>
    <hyperlink ref="P14" r:id="rId2" display="http://www.aavso.org/sites/default/files/jaavso/v36n2/171.pdf" xr:uid="{00000000-0004-0000-0100-000001000000}"/>
    <hyperlink ref="P15" r:id="rId3" display="http://www.aavso.org/sites/default/files/jaavso/v36n2/171.pdf" xr:uid="{00000000-0004-0000-0100-000002000000}"/>
    <hyperlink ref="P16" r:id="rId4" display="http://www.aavso.org/sites/default/files/jaavso/v36n2/186.pdf" xr:uid="{00000000-0004-0000-0100-000003000000}"/>
    <hyperlink ref="P41" r:id="rId5" display="http://vsolj.cetus-net.org/vsoljno50.pdf" xr:uid="{00000000-0004-0000-0100-000004000000}"/>
    <hyperlink ref="P42" r:id="rId6" display="http://vsolj.cetus-net.org/vsoljno53.pdf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2024-09-23T05:19:29Z</dcterms:modified>
</cp:coreProperties>
</file>