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E329C84-EB12-4BC1-8021-A1AB9D7A7C9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H21" i="1"/>
  <c r="F11" i="1"/>
  <c r="Q22" i="1"/>
  <c r="Q23" i="1"/>
  <c r="Q24" i="1"/>
  <c r="A21" i="1"/>
  <c r="H20" i="1"/>
  <c r="G11" i="1"/>
  <c r="E14" i="1"/>
  <c r="E15" i="1" s="1"/>
  <c r="C17" i="1"/>
  <c r="Q21" i="1"/>
  <c r="C12" i="1"/>
  <c r="C16" i="1" l="1"/>
  <c r="D18" i="1" s="1"/>
  <c r="C11" i="1"/>
  <c r="C15" i="1" l="1"/>
  <c r="O24" i="1"/>
  <c r="S24" i="1" s="1"/>
  <c r="O21" i="1"/>
  <c r="S21" i="1" s="1"/>
  <c r="O23" i="1"/>
  <c r="S23" i="1" s="1"/>
  <c r="O22" i="1"/>
  <c r="S22" i="1" s="1"/>
  <c r="E16" i="1" l="1"/>
  <c r="E17" i="1" s="1"/>
  <c r="C18" i="1"/>
  <c r="S19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<sst xmlns="http://schemas.openxmlformats.org/spreadsheetml/2006/main" count="58" uniqueCount="52">
  <si>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</si>
  <si>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</si>
  <si>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</si>
  <si>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</si>
  <si>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</si>
  <si>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</si>
  <si>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</si>
  <si>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</si>
  <si>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</si>
  <si>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</si>
  <si>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</si>
  <si>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</si>
  <si>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</si>
  <si>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</si>
  <si>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</si>
  <si>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</si>
  <si>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</si>
  <si>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</si>
  <si>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</si>
  <si>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</si>
  <si>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</si>
  <si>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</si>
  <si>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</si>
  <si>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</si>
  <si>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</si>
  <si>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</si>
  <si>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</si>
  <si>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</si>
  <si>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</si>
  <si>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</si>
  <si>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</si>
  <si>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</si>
  <si>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</si>
  <si>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</si>
  <si>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</si>
  <si>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</si>
  <si>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</si>
  <si>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</si>
  <si>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</si>
  <si>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</si>
  <si>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</si>
  <si>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</si>
  <si>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G0167-0251</t>
  </si>
  <si>
    <t>IBVS 5945</t>
  </si>
  <si>
    <t>II</t>
  </si>
  <si>
    <t>IBVS 5992</t>
  </si>
  <si>
    <t>IBVS 6029</t>
  </si>
  <si>
    <t>VSX</t>
  </si>
  <si>
    <t>G0167-0251_CMi.xls</t>
  </si>
  <si>
    <t>CMi</t>
  </si>
  <si>
    <t>EV CMi / GSC 0167-0251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</si>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</sst>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CMi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5007.5</c:v>
                </c:pt>
                <c:pt idx="2">
                  <c:v>6212.5</c:v>
                </c:pt>
                <c:pt idx="3">
                  <c:v>7462.5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19-4C52-A0B0-AB10CDA9E9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5007.5</c:v>
                </c:pt>
                <c:pt idx="2">
                  <c:v>6212.5</c:v>
                </c:pt>
                <c:pt idx="3">
                  <c:v>7462.5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-4.5449999961419962E-3</c:v>
                </c:pt>
                <c:pt idx="2">
                  <c:v>-2.8749999983119778E-3</c:v>
                </c:pt>
                <c:pt idx="3">
                  <c:v>-4.7750000012456439E-3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19-4C52-A0B0-AB10CDA9E9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5007.5</c:v>
                </c:pt>
                <c:pt idx="2">
                  <c:v>6212.5</c:v>
                </c:pt>
                <c:pt idx="3">
                  <c:v>7462.5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19-4C52-A0B0-AB10CDA9E9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5007.5</c:v>
                </c:pt>
                <c:pt idx="2">
                  <c:v>6212.5</c:v>
                </c:pt>
                <c:pt idx="3">
                  <c:v>7462.5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19-4C52-A0B0-AB10CDA9E9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5007.5</c:v>
                </c:pt>
                <c:pt idx="2">
                  <c:v>6212.5</c:v>
                </c:pt>
                <c:pt idx="3">
                  <c:v>7462.5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19-4C52-A0B0-AB10CDA9E9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5007.5</c:v>
                </c:pt>
                <c:pt idx="2">
                  <c:v>6212.5</c:v>
                </c:pt>
                <c:pt idx="3">
                  <c:v>7462.5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19-4C52-A0B0-AB10CDA9E9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5007.5</c:v>
                </c:pt>
                <c:pt idx="2">
                  <c:v>6212.5</c:v>
                </c:pt>
                <c:pt idx="3">
                  <c:v>7462.5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19-4C52-A0B0-AB10CDA9E9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5007.5</c:v>
                </c:pt>
                <c:pt idx="2">
                  <c:v>6212.5</c:v>
                </c:pt>
                <c:pt idx="3">
                  <c:v>7462.5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-2.412693031234041E-4</c:v>
                </c:pt>
                <c:pt idx="1">
                  <c:v>-3.2512432539813759E-3</c:v>
                </c:pt>
                <c:pt idx="2">
                  <c:v>-3.9755605002687166E-3</c:v>
                </c:pt>
                <c:pt idx="3">
                  <c:v>-4.7269269383261227E-3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19-4C52-A0B0-AB10CDA9E9C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5007.5</c:v>
                </c:pt>
                <c:pt idx="2">
                  <c:v>6212.5</c:v>
                </c:pt>
                <c:pt idx="3">
                  <c:v>7462.5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19-4C52-A0B0-AB10CDA9E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594536"/>
        <c:axId val="1"/>
      </c:scatterChart>
      <c:valAx>
        <c:axId val="709594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594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38101</xdr:rowOff>
    </xdr:from>
    <xdr:to>
      <xdr:col>17</xdr:col>
      <xdr:colOff>381000</xdr:colOff>
      <xdr:row>18</xdr:row>
      <xdr:rowOff>66676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861459-52A2-D11A-EC0B-070FBFA32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48</v>
      </c>
    </row>
    <row r="2" spans="1:7" x14ac:dyDescent="0.2">
      <c r="A2" t="s">
        <v>23</v>
      </c>
      <c r="B2" t="s">
        <v>13</v>
      </c>
      <c r="C2" s="31" t="s">
        <v>41</v>
      </c>
      <c r="D2" s="3" t="s">
        <v>49</v>
      </c>
      <c r="E2" s="32" t="s">
        <v>42</v>
      </c>
      <c r="F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53818.540999999997</v>
      </c>
      <c r="D7" s="30" t="s">
        <v>47</v>
      </c>
    </row>
    <row r="8" spans="1:7" x14ac:dyDescent="0.2">
      <c r="A8" t="s">
        <v>3</v>
      </c>
      <c r="C8" s="37">
        <v>0.28960599999999997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-2.412693031234041E-4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-6.0109315044592545E-7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60338.55699675926</v>
      </c>
    </row>
    <row r="15" spans="1:7" x14ac:dyDescent="0.2">
      <c r="A15" s="12" t="s">
        <v>17</v>
      </c>
      <c r="B15" s="10"/>
      <c r="C15" s="13">
        <f ca="1">(C7+C11)+(C8+C12)*INT(MAX(F21:F3533))</f>
        <v>55979.576245373602</v>
      </c>
      <c r="D15" s="14" t="s">
        <v>38</v>
      </c>
      <c r="E15" s="15">
        <f ca="1">ROUND(2*(E14-$C$7)/$C$8,0)/2+E13</f>
        <v>22514.5</v>
      </c>
    </row>
    <row r="16" spans="1:7" x14ac:dyDescent="0.2">
      <c r="A16" s="16" t="s">
        <v>4</v>
      </c>
      <c r="B16" s="10"/>
      <c r="C16" s="17">
        <f ca="1">+C8+C12</f>
        <v>0.28960539890684955</v>
      </c>
      <c r="D16" s="14" t="s">
        <v>39</v>
      </c>
      <c r="E16" s="24">
        <f ca="1">ROUND(2*(E14-$C$15)/$C$16,0)/2+E13</f>
        <v>15052.5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45320.757345752289</v>
      </c>
    </row>
    <row r="18" spans="1:19" ht="14.25" thickTop="1" thickBot="1" x14ac:dyDescent="0.25">
      <c r="A18" s="16" t="s">
        <v>5</v>
      </c>
      <c r="B18" s="10"/>
      <c r="C18" s="19">
        <f ca="1">+C15</f>
        <v>55979.576245373602</v>
      </c>
      <c r="D18" s="20">
        <f ca="1">+C16</f>
        <v>0.28960539890684955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9.9088543272527179E-4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53818.540999999997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-2.412693031234041E-4</v>
      </c>
      <c r="Q21" s="2">
        <f>+C21-15018.5</f>
        <v>38800.040999999997</v>
      </c>
      <c r="S21">
        <f ca="1">+(O21-G21)^2</f>
        <v>5.821087662965305E-8</v>
      </c>
    </row>
    <row r="22" spans="1:19" x14ac:dyDescent="0.2">
      <c r="A22" s="33" t="s">
        <v>43</v>
      </c>
      <c r="B22" s="34" t="s">
        <v>44</v>
      </c>
      <c r="C22" s="33">
        <v>55268.738499999999</v>
      </c>
      <c r="D22" s="33">
        <v>8.0000000000000004E-4</v>
      </c>
      <c r="E22">
        <f>+(C22-C$7)/C$8</f>
        <v>5007.4843062643804</v>
      </c>
      <c r="F22">
        <f>ROUND(2*E22,0)/2</f>
        <v>5007.5</v>
      </c>
      <c r="G22">
        <f>+C22-(C$7+F22*C$8)</f>
        <v>-4.5449999961419962E-3</v>
      </c>
      <c r="I22">
        <f>+G22</f>
        <v>-4.5449999961419962E-3</v>
      </c>
      <c r="O22">
        <f ca="1">+C$11+C$12*$F22</f>
        <v>-3.2512432539813759E-3</v>
      </c>
      <c r="Q22" s="2">
        <f>+C22-15018.5</f>
        <v>40250.238499999999</v>
      </c>
      <c r="S22">
        <f ca="1">+(O22-G22)^2</f>
        <v>1.6738065078860619E-6</v>
      </c>
    </row>
    <row r="23" spans="1:19" x14ac:dyDescent="0.2">
      <c r="A23" s="33" t="s">
        <v>45</v>
      </c>
      <c r="B23" s="34" t="s">
        <v>44</v>
      </c>
      <c r="C23" s="33">
        <v>55617.715400000001</v>
      </c>
      <c r="D23" s="33">
        <v>2.9999999999999997E-4</v>
      </c>
      <c r="E23">
        <f>+(C23-C$7)/C$8</f>
        <v>6212.4900727195009</v>
      </c>
      <c r="F23">
        <f>ROUND(2*E23,0)/2</f>
        <v>6212.5</v>
      </c>
      <c r="G23">
        <f>+C23-(C$7+F23*C$8)</f>
        <v>-2.8749999983119778E-3</v>
      </c>
      <c r="I23">
        <f>+G23</f>
        <v>-2.8749999983119778E-3</v>
      </c>
      <c r="O23">
        <f ca="1">+C$11+C$12*$F23</f>
        <v>-3.9755605002687166E-3</v>
      </c>
      <c r="Q23" s="2">
        <f>+C23-15018.5</f>
        <v>40599.215400000001</v>
      </c>
      <c r="S23">
        <f ca="1">+(O23-G23)^2</f>
        <v>1.2112334184672687E-6</v>
      </c>
    </row>
    <row r="24" spans="1:19" x14ac:dyDescent="0.2">
      <c r="A24" s="35" t="s">
        <v>46</v>
      </c>
      <c r="B24" s="36" t="s">
        <v>44</v>
      </c>
      <c r="C24" s="35">
        <v>55979.720999999998</v>
      </c>
      <c r="D24" s="35">
        <v>2.9999999999999997E-4</v>
      </c>
      <c r="E24">
        <f>+(C24-C$7)/C$8</f>
        <v>7462.4835120819334</v>
      </c>
      <c r="F24">
        <f>ROUND(2*E24,0)/2</f>
        <v>7462.5</v>
      </c>
      <c r="G24">
        <f>+C24-(C$7+F24*C$8)</f>
        <v>-4.7750000012456439E-3</v>
      </c>
      <c r="I24">
        <f>+G24</f>
        <v>-4.7750000012456439E-3</v>
      </c>
      <c r="O24">
        <f ca="1">+C$11+C$12*$F24</f>
        <v>-4.7269269383261227E-3</v>
      </c>
      <c r="Q24" s="2">
        <f>+C24-15018.5</f>
        <v>40961.220999999998</v>
      </c>
      <c r="S24">
        <f ca="1">+(O24-G24)^2</f>
        <v>2.3110193784642435E-9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2024-01-29T00:22:04Z</dcterms:modified>
</cp:coreProperties>
</file>