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AE329C84-EB12-4BC1-8021-A1AB9D7A7C94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I23" i="1"/>
  <c r="E24" i="1"/>
  <c r="F24" i="1"/>
  <c r="G24" i="1"/>
  <c r="I24" i="1"/>
  <c r="C21" i="1"/>
  <c r="E21" i="1"/>
  <c r="F21" i="1"/>
  <c r="G21" i="1"/>
  <c r="H21" i="1"/>
  <c r="F11" i="1"/>
  <c r="Q22" i="1"/>
  <c r="Q23" i="1"/>
  <c r="Q24" i="1"/>
  <c r="A21" i="1"/>
  <c r="H20" i="1"/>
  <c r="G11" i="1"/>
  <c r="E14" i="1"/>
  <c r="E15" i="1" s="1"/>
  <c r="C17" i="1"/>
  <c r="Q21" i="1"/>
  <c r="C12" i="1"/>
  <c r="C16" i="1" l="1"/>
  <c r="D18" i="1" s="1"/>
  <c r="C11" i="1"/>
  <c r="C15" i="1" l="1"/>
  <c r="O24" i="1"/>
  <c r="S24" i="1" s="1"/>
  <c r="O21" i="1"/>
  <c r="S21" i="1" s="1"/>
  <c r="O23" i="1"/>
  <c r="S23" i="1" s="1"/>
  <c r="O22" i="1"/>
  <c r="S22" i="1" s="1"/>
  <c r="E16" i="1" l="1"/>
  <c r="E17" i="1" s="1"/>
  <c r="C18" i="1"/>
  <c r="S19" i="1"/>
</calcChain>
</file>

<file path=xl/sharedStrings.xml><?xml version="1.0" encoding="utf-8"?>
<sst xmlns="http://schemas.openxmlformats.org/spreadsheetml/2006/main" count="58" uniqueCount="52">
  <si>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</si>
  <si>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</si>
  <si>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</si>
  <si>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</si>
  <si>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</si>
  <si>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</si>
  <si>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</si>
  <si>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</si>
  <si>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</si>
  <si>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</si>
  <si>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</si>
  <si>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</si>
  <si>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</si>
  <si>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</si>
  <si>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</si>
  <si>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</si>
  <si>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</si>
  <si>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</si>
  <si>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</si>
  <si>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</si>
  <si>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</si>
  <si>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</si>
  <si>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</si>
  <si>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</si>
  <si>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</si>
  <si>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</si>
  <si>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</si>
  <si>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</si>
  <si>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</si>
  <si>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</si>
  <si>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</si>
  <si>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</si>
  <si>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</si>
  <si>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</si>
  <si>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</si>
  <si>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</si>
  <si>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</si>
  <si>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</si>
  <si>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</si>
  <si>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</si>
  <si>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</si>
  <si>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</si>
  <si>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G0167-0251</t>
  </si>
  <si>
    <t>IBVS 5945</t>
  </si>
  <si>
    <t>II</t>
  </si>
  <si>
    <t>IBVS 5992</t>
  </si>
  <si>
    <t>IBVS 6029</t>
  </si>
  <si>
    <t>VSX</t>
  </si>
  <si>
    <t>G0167-0251_CMi.xls</t>
  </si>
  <si>
    <t>CMi</t>
  </si>
  <si>
    <t>EV CMi / GSC 0167-0251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</si>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</sst>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1" applyNumberFormat="0" applyFont="0" applyFill="0" applyAlignment="0" applyProtection="0"/>
  </cellStyleXfs>
  <cellXfs count="3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5" fillId="2" borderId="0" xfId="0" applyFont="1" applyFill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EV CMi - O-C Diagr.</a:t>
            </a:r>
          </a:p>
        </c:rich>
      </c:tx>
      <c:layout>
        <c:manualLayout>
          <c:xMode val="edge"/>
          <c:yMode val="edge"/>
          <c:x val="0.3864661654135338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50375939849624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8.0000000000000004E-4</c:v>
                  </c:pt>
                  <c:pt idx="2">
                    <c:v>2.9999999999999997E-4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8.0000000000000004E-4</c:v>
                  </c:pt>
                  <c:pt idx="2">
                    <c:v>2.9999999999999997E-4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5007.5</c:v>
                </c:pt>
                <c:pt idx="2">
                  <c:v>6212.5</c:v>
                </c:pt>
                <c:pt idx="3">
                  <c:v>7462.5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A19-4C52-A0B0-AB10CDA9E9C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2.9999999999999997E-4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2.9999999999999997E-4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5007.5</c:v>
                </c:pt>
                <c:pt idx="2">
                  <c:v>6212.5</c:v>
                </c:pt>
                <c:pt idx="3">
                  <c:v>7462.5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-4.5449999961419962E-3</c:v>
                </c:pt>
                <c:pt idx="2">
                  <c:v>-2.8749999983119778E-3</c:v>
                </c:pt>
                <c:pt idx="3">
                  <c:v>-4.7750000012456439E-3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A19-4C52-A0B0-AB10CDA9E9C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2.9999999999999997E-4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2.9999999999999997E-4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5007.5</c:v>
                </c:pt>
                <c:pt idx="2">
                  <c:v>6212.5</c:v>
                </c:pt>
                <c:pt idx="3">
                  <c:v>7462.5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A19-4C52-A0B0-AB10CDA9E9C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2.9999999999999997E-4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2.9999999999999997E-4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5007.5</c:v>
                </c:pt>
                <c:pt idx="2">
                  <c:v>6212.5</c:v>
                </c:pt>
                <c:pt idx="3">
                  <c:v>7462.5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A19-4C52-A0B0-AB10CDA9E9C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2.9999999999999997E-4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2.9999999999999997E-4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5007.5</c:v>
                </c:pt>
                <c:pt idx="2">
                  <c:v>6212.5</c:v>
                </c:pt>
                <c:pt idx="3">
                  <c:v>7462.5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A19-4C52-A0B0-AB10CDA9E9C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2.9999999999999997E-4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2.9999999999999997E-4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5007.5</c:v>
                </c:pt>
                <c:pt idx="2">
                  <c:v>6212.5</c:v>
                </c:pt>
                <c:pt idx="3">
                  <c:v>7462.5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A19-4C52-A0B0-AB10CDA9E9C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2.9999999999999997E-4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2.9999999999999997E-4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5007.5</c:v>
                </c:pt>
                <c:pt idx="2">
                  <c:v>6212.5</c:v>
                </c:pt>
                <c:pt idx="3">
                  <c:v>7462.5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A19-4C52-A0B0-AB10CDA9E9C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5007.5</c:v>
                </c:pt>
                <c:pt idx="2">
                  <c:v>6212.5</c:v>
                </c:pt>
                <c:pt idx="3">
                  <c:v>7462.5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-2.412693031234041E-4</c:v>
                </c:pt>
                <c:pt idx="1">
                  <c:v>-3.2512432539813759E-3</c:v>
                </c:pt>
                <c:pt idx="2">
                  <c:v>-3.9755605002687166E-3</c:v>
                </c:pt>
                <c:pt idx="3">
                  <c:v>-4.7269269383261227E-3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A19-4C52-A0B0-AB10CDA9E9C1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5007.5</c:v>
                </c:pt>
                <c:pt idx="2">
                  <c:v>6212.5</c:v>
                </c:pt>
                <c:pt idx="3">
                  <c:v>7462.5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A19-4C52-A0B0-AB10CDA9E9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9594536"/>
        <c:axId val="1"/>
      </c:scatterChart>
      <c:valAx>
        <c:axId val="7095945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95945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902255639097744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180975</xdr:colOff>
      <xdr:row>0</xdr:row>
      <xdr:rowOff>38101</xdr:rowOff>
    </xdr:from>
    <xdr:to>
      <xdr:col>17</xdr:col>
      <xdr:colOff>381000</xdr:colOff>
      <xdr:row>18</xdr:row>
      <xdr:rowOff>66676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4C861459-52A2-D11A-EC0B-070FBFA32E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50</v>
      </c>
      <c r="E1" t="s">
        <v>48</v>
      </c>
    </row>
    <row r="2" spans="1:7" x14ac:dyDescent="0.2">
      <c r="A2" t="s">
        <v>23</v>
      </c>
      <c r="B2" t="s">
        <v>13</v>
      </c>
      <c r="C2" s="31" t="s">
        <v>41</v>
      </c>
      <c r="D2" s="3" t="s">
        <v>49</v>
      </c>
      <c r="E2" s="32" t="s">
        <v>42</v>
      </c>
      <c r="F2">
        <v>0</v>
      </c>
    </row>
    <row r="3" spans="1:7" ht="13.5" thickBot="1" x14ac:dyDescent="0.25"/>
    <row r="4" spans="1:7" ht="14.25" thickTop="1" thickBot="1" x14ac:dyDescent="0.25">
      <c r="A4" s="5" t="s">
        <v>0</v>
      </c>
      <c r="C4" s="28" t="s">
        <v>40</v>
      </c>
      <c r="D4" s="29" t="s">
        <v>40</v>
      </c>
    </row>
    <row r="6" spans="1:7" x14ac:dyDescent="0.2">
      <c r="A6" s="5" t="s">
        <v>1</v>
      </c>
    </row>
    <row r="7" spans="1:7" x14ac:dyDescent="0.2">
      <c r="A7" t="s">
        <v>2</v>
      </c>
      <c r="C7" s="37">
        <v>53818.540999999997</v>
      </c>
      <c r="D7" s="30" t="s">
        <v>47</v>
      </c>
    </row>
    <row r="8" spans="1:7" x14ac:dyDescent="0.2">
      <c r="A8" t="s">
        <v>3</v>
      </c>
      <c r="C8" s="37">
        <v>0.28960599999999997</v>
      </c>
      <c r="D8" s="30" t="s">
        <v>47</v>
      </c>
    </row>
    <row r="9" spans="1:7" x14ac:dyDescent="0.2">
      <c r="A9" s="9" t="s">
        <v>30</v>
      </c>
      <c r="B9" s="10"/>
      <c r="C9" s="11">
        <v>-9.5</v>
      </c>
      <c r="D9" s="10" t="s">
        <v>31</v>
      </c>
      <c r="E9" s="10"/>
    </row>
    <row r="10" spans="1:7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-2.412693031234041E-4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SLOPE(INDIRECT($G$11):G992,INDIRECT($F$11):F992)</f>
        <v>-6.0109315044592545E-7</v>
      </c>
      <c r="D12" s="3"/>
      <c r="E12" s="10"/>
    </row>
    <row r="13" spans="1:7" x14ac:dyDescent="0.2">
      <c r="A13" s="10" t="s">
        <v>18</v>
      </c>
      <c r="B13" s="10"/>
      <c r="C13" s="3" t="s">
        <v>13</v>
      </c>
      <c r="D13" s="14" t="s">
        <v>37</v>
      </c>
      <c r="E13" s="11">
        <v>1</v>
      </c>
    </row>
    <row r="14" spans="1:7" x14ac:dyDescent="0.2">
      <c r="A14" s="10"/>
      <c r="B14" s="10"/>
      <c r="C14" s="10"/>
      <c r="D14" s="14" t="s">
        <v>32</v>
      </c>
      <c r="E14" s="15">
        <f ca="1">NOW()+15018.5+$C$9/24</f>
        <v>60338.55699675926</v>
      </c>
    </row>
    <row r="15" spans="1:7" x14ac:dyDescent="0.2">
      <c r="A15" s="12" t="s">
        <v>17</v>
      </c>
      <c r="B15" s="10"/>
      <c r="C15" s="13">
        <f ca="1">(C7+C11)+(C8+C12)*INT(MAX(F21:F3533))</f>
        <v>55979.576245373602</v>
      </c>
      <c r="D15" s="14" t="s">
        <v>38</v>
      </c>
      <c r="E15" s="15">
        <f ca="1">ROUND(2*(E14-$C$7)/$C$8,0)/2+E13</f>
        <v>22514.5</v>
      </c>
    </row>
    <row r="16" spans="1:7" x14ac:dyDescent="0.2">
      <c r="A16" s="16" t="s">
        <v>4</v>
      </c>
      <c r="B16" s="10"/>
      <c r="C16" s="17">
        <f ca="1">+C8+C12</f>
        <v>0.28960539890684955</v>
      </c>
      <c r="D16" s="14" t="s">
        <v>39</v>
      </c>
      <c r="E16" s="24">
        <f ca="1">ROUND(2*(E14-$C$15)/$C$16,0)/2+E13</f>
        <v>15052.5</v>
      </c>
    </row>
    <row r="17" spans="1:19" ht="13.5" thickBot="1" x14ac:dyDescent="0.25">
      <c r="A17" s="14" t="s">
        <v>29</v>
      </c>
      <c r="B17" s="10"/>
      <c r="C17" s="10">
        <f>COUNT(C21:C2191)</f>
        <v>4</v>
      </c>
      <c r="D17" s="14" t="s">
        <v>33</v>
      </c>
      <c r="E17" s="18">
        <f ca="1">+$C$15+$C$16*E16-15018.5-$C$9/24</f>
        <v>45320.757345752289</v>
      </c>
    </row>
    <row r="18" spans="1:19" ht="14.25" thickTop="1" thickBot="1" x14ac:dyDescent="0.25">
      <c r="A18" s="16" t="s">
        <v>5</v>
      </c>
      <c r="B18" s="10"/>
      <c r="C18" s="19">
        <f ca="1">+C15</f>
        <v>55979.576245373602</v>
      </c>
      <c r="D18" s="20">
        <f ca="1">+C16</f>
        <v>0.28960539890684955</v>
      </c>
      <c r="E18" s="21" t="s">
        <v>34</v>
      </c>
    </row>
    <row r="19" spans="1:19" ht="13.5" thickTop="1" x14ac:dyDescent="0.2">
      <c r="A19" s="25" t="s">
        <v>35</v>
      </c>
      <c r="E19" s="26">
        <v>21</v>
      </c>
      <c r="S19">
        <f ca="1">SQRT(SUM(S21:S50)/(COUNT(S21:S50)-1))</f>
        <v>9.9088543272527179E-4</v>
      </c>
    </row>
    <row r="20" spans="1:19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tr">
        <f>A21</f>
        <v>VSX</v>
      </c>
      <c r="I20" s="7" t="s">
        <v>28</v>
      </c>
      <c r="J20" s="7" t="s">
        <v>51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27" t="s">
        <v>36</v>
      </c>
    </row>
    <row r="21" spans="1:19" x14ac:dyDescent="0.2">
      <c r="A21" t="str">
        <f>D7</f>
        <v>VSX</v>
      </c>
      <c r="C21" s="8">
        <f>C$7</f>
        <v>53818.540999999997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-2.412693031234041E-4</v>
      </c>
      <c r="Q21" s="2">
        <f>+C21-15018.5</f>
        <v>38800.040999999997</v>
      </c>
      <c r="S21">
        <f ca="1">+(O21-G21)^2</f>
        <v>5.821087662965305E-8</v>
      </c>
    </row>
    <row r="22" spans="1:19" x14ac:dyDescent="0.2">
      <c r="A22" s="33" t="s">
        <v>43</v>
      </c>
      <c r="B22" s="34" t="s">
        <v>44</v>
      </c>
      <c r="C22" s="33">
        <v>55268.738499999999</v>
      </c>
      <c r="D22" s="33">
        <v>8.0000000000000004E-4</v>
      </c>
      <c r="E22">
        <f>+(C22-C$7)/C$8</f>
        <v>5007.4843062643804</v>
      </c>
      <c r="F22">
        <f>ROUND(2*E22,0)/2</f>
        <v>5007.5</v>
      </c>
      <c r="G22">
        <f>+C22-(C$7+F22*C$8)</f>
        <v>-4.5449999961419962E-3</v>
      </c>
      <c r="I22">
        <f>+G22</f>
        <v>-4.5449999961419962E-3</v>
      </c>
      <c r="O22">
        <f ca="1">+C$11+C$12*$F22</f>
        <v>-3.2512432539813759E-3</v>
      </c>
      <c r="Q22" s="2">
        <f>+C22-15018.5</f>
        <v>40250.238499999999</v>
      </c>
      <c r="S22">
        <f ca="1">+(O22-G22)^2</f>
        <v>1.6738065078860619E-6</v>
      </c>
    </row>
    <row r="23" spans="1:19" x14ac:dyDescent="0.2">
      <c r="A23" s="33" t="s">
        <v>45</v>
      </c>
      <c r="B23" s="34" t="s">
        <v>44</v>
      </c>
      <c r="C23" s="33">
        <v>55617.715400000001</v>
      </c>
      <c r="D23" s="33">
        <v>2.9999999999999997E-4</v>
      </c>
      <c r="E23">
        <f>+(C23-C$7)/C$8</f>
        <v>6212.4900727195009</v>
      </c>
      <c r="F23">
        <f>ROUND(2*E23,0)/2</f>
        <v>6212.5</v>
      </c>
      <c r="G23">
        <f>+C23-(C$7+F23*C$8)</f>
        <v>-2.8749999983119778E-3</v>
      </c>
      <c r="I23">
        <f>+G23</f>
        <v>-2.8749999983119778E-3</v>
      </c>
      <c r="O23">
        <f ca="1">+C$11+C$12*$F23</f>
        <v>-3.9755605002687166E-3</v>
      </c>
      <c r="Q23" s="2">
        <f>+C23-15018.5</f>
        <v>40599.215400000001</v>
      </c>
      <c r="S23">
        <f ca="1">+(O23-G23)^2</f>
        <v>1.2112334184672687E-6</v>
      </c>
    </row>
    <row r="24" spans="1:19" x14ac:dyDescent="0.2">
      <c r="A24" s="35" t="s">
        <v>46</v>
      </c>
      <c r="B24" s="36" t="s">
        <v>44</v>
      </c>
      <c r="C24" s="35">
        <v>55979.720999999998</v>
      </c>
      <c r="D24" s="35">
        <v>2.9999999999999997E-4</v>
      </c>
      <c r="E24">
        <f>+(C24-C$7)/C$8</f>
        <v>7462.4835120819334</v>
      </c>
      <c r="F24">
        <f>ROUND(2*E24,0)/2</f>
        <v>7462.5</v>
      </c>
      <c r="G24">
        <f>+C24-(C$7+F24*C$8)</f>
        <v>-4.7750000012456439E-3</v>
      </c>
      <c r="I24">
        <f>+G24</f>
        <v>-4.7750000012456439E-3</v>
      </c>
      <c r="O24">
        <f ca="1">+C$11+C$12*$F24</f>
        <v>-4.7269269383261227E-3</v>
      </c>
      <c r="Q24" s="2">
        <f>+C24-15018.5</f>
        <v>40961.220999999998</v>
      </c>
      <c r="S24">
        <f ca="1">+(O24-G24)^2</f>
        <v>2.3110193784642435E-9</v>
      </c>
    </row>
    <row r="25" spans="1:19" x14ac:dyDescent="0.2">
      <c r="C25" s="8"/>
      <c r="D25" s="8"/>
      <c r="Q25" s="2"/>
    </row>
    <row r="26" spans="1:19" x14ac:dyDescent="0.2">
      <c r="C26" s="8"/>
      <c r="D26" s="8"/>
      <c r="Q26" s="2"/>
    </row>
    <row r="27" spans="1:19" x14ac:dyDescent="0.2">
      <c r="C27" s="8"/>
      <c r="D27" s="8"/>
      <c r="Q27" s="2"/>
    </row>
    <row r="28" spans="1:19" x14ac:dyDescent="0.2">
      <c r="C28" s="8"/>
      <c r="D28" s="8"/>
      <c r="Q28" s="2"/>
    </row>
    <row r="29" spans="1:19" x14ac:dyDescent="0.2">
      <c r="C29" s="8"/>
      <c r="D29" s="8"/>
      <c r="Q29" s="2"/>
    </row>
    <row r="30" spans="1:19" x14ac:dyDescent="0.2">
      <c r="C30" s="8"/>
      <c r="D30" s="8"/>
      <c r="Q30" s="2"/>
    </row>
    <row r="31" spans="1:19" x14ac:dyDescent="0.2">
      <c r="C31" s="8"/>
      <c r="D31" s="8"/>
      <c r="Q31" s="2"/>
    </row>
    <row r="32" spans="1:19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2024-01-29T00:22:04Z</dcterms:modified>
</cp:coreProperties>
</file>