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DA6126-DD8D-45E1-950E-072376F73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9" r:id="rId1"/>
    <sheet name="Active 2" sheetId="2" r:id="rId2"/>
    <sheet name="Graphs 2" sheetId="20" r:id="rId3"/>
    <sheet name="Elements" sheetId="11" r:id="rId4"/>
    <sheet name="A (old)" sheetId="8" r:id="rId5"/>
    <sheet name="A (2)" sheetId="16" r:id="rId6"/>
    <sheet name="A (3)" sheetId="17" r:id="rId7"/>
    <sheet name="B" sheetId="12" r:id="rId8"/>
    <sheet name="C" sheetId="13" r:id="rId9"/>
    <sheet name="D" sheetId="14" r:id="rId10"/>
    <sheet name="E" sheetId="15" r:id="rId11"/>
    <sheet name="E (2)" sheetId="18" r:id="rId12"/>
    <sheet name="A (5)" sheetId="10" r:id="rId13"/>
    <sheet name="BAV" sheetId="19" r:id="rId14"/>
  </sheets>
  <definedNames>
    <definedName name="solver_adj" localSheetId="1" hidden="1">'Active 2'!$F$10:$F$13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2'!$F$14</definedName>
    <definedName name="solver_pre" localSheetId="1" hidden="1">0.000001</definedName>
    <definedName name="solver_scl" localSheetId="1" hidden="1">1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07" i="9" l="1"/>
  <c r="F207" i="9" s="1"/>
  <c r="G207" i="9" s="1"/>
  <c r="K207" i="9" s="1"/>
  <c r="Q207" i="9"/>
  <c r="E189" i="2"/>
  <c r="F189" i="2" s="1"/>
  <c r="Q189" i="2"/>
  <c r="E208" i="9"/>
  <c r="F208" i="9" s="1"/>
  <c r="G208" i="9" s="1"/>
  <c r="K208" i="9" s="1"/>
  <c r="Q208" i="9"/>
  <c r="E190" i="2"/>
  <c r="F190" i="2" s="1"/>
  <c r="Q190" i="2"/>
  <c r="E177" i="2"/>
  <c r="F177" i="2" s="1"/>
  <c r="Q177" i="2"/>
  <c r="E178" i="2"/>
  <c r="F178" i="2" s="1"/>
  <c r="Q178" i="2"/>
  <c r="E179" i="2"/>
  <c r="F179" i="2" s="1"/>
  <c r="Q179" i="2"/>
  <c r="E180" i="2"/>
  <c r="F180" i="2" s="1"/>
  <c r="P180" i="2" s="1"/>
  <c r="Q180" i="2"/>
  <c r="E181" i="2"/>
  <c r="F181" i="2" s="1"/>
  <c r="Q181" i="2"/>
  <c r="E182" i="2"/>
  <c r="F182" i="2"/>
  <c r="P182" i="2" s="1"/>
  <c r="Q182" i="2"/>
  <c r="E183" i="2"/>
  <c r="F183" i="2" s="1"/>
  <c r="Q183" i="2"/>
  <c r="E184" i="2"/>
  <c r="F184" i="2"/>
  <c r="P184" i="2" s="1"/>
  <c r="Q184" i="2"/>
  <c r="E185" i="2"/>
  <c r="F185" i="2" s="1"/>
  <c r="Q185" i="2"/>
  <c r="E186" i="2"/>
  <c r="F186" i="2" s="1"/>
  <c r="Q186" i="2"/>
  <c r="E187" i="2"/>
  <c r="F187" i="2" s="1"/>
  <c r="Q187" i="2"/>
  <c r="E188" i="2"/>
  <c r="F188" i="2" s="1"/>
  <c r="P188" i="2" s="1"/>
  <c r="Q188" i="2"/>
  <c r="E195" i="9"/>
  <c r="F195" i="9" s="1"/>
  <c r="G195" i="9" s="1"/>
  <c r="K195" i="9" s="1"/>
  <c r="Q195" i="9"/>
  <c r="E196" i="9"/>
  <c r="F196" i="9" s="1"/>
  <c r="G196" i="9" s="1"/>
  <c r="K196" i="9" s="1"/>
  <c r="Q196" i="9"/>
  <c r="E197" i="9"/>
  <c r="F197" i="9"/>
  <c r="G197" i="9" s="1"/>
  <c r="K197" i="9" s="1"/>
  <c r="Q197" i="9"/>
  <c r="E198" i="9"/>
  <c r="F198" i="9"/>
  <c r="G198" i="9" s="1"/>
  <c r="K198" i="9" s="1"/>
  <c r="Q198" i="9"/>
  <c r="E199" i="9"/>
  <c r="F199" i="9" s="1"/>
  <c r="G199" i="9" s="1"/>
  <c r="K199" i="9" s="1"/>
  <c r="Q199" i="9"/>
  <c r="E200" i="9"/>
  <c r="F200" i="9" s="1"/>
  <c r="G200" i="9" s="1"/>
  <c r="K200" i="9" s="1"/>
  <c r="Q200" i="9"/>
  <c r="E201" i="9"/>
  <c r="F201" i="9"/>
  <c r="G201" i="9"/>
  <c r="K201" i="9" s="1"/>
  <c r="Q201" i="9"/>
  <c r="E202" i="9"/>
  <c r="F202" i="9"/>
  <c r="G202" i="9" s="1"/>
  <c r="K202" i="9" s="1"/>
  <c r="Q202" i="9"/>
  <c r="E203" i="9"/>
  <c r="F203" i="9" s="1"/>
  <c r="G203" i="9" s="1"/>
  <c r="K203" i="9" s="1"/>
  <c r="Q203" i="9"/>
  <c r="E204" i="9"/>
  <c r="F204" i="9" s="1"/>
  <c r="G204" i="9" s="1"/>
  <c r="K204" i="9" s="1"/>
  <c r="Q204" i="9"/>
  <c r="E205" i="9"/>
  <c r="F205" i="9" s="1"/>
  <c r="G205" i="9" s="1"/>
  <c r="K205" i="9" s="1"/>
  <c r="Q205" i="9"/>
  <c r="E206" i="9"/>
  <c r="F206" i="9" s="1"/>
  <c r="G206" i="9" s="1"/>
  <c r="K206" i="9" s="1"/>
  <c r="Q206" i="9"/>
  <c r="E140" i="2"/>
  <c r="F140" i="2" s="1"/>
  <c r="Q140" i="2"/>
  <c r="E141" i="2"/>
  <c r="F141" i="2"/>
  <c r="Q141" i="2"/>
  <c r="E142" i="2"/>
  <c r="F142" i="2" s="1"/>
  <c r="Q142" i="2"/>
  <c r="E143" i="2"/>
  <c r="F143" i="2"/>
  <c r="P143" i="2" s="1"/>
  <c r="G143" i="2"/>
  <c r="K143" i="2" s="1"/>
  <c r="Q143" i="2"/>
  <c r="E144" i="2"/>
  <c r="F144" i="2" s="1"/>
  <c r="Q144" i="2"/>
  <c r="E145" i="2"/>
  <c r="F145" i="2"/>
  <c r="P145" i="2" s="1"/>
  <c r="Q145" i="2"/>
  <c r="E146" i="2"/>
  <c r="F146" i="2" s="1"/>
  <c r="Q146" i="2"/>
  <c r="E147" i="2"/>
  <c r="F147" i="2" s="1"/>
  <c r="Q147" i="2"/>
  <c r="E148" i="2"/>
  <c r="F148" i="2"/>
  <c r="G148" i="2" s="1"/>
  <c r="K148" i="2" s="1"/>
  <c r="Q148" i="2"/>
  <c r="E149" i="2"/>
  <c r="F149" i="2" s="1"/>
  <c r="Q149" i="2"/>
  <c r="E150" i="2"/>
  <c r="F150" i="2"/>
  <c r="G150" i="2" s="1"/>
  <c r="K150" i="2" s="1"/>
  <c r="Q150" i="2"/>
  <c r="E151" i="2"/>
  <c r="F151" i="2" s="1"/>
  <c r="Q151" i="2"/>
  <c r="E152" i="2"/>
  <c r="F152" i="2" s="1"/>
  <c r="Q152" i="2"/>
  <c r="E153" i="2"/>
  <c r="F153" i="2" s="1"/>
  <c r="Q153" i="2"/>
  <c r="E154" i="2"/>
  <c r="F154" i="2"/>
  <c r="P154" i="2" s="1"/>
  <c r="Q154" i="2"/>
  <c r="E155" i="2"/>
  <c r="F155" i="2"/>
  <c r="Q155" i="2"/>
  <c r="E156" i="2"/>
  <c r="F156" i="2" s="1"/>
  <c r="Q156" i="2"/>
  <c r="E157" i="2"/>
  <c r="F157" i="2"/>
  <c r="Q157" i="2"/>
  <c r="E158" i="2"/>
  <c r="F158" i="2" s="1"/>
  <c r="Q158" i="2"/>
  <c r="E159" i="2"/>
  <c r="F159" i="2"/>
  <c r="P159" i="2" s="1"/>
  <c r="G159" i="2"/>
  <c r="K159" i="2" s="1"/>
  <c r="Q159" i="2"/>
  <c r="E160" i="2"/>
  <c r="F160" i="2"/>
  <c r="G160" i="2" s="1"/>
  <c r="K160" i="2" s="1"/>
  <c r="Q160" i="2"/>
  <c r="E161" i="2"/>
  <c r="F161" i="2" s="1"/>
  <c r="Q161" i="2"/>
  <c r="E162" i="2"/>
  <c r="F162" i="2" s="1"/>
  <c r="Q162" i="2"/>
  <c r="E163" i="2"/>
  <c r="F163" i="2" s="1"/>
  <c r="Q163" i="2"/>
  <c r="E164" i="2"/>
  <c r="F164" i="2"/>
  <c r="G164" i="2" s="1"/>
  <c r="K164" i="2" s="1"/>
  <c r="Q164" i="2"/>
  <c r="E165" i="2"/>
  <c r="F165" i="2" s="1"/>
  <c r="Q165" i="2"/>
  <c r="E166" i="2"/>
  <c r="F166" i="2"/>
  <c r="G166" i="2" s="1"/>
  <c r="K166" i="2" s="1"/>
  <c r="Q166" i="2"/>
  <c r="E167" i="2"/>
  <c r="F167" i="2" s="1"/>
  <c r="Q167" i="2"/>
  <c r="E168" i="2"/>
  <c r="F168" i="2" s="1"/>
  <c r="Q168" i="2"/>
  <c r="E169" i="2"/>
  <c r="F169" i="2" s="1"/>
  <c r="Q169" i="2"/>
  <c r="E170" i="2"/>
  <c r="F170" i="2" s="1"/>
  <c r="Q170" i="2"/>
  <c r="E171" i="2"/>
  <c r="F171" i="2"/>
  <c r="P171" i="2" s="1"/>
  <c r="Q171" i="2"/>
  <c r="E172" i="2"/>
  <c r="F172" i="2" s="1"/>
  <c r="Q172" i="2"/>
  <c r="E173" i="2"/>
  <c r="F173" i="2"/>
  <c r="G173" i="2" s="1"/>
  <c r="N173" i="2" s="1"/>
  <c r="Q173" i="2"/>
  <c r="E174" i="2"/>
  <c r="F174" i="2" s="1"/>
  <c r="Q174" i="2"/>
  <c r="E175" i="2"/>
  <c r="F175" i="2"/>
  <c r="G175" i="2" s="1"/>
  <c r="N175" i="2" s="1"/>
  <c r="Q175" i="2"/>
  <c r="E176" i="2"/>
  <c r="F176" i="2"/>
  <c r="G176" i="2" s="1"/>
  <c r="N176" i="2" s="1"/>
  <c r="P176" i="2"/>
  <c r="Q176" i="2"/>
  <c r="E192" i="9"/>
  <c r="F192" i="9" s="1"/>
  <c r="G192" i="9" s="1"/>
  <c r="K192" i="9" s="1"/>
  <c r="E189" i="9"/>
  <c r="F189" i="9" s="1"/>
  <c r="G189" i="9" s="1"/>
  <c r="K189" i="9"/>
  <c r="E165" i="9"/>
  <c r="F165" i="9" s="1"/>
  <c r="G165" i="9" s="1"/>
  <c r="J165" i="9" s="1"/>
  <c r="E166" i="9"/>
  <c r="F166" i="9" s="1"/>
  <c r="G166" i="9" s="1"/>
  <c r="J166" i="9"/>
  <c r="E167" i="9"/>
  <c r="F167" i="9" s="1"/>
  <c r="G167" i="9" s="1"/>
  <c r="K167" i="9" s="1"/>
  <c r="E168" i="9"/>
  <c r="F168" i="9" s="1"/>
  <c r="G168" i="9" s="1"/>
  <c r="K168" i="9"/>
  <c r="E169" i="9"/>
  <c r="F169" i="9" s="1"/>
  <c r="G169" i="9" s="1"/>
  <c r="K169" i="9" s="1"/>
  <c r="E170" i="9"/>
  <c r="F170" i="9" s="1"/>
  <c r="G170" i="9" s="1"/>
  <c r="K170" i="9" s="1"/>
  <c r="E171" i="9"/>
  <c r="F171" i="9" s="1"/>
  <c r="G171" i="9" s="1"/>
  <c r="K171" i="9" s="1"/>
  <c r="E172" i="9"/>
  <c r="F172" i="9" s="1"/>
  <c r="G172" i="9" s="1"/>
  <c r="K172" i="9" s="1"/>
  <c r="E173" i="9"/>
  <c r="F173" i="9" s="1"/>
  <c r="G173" i="9" s="1"/>
  <c r="K173" i="9" s="1"/>
  <c r="E174" i="9"/>
  <c r="F174" i="9" s="1"/>
  <c r="G174" i="9" s="1"/>
  <c r="K174" i="9" s="1"/>
  <c r="E175" i="9"/>
  <c r="F175" i="9" s="1"/>
  <c r="G175" i="9" s="1"/>
  <c r="K175" i="9" s="1"/>
  <c r="E176" i="9"/>
  <c r="F176" i="9" s="1"/>
  <c r="G176" i="9" s="1"/>
  <c r="K176" i="9" s="1"/>
  <c r="E177" i="9"/>
  <c r="F177" i="9" s="1"/>
  <c r="G177" i="9" s="1"/>
  <c r="K177" i="9" s="1"/>
  <c r="E178" i="9"/>
  <c r="F178" i="9" s="1"/>
  <c r="G178" i="9" s="1"/>
  <c r="K178" i="9" s="1"/>
  <c r="E179" i="9"/>
  <c r="F179" i="9" s="1"/>
  <c r="G179" i="9" s="1"/>
  <c r="K179" i="9" s="1"/>
  <c r="E180" i="9"/>
  <c r="F180" i="9" s="1"/>
  <c r="G180" i="9" s="1"/>
  <c r="K180" i="9" s="1"/>
  <c r="E181" i="9"/>
  <c r="F181" i="9"/>
  <c r="G181" i="9" s="1"/>
  <c r="K181" i="9" s="1"/>
  <c r="E182" i="9"/>
  <c r="F182" i="9"/>
  <c r="G182" i="9" s="1"/>
  <c r="K182" i="9" s="1"/>
  <c r="E183" i="9"/>
  <c r="F183" i="9"/>
  <c r="G183" i="9" s="1"/>
  <c r="K183" i="9" s="1"/>
  <c r="E184" i="9"/>
  <c r="F184" i="9"/>
  <c r="G184" i="9" s="1"/>
  <c r="K184" i="9" s="1"/>
  <c r="E185" i="9"/>
  <c r="F185" i="9"/>
  <c r="G185" i="9" s="1"/>
  <c r="K185" i="9" s="1"/>
  <c r="E186" i="9"/>
  <c r="F186" i="9"/>
  <c r="G186" i="9" s="1"/>
  <c r="K186" i="9" s="1"/>
  <c r="E187" i="9"/>
  <c r="F187" i="9"/>
  <c r="G187" i="9" s="1"/>
  <c r="K187" i="9" s="1"/>
  <c r="E188" i="9"/>
  <c r="F188" i="9"/>
  <c r="G188" i="9" s="1"/>
  <c r="K188" i="9" s="1"/>
  <c r="E190" i="9"/>
  <c r="F190" i="9"/>
  <c r="G190" i="9" s="1"/>
  <c r="K190" i="9" s="1"/>
  <c r="E191" i="9"/>
  <c r="F191" i="9"/>
  <c r="G191" i="9" s="1"/>
  <c r="K191" i="9" s="1"/>
  <c r="E193" i="9"/>
  <c r="F193" i="9"/>
  <c r="G193" i="9" s="1"/>
  <c r="K193" i="9" s="1"/>
  <c r="E194" i="9"/>
  <c r="F194" i="9"/>
  <c r="G194" i="9" s="1"/>
  <c r="K194" i="9" s="1"/>
  <c r="Q192" i="9"/>
  <c r="Q189" i="9"/>
  <c r="Q194" i="9"/>
  <c r="Q191" i="9"/>
  <c r="E158" i="9"/>
  <c r="F158" i="9"/>
  <c r="G158" i="9" s="1"/>
  <c r="K158" i="9" s="1"/>
  <c r="E159" i="9"/>
  <c r="F159" i="9"/>
  <c r="G159" i="9" s="1"/>
  <c r="K159" i="9" s="1"/>
  <c r="E160" i="9"/>
  <c r="F160" i="9"/>
  <c r="G160" i="9" s="1"/>
  <c r="K160" i="9" s="1"/>
  <c r="E161" i="9"/>
  <c r="F161" i="9"/>
  <c r="G161" i="9" s="1"/>
  <c r="J161" i="9" s="1"/>
  <c r="E162" i="9"/>
  <c r="F162" i="9"/>
  <c r="G162" i="9" s="1"/>
  <c r="J162" i="9" s="1"/>
  <c r="E163" i="9"/>
  <c r="F163" i="9"/>
  <c r="G163" i="9" s="1"/>
  <c r="J163" i="9" s="1"/>
  <c r="E164" i="9"/>
  <c r="F164" i="9"/>
  <c r="G164" i="9" s="1"/>
  <c r="K164" i="9" s="1"/>
  <c r="Q185" i="9"/>
  <c r="Q186" i="9"/>
  <c r="Q187" i="9"/>
  <c r="Q188" i="9"/>
  <c r="Q193" i="9"/>
  <c r="Q182" i="9"/>
  <c r="Q183" i="9"/>
  <c r="Q184" i="9"/>
  <c r="E140" i="9"/>
  <c r="F140" i="9" s="1"/>
  <c r="G140" i="9" s="1"/>
  <c r="K140" i="9" s="1"/>
  <c r="E141" i="9"/>
  <c r="F141" i="9" s="1"/>
  <c r="G141" i="9"/>
  <c r="K141" i="9"/>
  <c r="E142" i="9"/>
  <c r="F142" i="9" s="1"/>
  <c r="G142" i="9" s="1"/>
  <c r="K142" i="9" s="1"/>
  <c r="E143" i="9"/>
  <c r="F143" i="9" s="1"/>
  <c r="G143" i="9"/>
  <c r="J143" i="9" s="1"/>
  <c r="E144" i="9"/>
  <c r="F144" i="9" s="1"/>
  <c r="G144" i="9" s="1"/>
  <c r="J144" i="9" s="1"/>
  <c r="E145" i="9"/>
  <c r="F145" i="9" s="1"/>
  <c r="G145" i="9"/>
  <c r="K145" i="9"/>
  <c r="E147" i="9"/>
  <c r="F147" i="9" s="1"/>
  <c r="G147" i="9" s="1"/>
  <c r="J147" i="9" s="1"/>
  <c r="E148" i="9"/>
  <c r="F148" i="9" s="1"/>
  <c r="G148" i="9"/>
  <c r="J148" i="9" s="1"/>
  <c r="E149" i="9"/>
  <c r="F149" i="9" s="1"/>
  <c r="G149" i="9" s="1"/>
  <c r="K149" i="9" s="1"/>
  <c r="E150" i="9"/>
  <c r="F150" i="9" s="1"/>
  <c r="G150" i="9"/>
  <c r="J150" i="9"/>
  <c r="E151" i="9"/>
  <c r="F151" i="9" s="1"/>
  <c r="G151" i="9" s="1"/>
  <c r="K151" i="9" s="1"/>
  <c r="E152" i="9"/>
  <c r="F152" i="9" s="1"/>
  <c r="G152" i="9"/>
  <c r="K152" i="9" s="1"/>
  <c r="E153" i="9"/>
  <c r="F153" i="9" s="1"/>
  <c r="G153" i="9" s="1"/>
  <c r="K153" i="9" s="1"/>
  <c r="E154" i="9"/>
  <c r="F154" i="9" s="1"/>
  <c r="G154" i="9"/>
  <c r="K154" i="9"/>
  <c r="E155" i="9"/>
  <c r="F155" i="9" s="1"/>
  <c r="G155" i="9" s="1"/>
  <c r="K155" i="9" s="1"/>
  <c r="E156" i="9"/>
  <c r="F156" i="9" s="1"/>
  <c r="G156" i="9"/>
  <c r="J156" i="9" s="1"/>
  <c r="E146" i="9"/>
  <c r="F146" i="9" s="1"/>
  <c r="U146" i="9" s="1"/>
  <c r="E157" i="9"/>
  <c r="F157" i="9"/>
  <c r="U157" i="9" s="1"/>
  <c r="Q169" i="9"/>
  <c r="Q168" i="9"/>
  <c r="Q174" i="9"/>
  <c r="Q175" i="9"/>
  <c r="Q176" i="9"/>
  <c r="Q172" i="9"/>
  <c r="Q173" i="9"/>
  <c r="Q181" i="9"/>
  <c r="Q180" i="9"/>
  <c r="Q179" i="9"/>
  <c r="Q178" i="9"/>
  <c r="Q170" i="9"/>
  <c r="Q171" i="9"/>
  <c r="Q177" i="9"/>
  <c r="Q190" i="9"/>
  <c r="E9" i="9"/>
  <c r="D9" i="9"/>
  <c r="Q167" i="9"/>
  <c r="E94" i="9"/>
  <c r="F94" i="9" s="1"/>
  <c r="G94" i="9" s="1"/>
  <c r="K94" i="9" s="1"/>
  <c r="E95" i="9"/>
  <c r="F95" i="9" s="1"/>
  <c r="G95" i="9" s="1"/>
  <c r="K95" i="9" s="1"/>
  <c r="E96" i="9"/>
  <c r="F96" i="9" s="1"/>
  <c r="G96" i="9" s="1"/>
  <c r="K96" i="9" s="1"/>
  <c r="E97" i="9"/>
  <c r="F97" i="9" s="1"/>
  <c r="G97" i="9" s="1"/>
  <c r="K97" i="9"/>
  <c r="E98" i="9"/>
  <c r="F98" i="9" s="1"/>
  <c r="G98" i="9" s="1"/>
  <c r="K98" i="9" s="1"/>
  <c r="E99" i="9"/>
  <c r="F99" i="9" s="1"/>
  <c r="G99" i="9" s="1"/>
  <c r="J99" i="9" s="1"/>
  <c r="E100" i="9"/>
  <c r="F100" i="9" s="1"/>
  <c r="G100" i="9" s="1"/>
  <c r="K100" i="9" s="1"/>
  <c r="E101" i="9"/>
  <c r="F101" i="9" s="1"/>
  <c r="G101" i="9" s="1"/>
  <c r="K101" i="9"/>
  <c r="E102" i="9"/>
  <c r="F102" i="9" s="1"/>
  <c r="G102" i="9" s="1"/>
  <c r="K102" i="9" s="1"/>
  <c r="E103" i="9"/>
  <c r="F103" i="9" s="1"/>
  <c r="G103" i="9" s="1"/>
  <c r="K103" i="9"/>
  <c r="E104" i="9"/>
  <c r="F104" i="9" s="1"/>
  <c r="G104" i="9" s="1"/>
  <c r="K104" i="9" s="1"/>
  <c r="E105" i="9"/>
  <c r="F105" i="9" s="1"/>
  <c r="G105" i="9" s="1"/>
  <c r="J105" i="9"/>
  <c r="E106" i="9"/>
  <c r="F106" i="9" s="1"/>
  <c r="G106" i="9" s="1"/>
  <c r="K106" i="9" s="1"/>
  <c r="E107" i="9"/>
  <c r="F107" i="9" s="1"/>
  <c r="G107" i="9" s="1"/>
  <c r="K107" i="9" s="1"/>
  <c r="E108" i="9"/>
  <c r="F108" i="9" s="1"/>
  <c r="G108" i="9" s="1"/>
  <c r="K108" i="9" s="1"/>
  <c r="E109" i="9"/>
  <c r="F109" i="9" s="1"/>
  <c r="G109" i="9" s="1"/>
  <c r="K109" i="9"/>
  <c r="E110" i="9"/>
  <c r="F110" i="9" s="1"/>
  <c r="G110" i="9" s="1"/>
  <c r="K110" i="9" s="1"/>
  <c r="E111" i="9"/>
  <c r="F111" i="9" s="1"/>
  <c r="G111" i="9" s="1"/>
  <c r="K111" i="9" s="1"/>
  <c r="E112" i="9"/>
  <c r="F112" i="9" s="1"/>
  <c r="G112" i="9" s="1"/>
  <c r="K112" i="9" s="1"/>
  <c r="E113" i="9"/>
  <c r="F113" i="9" s="1"/>
  <c r="G113" i="9" s="1"/>
  <c r="K113" i="9"/>
  <c r="E114" i="9"/>
  <c r="F114" i="9" s="1"/>
  <c r="G114" i="9" s="1"/>
  <c r="K114" i="9" s="1"/>
  <c r="E115" i="9"/>
  <c r="F115" i="9" s="1"/>
  <c r="G115" i="9" s="1"/>
  <c r="J115" i="9" s="1"/>
  <c r="E116" i="9"/>
  <c r="F116" i="9" s="1"/>
  <c r="G116" i="9" s="1"/>
  <c r="J116" i="9" s="1"/>
  <c r="E117" i="9"/>
  <c r="F117" i="9" s="1"/>
  <c r="G117" i="9" s="1"/>
  <c r="J117" i="9"/>
  <c r="E118" i="9"/>
  <c r="F118" i="9" s="1"/>
  <c r="G118" i="9" s="1"/>
  <c r="K118" i="9" s="1"/>
  <c r="E119" i="9"/>
  <c r="F119" i="9" s="1"/>
  <c r="G119" i="9" s="1"/>
  <c r="J119" i="9"/>
  <c r="E120" i="9"/>
  <c r="F120" i="9" s="1"/>
  <c r="G120" i="9" s="1"/>
  <c r="K120" i="9" s="1"/>
  <c r="E121" i="9"/>
  <c r="F121" i="9" s="1"/>
  <c r="G121" i="9" s="1"/>
  <c r="K121" i="9"/>
  <c r="E122" i="9"/>
  <c r="F122" i="9" s="1"/>
  <c r="G122" i="9" s="1"/>
  <c r="K122" i="9" s="1"/>
  <c r="E123" i="9"/>
  <c r="F123" i="9" s="1"/>
  <c r="G123" i="9" s="1"/>
  <c r="K123" i="9" s="1"/>
  <c r="E124" i="9"/>
  <c r="F124" i="9" s="1"/>
  <c r="G124" i="9" s="1"/>
  <c r="K124" i="9" s="1"/>
  <c r="E125" i="9"/>
  <c r="F125" i="9" s="1"/>
  <c r="G125" i="9" s="1"/>
  <c r="J125" i="9"/>
  <c r="E126" i="9"/>
  <c r="F126" i="9" s="1"/>
  <c r="G126" i="9" s="1"/>
  <c r="K126" i="9" s="1"/>
  <c r="E127" i="9"/>
  <c r="F127" i="9" s="1"/>
  <c r="G127" i="9" s="1"/>
  <c r="K127" i="9" s="1"/>
  <c r="E128" i="9"/>
  <c r="F128" i="9" s="1"/>
  <c r="G128" i="9" s="1"/>
  <c r="K128" i="9" s="1"/>
  <c r="E129" i="9"/>
  <c r="F129" i="9" s="1"/>
  <c r="G129" i="9" s="1"/>
  <c r="K129" i="9"/>
  <c r="E130" i="9"/>
  <c r="F130" i="9" s="1"/>
  <c r="G130" i="9" s="1"/>
  <c r="K130" i="9" s="1"/>
  <c r="E132" i="9"/>
  <c r="F132" i="9" s="1"/>
  <c r="G132" i="9" s="1"/>
  <c r="K132" i="9" s="1"/>
  <c r="E133" i="9"/>
  <c r="F133" i="9" s="1"/>
  <c r="G133" i="9" s="1"/>
  <c r="K133" i="9" s="1"/>
  <c r="E134" i="9"/>
  <c r="F134" i="9" s="1"/>
  <c r="G134" i="9" s="1"/>
  <c r="K134" i="9"/>
  <c r="E135" i="9"/>
  <c r="F135" i="9" s="1"/>
  <c r="G135" i="9" s="1"/>
  <c r="J135" i="9" s="1"/>
  <c r="E136" i="9"/>
  <c r="F136" i="9" s="1"/>
  <c r="G136" i="9" s="1"/>
  <c r="K136" i="9"/>
  <c r="E137" i="9"/>
  <c r="F137" i="9" s="1"/>
  <c r="G137" i="9" s="1"/>
  <c r="K137" i="9" s="1"/>
  <c r="E139" i="9"/>
  <c r="F139" i="9" s="1"/>
  <c r="G139" i="9" s="1"/>
  <c r="K139" i="9"/>
  <c r="E131" i="9"/>
  <c r="F131" i="9" s="1"/>
  <c r="E138" i="9"/>
  <c r="F138" i="9"/>
  <c r="Q164" i="9"/>
  <c r="Q160" i="9"/>
  <c r="Q166" i="9"/>
  <c r="Q165" i="9"/>
  <c r="Q163" i="9"/>
  <c r="Q162" i="9"/>
  <c r="Q161" i="9"/>
  <c r="E85" i="9"/>
  <c r="F85" i="9"/>
  <c r="G85" i="9" s="1"/>
  <c r="K85" i="9" s="1"/>
  <c r="E86" i="9"/>
  <c r="F86" i="9"/>
  <c r="G86" i="9" s="1"/>
  <c r="K86" i="9" s="1"/>
  <c r="E89" i="9"/>
  <c r="F89" i="9"/>
  <c r="G89" i="9" s="1"/>
  <c r="J89" i="9" s="1"/>
  <c r="E91" i="9"/>
  <c r="F91" i="9"/>
  <c r="G91" i="9" s="1"/>
  <c r="K91" i="9" s="1"/>
  <c r="E92" i="9"/>
  <c r="F92" i="9"/>
  <c r="G92" i="9" s="1"/>
  <c r="J92" i="9" s="1"/>
  <c r="E93" i="9"/>
  <c r="F93" i="9"/>
  <c r="G93" i="9" s="1"/>
  <c r="K93" i="9" s="1"/>
  <c r="E87" i="9"/>
  <c r="F87" i="9"/>
  <c r="E88" i="9"/>
  <c r="F88" i="9" s="1"/>
  <c r="E90" i="9"/>
  <c r="F90" i="9" s="1"/>
  <c r="U90" i="9" s="1"/>
  <c r="E76" i="9"/>
  <c r="F76" i="9" s="1"/>
  <c r="G76" i="9" s="1"/>
  <c r="K76" i="9"/>
  <c r="E77" i="9"/>
  <c r="F77" i="9" s="1"/>
  <c r="G77" i="9" s="1"/>
  <c r="K77" i="9" s="1"/>
  <c r="E78" i="9"/>
  <c r="F78" i="9" s="1"/>
  <c r="G78" i="9" s="1"/>
  <c r="K78" i="9"/>
  <c r="E79" i="9"/>
  <c r="F79" i="9" s="1"/>
  <c r="G79" i="9"/>
  <c r="K79" i="9"/>
  <c r="E80" i="9"/>
  <c r="F80" i="9" s="1"/>
  <c r="G80" i="9" s="1"/>
  <c r="I80" i="9" s="1"/>
  <c r="E81" i="9"/>
  <c r="F81" i="9" s="1"/>
  <c r="G81" i="9" s="1"/>
  <c r="K81" i="9" s="1"/>
  <c r="E82" i="9"/>
  <c r="F82" i="9" s="1"/>
  <c r="G82" i="9" s="1"/>
  <c r="K82" i="9"/>
  <c r="E83" i="9"/>
  <c r="F83" i="9" s="1"/>
  <c r="G83" i="9"/>
  <c r="J83" i="9" s="1"/>
  <c r="E84" i="9"/>
  <c r="F84" i="9" s="1"/>
  <c r="G84" i="9" s="1"/>
  <c r="K84" i="9" s="1"/>
  <c r="E14" i="9"/>
  <c r="D13" i="9"/>
  <c r="D12" i="9"/>
  <c r="D11" i="9"/>
  <c r="E21" i="9"/>
  <c r="F21" i="9" s="1"/>
  <c r="G21" i="9" s="1"/>
  <c r="J21" i="9" s="1"/>
  <c r="E22" i="9"/>
  <c r="F22" i="9" s="1"/>
  <c r="G22" i="9" s="1"/>
  <c r="J22" i="9" s="1"/>
  <c r="E23" i="9"/>
  <c r="F23" i="9" s="1"/>
  <c r="G23" i="9"/>
  <c r="J23" i="9"/>
  <c r="E24" i="9"/>
  <c r="F24" i="9" s="1"/>
  <c r="G24" i="9" s="1"/>
  <c r="J24" i="9" s="1"/>
  <c r="E25" i="9"/>
  <c r="F25" i="9" s="1"/>
  <c r="G25" i="9"/>
  <c r="J25" i="9" s="1"/>
  <c r="E26" i="9"/>
  <c r="F26" i="9" s="1"/>
  <c r="G26" i="9"/>
  <c r="J26" i="9"/>
  <c r="E27" i="9"/>
  <c r="F27" i="9" s="1"/>
  <c r="G27" i="9"/>
  <c r="J27" i="9" s="1"/>
  <c r="E28" i="9"/>
  <c r="F28" i="9" s="1"/>
  <c r="G28" i="9" s="1"/>
  <c r="I28" i="9" s="1"/>
  <c r="E29" i="9"/>
  <c r="F29" i="9" s="1"/>
  <c r="G29" i="9"/>
  <c r="I29" i="9" s="1"/>
  <c r="E30" i="9"/>
  <c r="F30" i="9" s="1"/>
  <c r="G30" i="9" s="1"/>
  <c r="J30" i="9" s="1"/>
  <c r="E31" i="9"/>
  <c r="F31" i="9" s="1"/>
  <c r="G31" i="9"/>
  <c r="J31" i="9"/>
  <c r="E32" i="9"/>
  <c r="F32" i="9" s="1"/>
  <c r="G32" i="9" s="1"/>
  <c r="I32" i="9" s="1"/>
  <c r="E33" i="9"/>
  <c r="F33" i="9" s="1"/>
  <c r="G33" i="9"/>
  <c r="I33" i="9" s="1"/>
  <c r="E34" i="9"/>
  <c r="F34" i="9" s="1"/>
  <c r="G34" i="9"/>
  <c r="I34" i="9"/>
  <c r="E35" i="9"/>
  <c r="F35" i="9" s="1"/>
  <c r="G35" i="9"/>
  <c r="I35" i="9" s="1"/>
  <c r="E36" i="9"/>
  <c r="F36" i="9" s="1"/>
  <c r="G36" i="9" s="1"/>
  <c r="I36" i="9" s="1"/>
  <c r="E37" i="9"/>
  <c r="F37" i="9" s="1"/>
  <c r="G37" i="9"/>
  <c r="K37" i="9" s="1"/>
  <c r="E38" i="9"/>
  <c r="F38" i="9" s="1"/>
  <c r="G38" i="9" s="1"/>
  <c r="K38" i="9" s="1"/>
  <c r="E39" i="9"/>
  <c r="F39" i="9" s="1"/>
  <c r="G39" i="9"/>
  <c r="I39" i="9"/>
  <c r="E40" i="9"/>
  <c r="F40" i="9" s="1"/>
  <c r="G40" i="9" s="1"/>
  <c r="I40" i="9" s="1"/>
  <c r="E41" i="9"/>
  <c r="F41" i="9" s="1"/>
  <c r="E42" i="9"/>
  <c r="F42" i="9" s="1"/>
  <c r="G42" i="9" s="1"/>
  <c r="I42" i="9" s="1"/>
  <c r="E43" i="9"/>
  <c r="F43" i="9"/>
  <c r="G43" i="9" s="1"/>
  <c r="K43" i="9" s="1"/>
  <c r="E44" i="9"/>
  <c r="F44" i="9" s="1"/>
  <c r="G44" i="9" s="1"/>
  <c r="K44" i="9" s="1"/>
  <c r="E45" i="9"/>
  <c r="F45" i="9"/>
  <c r="G45" i="9"/>
  <c r="K45" i="9" s="1"/>
  <c r="E46" i="9"/>
  <c r="F46" i="9" s="1"/>
  <c r="G46" i="9" s="1"/>
  <c r="K46" i="9" s="1"/>
  <c r="E47" i="9"/>
  <c r="F47" i="9"/>
  <c r="G47" i="9" s="1"/>
  <c r="J47" i="9" s="1"/>
  <c r="E48" i="9"/>
  <c r="F48" i="9"/>
  <c r="G48" i="9"/>
  <c r="J48" i="9" s="1"/>
  <c r="E49" i="9"/>
  <c r="F49" i="9"/>
  <c r="G49" i="9" s="1"/>
  <c r="J49" i="9" s="1"/>
  <c r="E50" i="9"/>
  <c r="F50" i="9" s="1"/>
  <c r="G50" i="9" s="1"/>
  <c r="J50" i="9" s="1"/>
  <c r="E51" i="9"/>
  <c r="F51" i="9"/>
  <c r="G51" i="9" s="1"/>
  <c r="K51" i="9" s="1"/>
  <c r="E52" i="9"/>
  <c r="F52" i="9" s="1"/>
  <c r="G52" i="9" s="1"/>
  <c r="I52" i="9" s="1"/>
  <c r="E53" i="9"/>
  <c r="F53" i="9"/>
  <c r="G53" i="9"/>
  <c r="I53" i="9" s="1"/>
  <c r="E54" i="9"/>
  <c r="F54" i="9" s="1"/>
  <c r="G54" i="9" s="1"/>
  <c r="I54" i="9" s="1"/>
  <c r="E55" i="9"/>
  <c r="F55" i="9"/>
  <c r="G55" i="9" s="1"/>
  <c r="J55" i="9" s="1"/>
  <c r="E56" i="9"/>
  <c r="F56" i="9"/>
  <c r="G56" i="9"/>
  <c r="J56" i="9" s="1"/>
  <c r="E57" i="9"/>
  <c r="F57" i="9"/>
  <c r="G57" i="9" s="1"/>
  <c r="J57" i="9" s="1"/>
  <c r="E58" i="9"/>
  <c r="F58" i="9" s="1"/>
  <c r="G58" i="9" s="1"/>
  <c r="J58" i="9" s="1"/>
  <c r="E59" i="9"/>
  <c r="F59" i="9"/>
  <c r="G59" i="9" s="1"/>
  <c r="I59" i="9" s="1"/>
  <c r="E60" i="9"/>
  <c r="F60" i="9" s="1"/>
  <c r="G60" i="9" s="1"/>
  <c r="I60" i="9" s="1"/>
  <c r="E61" i="9"/>
  <c r="F61" i="9"/>
  <c r="G61" i="9"/>
  <c r="I61" i="9" s="1"/>
  <c r="E62" i="9"/>
  <c r="F62" i="9" s="1"/>
  <c r="G62" i="9" s="1"/>
  <c r="I62" i="9" s="1"/>
  <c r="E63" i="9"/>
  <c r="F63" i="9"/>
  <c r="G63" i="9" s="1"/>
  <c r="I63" i="9" s="1"/>
  <c r="E64" i="9"/>
  <c r="F64" i="9"/>
  <c r="G64" i="9"/>
  <c r="I64" i="9" s="1"/>
  <c r="E65" i="9"/>
  <c r="F65" i="9"/>
  <c r="G65" i="9" s="1"/>
  <c r="I65" i="9" s="1"/>
  <c r="E66" i="9"/>
  <c r="F66" i="9" s="1"/>
  <c r="G66" i="9" s="1"/>
  <c r="K66" i="9" s="1"/>
  <c r="E67" i="9"/>
  <c r="F67" i="9"/>
  <c r="G67" i="9" s="1"/>
  <c r="I67" i="9" s="1"/>
  <c r="E68" i="9"/>
  <c r="F68" i="9" s="1"/>
  <c r="G68" i="9"/>
  <c r="I68" i="9" s="1"/>
  <c r="E69" i="9"/>
  <c r="F69" i="9" s="1"/>
  <c r="G69" i="9" s="1"/>
  <c r="I69" i="9" s="1"/>
  <c r="E70" i="9"/>
  <c r="F70" i="9" s="1"/>
  <c r="G70" i="9"/>
  <c r="K70" i="9" s="1"/>
  <c r="E71" i="9"/>
  <c r="F71" i="9" s="1"/>
  <c r="G71" i="9" s="1"/>
  <c r="J71" i="9" s="1"/>
  <c r="E72" i="9"/>
  <c r="F72" i="9"/>
  <c r="G72" i="9" s="1"/>
  <c r="J72" i="9" s="1"/>
  <c r="E73" i="9"/>
  <c r="F73" i="9"/>
  <c r="G73" i="9"/>
  <c r="I73" i="9" s="1"/>
  <c r="E74" i="9"/>
  <c r="F74" i="9"/>
  <c r="G74" i="9" s="1"/>
  <c r="I74" i="9" s="1"/>
  <c r="E75" i="9"/>
  <c r="F75" i="9" s="1"/>
  <c r="G75" i="9" s="1"/>
  <c r="I75" i="9" s="1"/>
  <c r="F16" i="9"/>
  <c r="F17" i="9" s="1"/>
  <c r="K87" i="9"/>
  <c r="K88" i="9"/>
  <c r="K146" i="9"/>
  <c r="J131" i="9"/>
  <c r="J157" i="9"/>
  <c r="G41" i="9"/>
  <c r="I41" i="9" s="1"/>
  <c r="Q159" i="9"/>
  <c r="Q158" i="9"/>
  <c r="Q140" i="9"/>
  <c r="Q136" i="9"/>
  <c r="Q132" i="9"/>
  <c r="Q91" i="9"/>
  <c r="Q85" i="9"/>
  <c r="Q84" i="9"/>
  <c r="Q82" i="9"/>
  <c r="Q81" i="9"/>
  <c r="Q80" i="9"/>
  <c r="Q79" i="9"/>
  <c r="Q75" i="9"/>
  <c r="Q74" i="9"/>
  <c r="Q73" i="9"/>
  <c r="Q38" i="9"/>
  <c r="Q37" i="9"/>
  <c r="G129" i="19"/>
  <c r="C129" i="19"/>
  <c r="E129" i="19"/>
  <c r="G128" i="19"/>
  <c r="C128" i="19"/>
  <c r="E128" i="19"/>
  <c r="G101" i="19"/>
  <c r="C101" i="19"/>
  <c r="E101" i="19"/>
  <c r="G100" i="19"/>
  <c r="C100" i="19"/>
  <c r="E100" i="19"/>
  <c r="G99" i="19"/>
  <c r="C99" i="19"/>
  <c r="E99" i="19"/>
  <c r="G98" i="19"/>
  <c r="C98" i="19"/>
  <c r="E98" i="19"/>
  <c r="G97" i="19"/>
  <c r="C97" i="19"/>
  <c r="E97" i="19"/>
  <c r="G96" i="19"/>
  <c r="C96" i="19"/>
  <c r="E96" i="19"/>
  <c r="G95" i="19"/>
  <c r="C95" i="19"/>
  <c r="E95" i="19"/>
  <c r="G94" i="19"/>
  <c r="C94" i="19"/>
  <c r="E94" i="19"/>
  <c r="G93" i="19"/>
  <c r="C93" i="19"/>
  <c r="E93" i="19"/>
  <c r="G92" i="19"/>
  <c r="C92" i="19"/>
  <c r="E92" i="19"/>
  <c r="G91" i="19"/>
  <c r="C91" i="19"/>
  <c r="E91" i="19"/>
  <c r="G90" i="19"/>
  <c r="C90" i="19"/>
  <c r="E90" i="19"/>
  <c r="G127" i="19"/>
  <c r="C127" i="19"/>
  <c r="E127" i="19"/>
  <c r="G89" i="19"/>
  <c r="C89" i="19"/>
  <c r="E89" i="19"/>
  <c r="G88" i="19"/>
  <c r="C88" i="19"/>
  <c r="E88" i="19"/>
  <c r="G87" i="19"/>
  <c r="C87" i="19"/>
  <c r="E87" i="19"/>
  <c r="G126" i="19"/>
  <c r="C126" i="19"/>
  <c r="E126" i="19"/>
  <c r="G86" i="19"/>
  <c r="C86" i="19"/>
  <c r="E86" i="19"/>
  <c r="G85" i="19"/>
  <c r="C85" i="19"/>
  <c r="E85" i="19"/>
  <c r="G84" i="19"/>
  <c r="C84" i="19"/>
  <c r="E84" i="19"/>
  <c r="G125" i="19"/>
  <c r="C125" i="19"/>
  <c r="E125" i="19"/>
  <c r="G83" i="19"/>
  <c r="C83" i="19"/>
  <c r="E83" i="19"/>
  <c r="G82" i="19"/>
  <c r="C82" i="19"/>
  <c r="E82" i="19"/>
  <c r="G81" i="19"/>
  <c r="C81" i="19"/>
  <c r="E81" i="19"/>
  <c r="G80" i="19"/>
  <c r="C80" i="19"/>
  <c r="E80" i="19"/>
  <c r="G79" i="19"/>
  <c r="C79" i="19"/>
  <c r="E79" i="19"/>
  <c r="G78" i="19"/>
  <c r="C78" i="19"/>
  <c r="E78" i="19"/>
  <c r="G77" i="19"/>
  <c r="C77" i="19"/>
  <c r="E77" i="19"/>
  <c r="G76" i="19"/>
  <c r="C76" i="19"/>
  <c r="E76" i="19"/>
  <c r="G75" i="19"/>
  <c r="C75" i="19"/>
  <c r="E75" i="19"/>
  <c r="G124" i="19"/>
  <c r="C124" i="19"/>
  <c r="E124" i="19"/>
  <c r="G74" i="19"/>
  <c r="C74" i="19"/>
  <c r="E74" i="19"/>
  <c r="G73" i="19"/>
  <c r="C73" i="19"/>
  <c r="E73" i="19"/>
  <c r="G72" i="19"/>
  <c r="C72" i="19"/>
  <c r="E72" i="19"/>
  <c r="G71" i="19"/>
  <c r="C71" i="19"/>
  <c r="E71" i="19"/>
  <c r="G70" i="19"/>
  <c r="C70" i="19"/>
  <c r="E70" i="19"/>
  <c r="G69" i="19"/>
  <c r="C69" i="19"/>
  <c r="E69" i="19"/>
  <c r="G68" i="19"/>
  <c r="C68" i="19"/>
  <c r="E68" i="19"/>
  <c r="G123" i="19"/>
  <c r="C123" i="19"/>
  <c r="E123" i="19"/>
  <c r="G67" i="19"/>
  <c r="C67" i="19"/>
  <c r="E67" i="19"/>
  <c r="G66" i="19"/>
  <c r="C66" i="19"/>
  <c r="E66" i="19"/>
  <c r="G65" i="19"/>
  <c r="C65" i="19"/>
  <c r="E65" i="19"/>
  <c r="G64" i="19"/>
  <c r="C64" i="19"/>
  <c r="E64" i="19"/>
  <c r="G63" i="19"/>
  <c r="C63" i="19"/>
  <c r="E63" i="19"/>
  <c r="G62" i="19"/>
  <c r="C62" i="19"/>
  <c r="E62" i="19"/>
  <c r="G61" i="19"/>
  <c r="C61" i="19"/>
  <c r="E61" i="19"/>
  <c r="G60" i="19"/>
  <c r="C60" i="19"/>
  <c r="E60" i="19"/>
  <c r="G122" i="19"/>
  <c r="C122" i="19"/>
  <c r="E122" i="19"/>
  <c r="G59" i="19"/>
  <c r="C59" i="19"/>
  <c r="E59" i="19"/>
  <c r="G58" i="19"/>
  <c r="C58" i="19"/>
  <c r="E58" i="19"/>
  <c r="G57" i="19"/>
  <c r="C57" i="19"/>
  <c r="E57" i="19"/>
  <c r="G56" i="19"/>
  <c r="C56" i="19"/>
  <c r="E56" i="19"/>
  <c r="G55" i="19"/>
  <c r="C55" i="19"/>
  <c r="E55" i="19"/>
  <c r="G121" i="19"/>
  <c r="C121" i="19"/>
  <c r="E121" i="19"/>
  <c r="G120" i="19"/>
  <c r="C120" i="19"/>
  <c r="E120" i="19"/>
  <c r="G54" i="19"/>
  <c r="C54" i="19"/>
  <c r="E54" i="19"/>
  <c r="G119" i="19"/>
  <c r="C119" i="19"/>
  <c r="E119" i="19"/>
  <c r="G118" i="19"/>
  <c r="C118" i="19"/>
  <c r="E118" i="19"/>
  <c r="G117" i="19"/>
  <c r="C117" i="19"/>
  <c r="E117" i="19"/>
  <c r="G116" i="19"/>
  <c r="C116" i="19"/>
  <c r="E116" i="19"/>
  <c r="G53" i="19"/>
  <c r="C53" i="19"/>
  <c r="E53" i="19"/>
  <c r="G52" i="19"/>
  <c r="C52" i="19"/>
  <c r="E52" i="19"/>
  <c r="G115" i="19"/>
  <c r="C115" i="19"/>
  <c r="E115" i="19"/>
  <c r="G114" i="19"/>
  <c r="C114" i="19"/>
  <c r="E114" i="19"/>
  <c r="G113" i="19"/>
  <c r="C113" i="19"/>
  <c r="E113" i="19"/>
  <c r="G112" i="19"/>
  <c r="C112" i="19"/>
  <c r="E112" i="19"/>
  <c r="G111" i="19"/>
  <c r="C111" i="19"/>
  <c r="E111" i="19"/>
  <c r="G51" i="19"/>
  <c r="C51" i="19"/>
  <c r="E51" i="19"/>
  <c r="G50" i="19"/>
  <c r="C50" i="19"/>
  <c r="E50" i="19"/>
  <c r="G49" i="19"/>
  <c r="C49" i="19"/>
  <c r="G48" i="19"/>
  <c r="C48" i="19"/>
  <c r="E48" i="19"/>
  <c r="G47" i="19"/>
  <c r="C47" i="19"/>
  <c r="E47" i="19"/>
  <c r="G46" i="19"/>
  <c r="C46" i="19"/>
  <c r="E46" i="19"/>
  <c r="G45" i="19"/>
  <c r="C45" i="19"/>
  <c r="E45" i="19"/>
  <c r="G44" i="19"/>
  <c r="C44" i="19"/>
  <c r="E44" i="19"/>
  <c r="G43" i="19"/>
  <c r="C43" i="19"/>
  <c r="E43" i="19"/>
  <c r="G42" i="19"/>
  <c r="C42" i="19"/>
  <c r="E42" i="19"/>
  <c r="G41" i="19"/>
  <c r="C41" i="19"/>
  <c r="E41" i="19"/>
  <c r="G40" i="19"/>
  <c r="C40" i="19"/>
  <c r="E40" i="19"/>
  <c r="G39" i="19"/>
  <c r="C39" i="19"/>
  <c r="E39" i="19"/>
  <c r="G38" i="19"/>
  <c r="C38" i="19"/>
  <c r="E38" i="19"/>
  <c r="G37" i="19"/>
  <c r="C37" i="19"/>
  <c r="E37" i="19"/>
  <c r="G36" i="19"/>
  <c r="C36" i="19"/>
  <c r="E36" i="19"/>
  <c r="G35" i="19"/>
  <c r="C35" i="19"/>
  <c r="E35" i="19"/>
  <c r="G34" i="19"/>
  <c r="C34" i="19"/>
  <c r="E34" i="19"/>
  <c r="G33" i="19"/>
  <c r="C33" i="19"/>
  <c r="E33" i="19"/>
  <c r="G32" i="19"/>
  <c r="C32" i="19"/>
  <c r="E32" i="19"/>
  <c r="G31" i="19"/>
  <c r="C31" i="19"/>
  <c r="E31" i="19"/>
  <c r="G30" i="19"/>
  <c r="C30" i="19"/>
  <c r="E30" i="19"/>
  <c r="G29" i="19"/>
  <c r="C29" i="19"/>
  <c r="E29" i="19"/>
  <c r="G28" i="19"/>
  <c r="C28" i="19"/>
  <c r="E28" i="19"/>
  <c r="G27" i="19"/>
  <c r="C27" i="19"/>
  <c r="E27" i="19"/>
  <c r="G26" i="19"/>
  <c r="C26" i="19"/>
  <c r="E26" i="19"/>
  <c r="G25" i="19"/>
  <c r="C25" i="19"/>
  <c r="E25" i="19"/>
  <c r="G24" i="19"/>
  <c r="C24" i="19"/>
  <c r="E24" i="19"/>
  <c r="G23" i="19"/>
  <c r="C23" i="19"/>
  <c r="E23" i="19"/>
  <c r="G22" i="19"/>
  <c r="C22" i="19"/>
  <c r="E22" i="19"/>
  <c r="G21" i="19"/>
  <c r="C21" i="19"/>
  <c r="E21" i="19"/>
  <c r="G20" i="19"/>
  <c r="C20" i="19"/>
  <c r="E20" i="19"/>
  <c r="G19" i="19"/>
  <c r="C19" i="19"/>
  <c r="E19" i="19"/>
  <c r="G110" i="19"/>
  <c r="C110" i="19"/>
  <c r="E110" i="19"/>
  <c r="G109" i="19"/>
  <c r="C109" i="19"/>
  <c r="E109" i="19"/>
  <c r="G18" i="19"/>
  <c r="C18" i="19"/>
  <c r="G17" i="19"/>
  <c r="C17" i="19"/>
  <c r="E17" i="19"/>
  <c r="G16" i="19"/>
  <c r="C16" i="19"/>
  <c r="E16" i="19"/>
  <c r="G15" i="19"/>
  <c r="C15" i="19"/>
  <c r="E15" i="19"/>
  <c r="G14" i="19"/>
  <c r="C14" i="19"/>
  <c r="E14" i="19"/>
  <c r="G108" i="19"/>
  <c r="C108" i="19"/>
  <c r="E108" i="19"/>
  <c r="G107" i="19"/>
  <c r="C107" i="19"/>
  <c r="E107" i="19"/>
  <c r="G106" i="19"/>
  <c r="C106" i="19"/>
  <c r="E106" i="19"/>
  <c r="G105" i="19"/>
  <c r="C105" i="19"/>
  <c r="E105" i="19"/>
  <c r="G104" i="19"/>
  <c r="C104" i="19"/>
  <c r="E104" i="19"/>
  <c r="G103" i="19"/>
  <c r="C103" i="19"/>
  <c r="E103" i="19"/>
  <c r="G13" i="19"/>
  <c r="C13" i="19"/>
  <c r="E13" i="19"/>
  <c r="G12" i="19"/>
  <c r="C12" i="19"/>
  <c r="E12" i="19"/>
  <c r="G102" i="19"/>
  <c r="C102" i="19"/>
  <c r="E102" i="19"/>
  <c r="G11" i="19"/>
  <c r="C11" i="19"/>
  <c r="E11" i="19"/>
  <c r="H129" i="19"/>
  <c r="B129" i="19"/>
  <c r="D129" i="19"/>
  <c r="A129" i="19"/>
  <c r="H128" i="19"/>
  <c r="B128" i="19"/>
  <c r="D128" i="19"/>
  <c r="A128" i="19"/>
  <c r="H101" i="19"/>
  <c r="B101" i="19"/>
  <c r="D101" i="19"/>
  <c r="A101" i="19"/>
  <c r="H100" i="19"/>
  <c r="B100" i="19"/>
  <c r="D100" i="19"/>
  <c r="A100" i="19"/>
  <c r="H99" i="19"/>
  <c r="B99" i="19"/>
  <c r="D99" i="19"/>
  <c r="A99" i="19"/>
  <c r="H98" i="19"/>
  <c r="B98" i="19"/>
  <c r="D98" i="19"/>
  <c r="A98" i="19"/>
  <c r="H97" i="19"/>
  <c r="B97" i="19"/>
  <c r="D97" i="19"/>
  <c r="A97" i="19"/>
  <c r="H96" i="19"/>
  <c r="B96" i="19"/>
  <c r="D96" i="19"/>
  <c r="A96" i="19"/>
  <c r="H95" i="19"/>
  <c r="B95" i="19"/>
  <c r="D95" i="19"/>
  <c r="A95" i="19"/>
  <c r="H94" i="19"/>
  <c r="B94" i="19"/>
  <c r="D94" i="19"/>
  <c r="A94" i="19"/>
  <c r="H93" i="19"/>
  <c r="B93" i="19"/>
  <c r="D93" i="19"/>
  <c r="A93" i="19"/>
  <c r="H92" i="19"/>
  <c r="B92" i="19"/>
  <c r="D92" i="19"/>
  <c r="A92" i="19"/>
  <c r="H91" i="19"/>
  <c r="B91" i="19"/>
  <c r="D91" i="19"/>
  <c r="A91" i="19"/>
  <c r="H90" i="19"/>
  <c r="B90" i="19"/>
  <c r="D90" i="19"/>
  <c r="A90" i="19"/>
  <c r="H127" i="19"/>
  <c r="B127" i="19"/>
  <c r="D127" i="19"/>
  <c r="A127" i="19"/>
  <c r="H89" i="19"/>
  <c r="B89" i="19"/>
  <c r="D89" i="19"/>
  <c r="A89" i="19"/>
  <c r="H88" i="19"/>
  <c r="B88" i="19"/>
  <c r="D88" i="19"/>
  <c r="A88" i="19"/>
  <c r="H87" i="19"/>
  <c r="B87" i="19"/>
  <c r="D87" i="19"/>
  <c r="A87" i="19"/>
  <c r="H126" i="19"/>
  <c r="B126" i="19"/>
  <c r="D126" i="19"/>
  <c r="A126" i="19"/>
  <c r="H86" i="19"/>
  <c r="B86" i="19"/>
  <c r="D86" i="19"/>
  <c r="A86" i="19"/>
  <c r="H85" i="19"/>
  <c r="B85" i="19"/>
  <c r="D85" i="19"/>
  <c r="A85" i="19"/>
  <c r="H84" i="19"/>
  <c r="B84" i="19"/>
  <c r="D84" i="19"/>
  <c r="A84" i="19"/>
  <c r="H125" i="19"/>
  <c r="B125" i="19"/>
  <c r="D125" i="19"/>
  <c r="A125" i="19"/>
  <c r="H83" i="19"/>
  <c r="B83" i="19"/>
  <c r="D83" i="19"/>
  <c r="A83" i="19"/>
  <c r="H82" i="19"/>
  <c r="B82" i="19"/>
  <c r="D82" i="19"/>
  <c r="A82" i="19"/>
  <c r="H81" i="19"/>
  <c r="B81" i="19"/>
  <c r="D81" i="19"/>
  <c r="A81" i="19"/>
  <c r="H80" i="19"/>
  <c r="B80" i="19"/>
  <c r="D80" i="19"/>
  <c r="A80" i="19"/>
  <c r="H79" i="19"/>
  <c r="B79" i="19"/>
  <c r="D79" i="19"/>
  <c r="A79" i="19"/>
  <c r="H78" i="19"/>
  <c r="B78" i="19"/>
  <c r="D78" i="19"/>
  <c r="A78" i="19"/>
  <c r="H77" i="19"/>
  <c r="B77" i="19"/>
  <c r="D77" i="19"/>
  <c r="A77" i="19"/>
  <c r="H76" i="19"/>
  <c r="B76" i="19"/>
  <c r="D76" i="19"/>
  <c r="A76" i="19"/>
  <c r="H75" i="19"/>
  <c r="B75" i="19"/>
  <c r="D75" i="19"/>
  <c r="A75" i="19"/>
  <c r="H124" i="19"/>
  <c r="B124" i="19"/>
  <c r="D124" i="19"/>
  <c r="A124" i="19"/>
  <c r="H74" i="19"/>
  <c r="B74" i="19"/>
  <c r="D74" i="19"/>
  <c r="A74" i="19"/>
  <c r="H73" i="19"/>
  <c r="B73" i="19"/>
  <c r="D73" i="19"/>
  <c r="A73" i="19"/>
  <c r="H72" i="19"/>
  <c r="B72" i="19"/>
  <c r="D72" i="19"/>
  <c r="A72" i="19"/>
  <c r="H71" i="19"/>
  <c r="B71" i="19"/>
  <c r="D71" i="19"/>
  <c r="A71" i="19"/>
  <c r="H70" i="19"/>
  <c r="B70" i="19"/>
  <c r="D70" i="19"/>
  <c r="A70" i="19"/>
  <c r="H69" i="19"/>
  <c r="B69" i="19"/>
  <c r="D69" i="19"/>
  <c r="A69" i="19"/>
  <c r="H68" i="19"/>
  <c r="B68" i="19"/>
  <c r="D68" i="19"/>
  <c r="A68" i="19"/>
  <c r="H123" i="19"/>
  <c r="B123" i="19"/>
  <c r="D123" i="19"/>
  <c r="A123" i="19"/>
  <c r="H67" i="19"/>
  <c r="B67" i="19"/>
  <c r="D67" i="19"/>
  <c r="A67" i="19"/>
  <c r="H66" i="19"/>
  <c r="B66" i="19"/>
  <c r="D66" i="19"/>
  <c r="A66" i="19"/>
  <c r="H65" i="19"/>
  <c r="B65" i="19"/>
  <c r="D65" i="19"/>
  <c r="A65" i="19"/>
  <c r="H64" i="19"/>
  <c r="B64" i="19"/>
  <c r="D64" i="19"/>
  <c r="A64" i="19"/>
  <c r="H63" i="19"/>
  <c r="B63" i="19"/>
  <c r="D63" i="19"/>
  <c r="A63" i="19"/>
  <c r="H62" i="19"/>
  <c r="B62" i="19"/>
  <c r="D62" i="19"/>
  <c r="A62" i="19"/>
  <c r="H61" i="19"/>
  <c r="B61" i="19"/>
  <c r="F61" i="19"/>
  <c r="D61" i="19"/>
  <c r="A61" i="19"/>
  <c r="H60" i="19"/>
  <c r="B60" i="19"/>
  <c r="F60" i="19"/>
  <c r="D60" i="19"/>
  <c r="A60" i="19"/>
  <c r="H122" i="19"/>
  <c r="F122" i="19"/>
  <c r="D122" i="19"/>
  <c r="B122" i="19"/>
  <c r="A122" i="19"/>
  <c r="H59" i="19"/>
  <c r="B59" i="19"/>
  <c r="F59" i="19"/>
  <c r="D59" i="19"/>
  <c r="A59" i="19"/>
  <c r="H58" i="19"/>
  <c r="B58" i="19"/>
  <c r="F58" i="19"/>
  <c r="D58" i="19"/>
  <c r="A58" i="19"/>
  <c r="H57" i="19"/>
  <c r="B57" i="19"/>
  <c r="D57" i="19"/>
  <c r="A57" i="19"/>
  <c r="H56" i="19"/>
  <c r="B56" i="19"/>
  <c r="D56" i="19"/>
  <c r="A56" i="19"/>
  <c r="H55" i="19"/>
  <c r="B55" i="19"/>
  <c r="D55" i="19"/>
  <c r="A55" i="19"/>
  <c r="H121" i="19"/>
  <c r="B121" i="19"/>
  <c r="D121" i="19"/>
  <c r="A121" i="19"/>
  <c r="H120" i="19"/>
  <c r="B120" i="19"/>
  <c r="D120" i="19"/>
  <c r="A120" i="19"/>
  <c r="H54" i="19"/>
  <c r="B54" i="19"/>
  <c r="D54" i="19"/>
  <c r="A54" i="19"/>
  <c r="H119" i="19"/>
  <c r="B119" i="19"/>
  <c r="D119" i="19"/>
  <c r="A119" i="19"/>
  <c r="H118" i="19"/>
  <c r="B118" i="19"/>
  <c r="D118" i="19"/>
  <c r="A118" i="19"/>
  <c r="H117" i="19"/>
  <c r="B117" i="19"/>
  <c r="D117" i="19"/>
  <c r="A117" i="19"/>
  <c r="H116" i="19"/>
  <c r="B116" i="19"/>
  <c r="D116" i="19"/>
  <c r="A116" i="19"/>
  <c r="H53" i="19"/>
  <c r="B53" i="19"/>
  <c r="D53" i="19"/>
  <c r="A53" i="19"/>
  <c r="H52" i="19"/>
  <c r="B52" i="19"/>
  <c r="D52" i="19"/>
  <c r="A52" i="19"/>
  <c r="H115" i="19"/>
  <c r="B115" i="19"/>
  <c r="D115" i="19"/>
  <c r="A115" i="19"/>
  <c r="H114" i="19"/>
  <c r="B114" i="19"/>
  <c r="D114" i="19"/>
  <c r="A114" i="19"/>
  <c r="H113" i="19"/>
  <c r="B113" i="19"/>
  <c r="D113" i="19"/>
  <c r="A113" i="19"/>
  <c r="H112" i="19"/>
  <c r="B112" i="19"/>
  <c r="D112" i="19"/>
  <c r="A112" i="19"/>
  <c r="H111" i="19"/>
  <c r="B111" i="19"/>
  <c r="D111" i="19"/>
  <c r="A111" i="19"/>
  <c r="H51" i="19"/>
  <c r="B51" i="19"/>
  <c r="D51" i="19"/>
  <c r="A51" i="19"/>
  <c r="H50" i="19"/>
  <c r="B50" i="19"/>
  <c r="D50" i="19"/>
  <c r="A50" i="19"/>
  <c r="H49" i="19"/>
  <c r="B49" i="19"/>
  <c r="D49" i="19"/>
  <c r="A49" i="19"/>
  <c r="H48" i="19"/>
  <c r="B48" i="19"/>
  <c r="D48" i="19"/>
  <c r="A48" i="19"/>
  <c r="H47" i="19"/>
  <c r="B47" i="19"/>
  <c r="D47" i="19"/>
  <c r="A47" i="19"/>
  <c r="H46" i="19"/>
  <c r="B46" i="19"/>
  <c r="D46" i="19"/>
  <c r="A46" i="19"/>
  <c r="H45" i="19"/>
  <c r="B45" i="19"/>
  <c r="D45" i="19"/>
  <c r="A45" i="19"/>
  <c r="H44" i="19"/>
  <c r="B44" i="19"/>
  <c r="D44" i="19"/>
  <c r="A44" i="19"/>
  <c r="H43" i="19"/>
  <c r="B43" i="19"/>
  <c r="D43" i="19"/>
  <c r="A43" i="19"/>
  <c r="H42" i="19"/>
  <c r="B42" i="19"/>
  <c r="D42" i="19"/>
  <c r="A42" i="19"/>
  <c r="H41" i="19"/>
  <c r="B41" i="19"/>
  <c r="D41" i="19"/>
  <c r="A41" i="19"/>
  <c r="H40" i="19"/>
  <c r="B40" i="19"/>
  <c r="D40" i="19"/>
  <c r="A40" i="19"/>
  <c r="H39" i="19"/>
  <c r="B39" i="19"/>
  <c r="D39" i="19"/>
  <c r="A39" i="19"/>
  <c r="H38" i="19"/>
  <c r="B38" i="19"/>
  <c r="D38" i="19"/>
  <c r="A38" i="19"/>
  <c r="H37" i="19"/>
  <c r="B37" i="19"/>
  <c r="D37" i="19"/>
  <c r="A37" i="19"/>
  <c r="H36" i="19"/>
  <c r="B36" i="19"/>
  <c r="D36" i="19"/>
  <c r="A36" i="19"/>
  <c r="H35" i="19"/>
  <c r="B35" i="19"/>
  <c r="D35" i="19"/>
  <c r="A35" i="19"/>
  <c r="H34" i="19"/>
  <c r="B34" i="19"/>
  <c r="D34" i="19"/>
  <c r="A34" i="19"/>
  <c r="H33" i="19"/>
  <c r="B33" i="19"/>
  <c r="D33" i="19"/>
  <c r="A33" i="19"/>
  <c r="H32" i="19"/>
  <c r="B32" i="19"/>
  <c r="D32" i="19"/>
  <c r="A32" i="19"/>
  <c r="H31" i="19"/>
  <c r="B31" i="19"/>
  <c r="D31" i="19"/>
  <c r="A31" i="19"/>
  <c r="H30" i="19"/>
  <c r="B30" i="19"/>
  <c r="D30" i="19"/>
  <c r="A30" i="19"/>
  <c r="H29" i="19"/>
  <c r="B29" i="19"/>
  <c r="D29" i="19"/>
  <c r="A29" i="19"/>
  <c r="H28" i="19"/>
  <c r="B28" i="19"/>
  <c r="D28" i="19"/>
  <c r="A28" i="19"/>
  <c r="H27" i="19"/>
  <c r="B27" i="19"/>
  <c r="D27" i="19"/>
  <c r="A27" i="19"/>
  <c r="H26" i="19"/>
  <c r="B26" i="19"/>
  <c r="D26" i="19"/>
  <c r="A26" i="19"/>
  <c r="H25" i="19"/>
  <c r="B25" i="19"/>
  <c r="D25" i="19"/>
  <c r="A25" i="19"/>
  <c r="H24" i="19"/>
  <c r="B24" i="19"/>
  <c r="D24" i="19"/>
  <c r="A24" i="19"/>
  <c r="H23" i="19"/>
  <c r="B23" i="19"/>
  <c r="D23" i="19"/>
  <c r="A23" i="19"/>
  <c r="H22" i="19"/>
  <c r="B22" i="19"/>
  <c r="D22" i="19"/>
  <c r="A22" i="19"/>
  <c r="H21" i="19"/>
  <c r="B21" i="19"/>
  <c r="D21" i="19"/>
  <c r="A21" i="19"/>
  <c r="H20" i="19"/>
  <c r="B20" i="19"/>
  <c r="D20" i="19"/>
  <c r="A20" i="19"/>
  <c r="H19" i="19"/>
  <c r="B19" i="19"/>
  <c r="D19" i="19"/>
  <c r="A19" i="19"/>
  <c r="H110" i="19"/>
  <c r="B110" i="19"/>
  <c r="D110" i="19"/>
  <c r="A110" i="19"/>
  <c r="H109" i="19"/>
  <c r="B109" i="19"/>
  <c r="D109" i="19"/>
  <c r="A109" i="19"/>
  <c r="H18" i="19"/>
  <c r="B18" i="19"/>
  <c r="D18" i="19"/>
  <c r="A18" i="19"/>
  <c r="H17" i="19"/>
  <c r="B17" i="19"/>
  <c r="D17" i="19"/>
  <c r="A17" i="19"/>
  <c r="H16" i="19"/>
  <c r="B16" i="19"/>
  <c r="D16" i="19"/>
  <c r="A16" i="19"/>
  <c r="H15" i="19"/>
  <c r="B15" i="19"/>
  <c r="D15" i="19"/>
  <c r="A15" i="19"/>
  <c r="H14" i="19"/>
  <c r="B14" i="19"/>
  <c r="D14" i="19"/>
  <c r="A14" i="19"/>
  <c r="H108" i="19"/>
  <c r="B108" i="19"/>
  <c r="D108" i="19"/>
  <c r="A108" i="19"/>
  <c r="H107" i="19"/>
  <c r="B107" i="19"/>
  <c r="D107" i="19"/>
  <c r="A107" i="19"/>
  <c r="H106" i="19"/>
  <c r="B106" i="19"/>
  <c r="D106" i="19"/>
  <c r="A106" i="19"/>
  <c r="H105" i="19"/>
  <c r="B105" i="19"/>
  <c r="D105" i="19"/>
  <c r="A105" i="19"/>
  <c r="H104" i="19"/>
  <c r="B104" i="19"/>
  <c r="D104" i="19"/>
  <c r="A104" i="19"/>
  <c r="H103" i="19"/>
  <c r="B103" i="19"/>
  <c r="D103" i="19"/>
  <c r="A103" i="19"/>
  <c r="H13" i="19"/>
  <c r="B13" i="19"/>
  <c r="D13" i="19"/>
  <c r="A13" i="19"/>
  <c r="H12" i="19"/>
  <c r="B12" i="19"/>
  <c r="D12" i="19"/>
  <c r="A12" i="19"/>
  <c r="H102" i="19"/>
  <c r="B102" i="19"/>
  <c r="D102" i="19"/>
  <c r="A102" i="19"/>
  <c r="H11" i="19"/>
  <c r="B11" i="19"/>
  <c r="D11" i="19"/>
  <c r="A11" i="19"/>
  <c r="Q139" i="2"/>
  <c r="E139" i="2"/>
  <c r="F139" i="2"/>
  <c r="E5" i="2"/>
  <c r="D5" i="2"/>
  <c r="E71" i="2"/>
  <c r="F71" i="2" s="1"/>
  <c r="E72" i="2"/>
  <c r="F72" i="2"/>
  <c r="G72" i="2"/>
  <c r="E73" i="2"/>
  <c r="F73" i="2"/>
  <c r="P73" i="2" s="1"/>
  <c r="E74" i="2"/>
  <c r="F74" i="2" s="1"/>
  <c r="E75" i="2"/>
  <c r="F75" i="2"/>
  <c r="G75" i="2" s="1"/>
  <c r="K75" i="2" s="1"/>
  <c r="E76" i="2"/>
  <c r="F76" i="2" s="1"/>
  <c r="E77" i="2"/>
  <c r="F77" i="2"/>
  <c r="G77" i="2"/>
  <c r="E80" i="2"/>
  <c r="F80" i="2" s="1"/>
  <c r="E82" i="2"/>
  <c r="F82" i="2" s="1"/>
  <c r="E83" i="2"/>
  <c r="F83" i="2"/>
  <c r="G83" i="2"/>
  <c r="E84" i="2"/>
  <c r="F84" i="2"/>
  <c r="P84" i="2" s="1"/>
  <c r="E85" i="2"/>
  <c r="F85" i="2" s="1"/>
  <c r="E86" i="2"/>
  <c r="F86" i="2"/>
  <c r="G86" i="2" s="1"/>
  <c r="N86" i="2" s="1"/>
  <c r="E87" i="2"/>
  <c r="F87" i="2" s="1"/>
  <c r="E88" i="2"/>
  <c r="F88" i="2"/>
  <c r="G88" i="2"/>
  <c r="E89" i="2"/>
  <c r="F89" i="2" s="1"/>
  <c r="E90" i="2"/>
  <c r="F90" i="2" s="1"/>
  <c r="E91" i="2"/>
  <c r="F91" i="2"/>
  <c r="G91" i="2"/>
  <c r="E92" i="2"/>
  <c r="F92" i="2"/>
  <c r="P92" i="2" s="1"/>
  <c r="E93" i="2"/>
  <c r="F93" i="2" s="1"/>
  <c r="E94" i="2"/>
  <c r="F94" i="2"/>
  <c r="G94" i="2" s="1"/>
  <c r="N94" i="2" s="1"/>
  <c r="E95" i="2"/>
  <c r="F95" i="2" s="1"/>
  <c r="E96" i="2"/>
  <c r="F96" i="2"/>
  <c r="G96" i="2"/>
  <c r="E97" i="2"/>
  <c r="F97" i="2" s="1"/>
  <c r="E98" i="2"/>
  <c r="F98" i="2" s="1"/>
  <c r="E99" i="2"/>
  <c r="F99" i="2"/>
  <c r="G99" i="2"/>
  <c r="E100" i="2"/>
  <c r="F100" i="2"/>
  <c r="P100" i="2" s="1"/>
  <c r="E101" i="2"/>
  <c r="F101" i="2" s="1"/>
  <c r="E102" i="2"/>
  <c r="F102" i="2"/>
  <c r="G102" i="2" s="1"/>
  <c r="N101" i="2" s="1"/>
  <c r="E103" i="2"/>
  <c r="F103" i="2" s="1"/>
  <c r="E104" i="2"/>
  <c r="F104" i="2"/>
  <c r="G104" i="2"/>
  <c r="E105" i="2"/>
  <c r="F105" i="2" s="1"/>
  <c r="E106" i="2"/>
  <c r="F106" i="2" s="1"/>
  <c r="E107" i="2"/>
  <c r="F107" i="2"/>
  <c r="G107" i="2"/>
  <c r="E108" i="2"/>
  <c r="F108" i="2"/>
  <c r="P108" i="2" s="1"/>
  <c r="E109" i="2"/>
  <c r="F109" i="2" s="1"/>
  <c r="E110" i="2"/>
  <c r="F110" i="2"/>
  <c r="E111" i="2"/>
  <c r="F111" i="2"/>
  <c r="P111" i="2" s="1"/>
  <c r="E112" i="2"/>
  <c r="F112" i="2" s="1"/>
  <c r="E113" i="2"/>
  <c r="F113" i="2"/>
  <c r="G113" i="2" s="1"/>
  <c r="K113" i="2" s="1"/>
  <c r="E114" i="2"/>
  <c r="F114" i="2" s="1"/>
  <c r="E115" i="2"/>
  <c r="F115" i="2"/>
  <c r="G115" i="2"/>
  <c r="E116" i="2"/>
  <c r="F116" i="2" s="1"/>
  <c r="E117" i="2"/>
  <c r="F117" i="2" s="1"/>
  <c r="E118" i="2"/>
  <c r="F118" i="2"/>
  <c r="G118" i="2"/>
  <c r="E119" i="2"/>
  <c r="F119" i="2"/>
  <c r="P119" i="2" s="1"/>
  <c r="E120" i="2"/>
  <c r="F120" i="2" s="1"/>
  <c r="E121" i="2"/>
  <c r="F121" i="2"/>
  <c r="G121" i="2" s="1"/>
  <c r="K121" i="2" s="1"/>
  <c r="E122" i="2"/>
  <c r="F122" i="2" s="1"/>
  <c r="E123" i="2"/>
  <c r="F123" i="2"/>
  <c r="G123" i="2"/>
  <c r="E124" i="2"/>
  <c r="F124" i="2" s="1"/>
  <c r="E125" i="2"/>
  <c r="F125" i="2" s="1"/>
  <c r="E126" i="2"/>
  <c r="F126" i="2"/>
  <c r="G126" i="2"/>
  <c r="E127" i="2"/>
  <c r="F127" i="2"/>
  <c r="P127" i="2" s="1"/>
  <c r="E128" i="2"/>
  <c r="F128" i="2" s="1"/>
  <c r="E129" i="2"/>
  <c r="F129" i="2"/>
  <c r="G129" i="2" s="1"/>
  <c r="K129" i="2" s="1"/>
  <c r="E130" i="2"/>
  <c r="F130" i="2" s="1"/>
  <c r="E131" i="2"/>
  <c r="F131" i="2"/>
  <c r="G131" i="2"/>
  <c r="E132" i="2"/>
  <c r="F132" i="2"/>
  <c r="P132" i="2" s="1"/>
  <c r="E133" i="2"/>
  <c r="F133" i="2" s="1"/>
  <c r="E134" i="2"/>
  <c r="F134" i="2" s="1"/>
  <c r="E135" i="2"/>
  <c r="F135" i="2" s="1"/>
  <c r="E136" i="2"/>
  <c r="F136" i="2"/>
  <c r="G136" i="2"/>
  <c r="E137" i="2"/>
  <c r="F137" i="2"/>
  <c r="G137" i="2" s="1"/>
  <c r="L137" i="2" s="1"/>
  <c r="E138" i="2"/>
  <c r="F138" i="2" s="1"/>
  <c r="E78" i="2"/>
  <c r="F78" i="2"/>
  <c r="E79" i="2"/>
  <c r="F79" i="2"/>
  <c r="P79" i="2" s="1"/>
  <c r="E81" i="2"/>
  <c r="F81" i="2" s="1"/>
  <c r="Q137" i="9"/>
  <c r="Q150" i="9"/>
  <c r="Q156" i="9"/>
  <c r="Q157" i="9"/>
  <c r="S141" i="18"/>
  <c r="G122" i="18"/>
  <c r="H122" i="18"/>
  <c r="I122" i="18"/>
  <c r="M122" i="18"/>
  <c r="G134" i="18"/>
  <c r="H134" i="18"/>
  <c r="I134" i="18"/>
  <c r="M134" i="18"/>
  <c r="G140" i="18"/>
  <c r="H140" i="18"/>
  <c r="I140" i="18"/>
  <c r="M140" i="18"/>
  <c r="G141" i="18"/>
  <c r="H141" i="18"/>
  <c r="T141" i="18"/>
  <c r="G106" i="18"/>
  <c r="H106" i="18"/>
  <c r="G107" i="18"/>
  <c r="H107" i="18"/>
  <c r="I107" i="18"/>
  <c r="M107" i="18"/>
  <c r="G108" i="18"/>
  <c r="H108" i="18"/>
  <c r="I108" i="18"/>
  <c r="M108" i="18"/>
  <c r="G109" i="18"/>
  <c r="H109" i="18"/>
  <c r="I109" i="18"/>
  <c r="M109" i="18"/>
  <c r="G110" i="18"/>
  <c r="H110" i="18"/>
  <c r="I110" i="18"/>
  <c r="G111" i="18"/>
  <c r="H111" i="18"/>
  <c r="D111" i="18"/>
  <c r="I111" i="18"/>
  <c r="M111" i="18"/>
  <c r="G112" i="18"/>
  <c r="H112" i="18"/>
  <c r="I112" i="18"/>
  <c r="M112" i="18"/>
  <c r="G113" i="18"/>
  <c r="H113" i="18"/>
  <c r="I113" i="18"/>
  <c r="M113" i="18"/>
  <c r="G114" i="18"/>
  <c r="H114" i="18"/>
  <c r="I114" i="18"/>
  <c r="M114" i="18"/>
  <c r="G115" i="18"/>
  <c r="H115" i="18"/>
  <c r="G116" i="18"/>
  <c r="H116" i="18"/>
  <c r="I116" i="18"/>
  <c r="M116" i="18"/>
  <c r="G117" i="18"/>
  <c r="H117" i="18"/>
  <c r="I117" i="18"/>
  <c r="M117" i="18"/>
  <c r="G119" i="18"/>
  <c r="H119" i="18"/>
  <c r="I119" i="18"/>
  <c r="M119" i="18"/>
  <c r="G120" i="18"/>
  <c r="H120" i="18"/>
  <c r="I120" i="18"/>
  <c r="G121" i="18"/>
  <c r="H121" i="18"/>
  <c r="I121" i="18"/>
  <c r="M121" i="18"/>
  <c r="G123" i="18"/>
  <c r="H123" i="18"/>
  <c r="T123" i="18"/>
  <c r="G124" i="18"/>
  <c r="H124" i="18"/>
  <c r="I124" i="18"/>
  <c r="N124" i="18"/>
  <c r="G125" i="18"/>
  <c r="H125" i="18"/>
  <c r="I125" i="18"/>
  <c r="G126" i="18"/>
  <c r="H126" i="18"/>
  <c r="I126" i="18"/>
  <c r="M126" i="18"/>
  <c r="G127" i="18"/>
  <c r="H127" i="18"/>
  <c r="G128" i="18"/>
  <c r="H128" i="18"/>
  <c r="I128" i="18"/>
  <c r="G129" i="18"/>
  <c r="H129" i="18"/>
  <c r="I129" i="18"/>
  <c r="M129" i="18"/>
  <c r="G131" i="18"/>
  <c r="H131" i="18"/>
  <c r="G132" i="18"/>
  <c r="H132" i="18"/>
  <c r="I132" i="18"/>
  <c r="G133" i="18"/>
  <c r="H133" i="18"/>
  <c r="I133" i="18"/>
  <c r="M133" i="18"/>
  <c r="G135" i="18"/>
  <c r="H135" i="18"/>
  <c r="I135" i="18"/>
  <c r="G136" i="18"/>
  <c r="H136" i="18"/>
  <c r="I136" i="18"/>
  <c r="N136" i="18"/>
  <c r="G137" i="18"/>
  <c r="H137" i="18"/>
  <c r="I137" i="18"/>
  <c r="N137" i="18"/>
  <c r="G138" i="18"/>
  <c r="H138" i="18"/>
  <c r="I138" i="18"/>
  <c r="G139" i="18"/>
  <c r="H139" i="18"/>
  <c r="D139" i="18"/>
  <c r="G118" i="18"/>
  <c r="H118" i="18"/>
  <c r="T118" i="18"/>
  <c r="G130" i="18"/>
  <c r="H130" i="18"/>
  <c r="I10" i="18"/>
  <c r="I11" i="18"/>
  <c r="H10" i="18"/>
  <c r="H11" i="18"/>
  <c r="S140" i="18"/>
  <c r="S134" i="18"/>
  <c r="S122" i="18"/>
  <c r="G99" i="18"/>
  <c r="H99" i="18"/>
  <c r="G100" i="18"/>
  <c r="H100" i="18"/>
  <c r="D100" i="18"/>
  <c r="T100" i="18"/>
  <c r="P100" i="18"/>
  <c r="G101" i="18"/>
  <c r="H101" i="18"/>
  <c r="T101" i="18"/>
  <c r="P101" i="18"/>
  <c r="G81" i="18"/>
  <c r="H81" i="18"/>
  <c r="I81" i="18"/>
  <c r="M81" i="18"/>
  <c r="G87" i="18"/>
  <c r="H87" i="18"/>
  <c r="I87" i="18"/>
  <c r="G78" i="18"/>
  <c r="H78" i="18"/>
  <c r="G75" i="18"/>
  <c r="H75" i="18"/>
  <c r="I75" i="18"/>
  <c r="K75" i="18"/>
  <c r="G94" i="18"/>
  <c r="H94" i="18"/>
  <c r="I94" i="18"/>
  <c r="M94" i="18"/>
  <c r="G91" i="18"/>
  <c r="H91" i="18"/>
  <c r="I91" i="18"/>
  <c r="G95" i="18"/>
  <c r="H95" i="18"/>
  <c r="G80" i="18"/>
  <c r="H80" i="18"/>
  <c r="I80" i="18"/>
  <c r="M80" i="18"/>
  <c r="G93" i="18"/>
  <c r="H93" i="18"/>
  <c r="I93" i="18"/>
  <c r="G103" i="18"/>
  <c r="H103" i="18"/>
  <c r="G104" i="18"/>
  <c r="H104" i="18"/>
  <c r="I104" i="18"/>
  <c r="M104" i="18"/>
  <c r="G105" i="18"/>
  <c r="H105" i="18"/>
  <c r="G88" i="18"/>
  <c r="H88" i="18"/>
  <c r="G89" i="18"/>
  <c r="H89" i="18"/>
  <c r="I89" i="18"/>
  <c r="G90" i="18"/>
  <c r="H90" i="18"/>
  <c r="G102" i="18"/>
  <c r="H102" i="18"/>
  <c r="I102" i="18"/>
  <c r="M102" i="18"/>
  <c r="G74" i="18"/>
  <c r="H74" i="18"/>
  <c r="G82" i="18"/>
  <c r="H82" i="18"/>
  <c r="G83" i="18"/>
  <c r="H83" i="18"/>
  <c r="I83" i="18"/>
  <c r="G84" i="18"/>
  <c r="H84" i="18"/>
  <c r="I84" i="18"/>
  <c r="G85" i="18"/>
  <c r="H85" i="18"/>
  <c r="I85" i="18"/>
  <c r="P85" i="18"/>
  <c r="G86" i="18"/>
  <c r="H86" i="18"/>
  <c r="I86" i="18"/>
  <c r="P86" i="18"/>
  <c r="G92" i="18"/>
  <c r="H92" i="18"/>
  <c r="G96" i="18"/>
  <c r="H96" i="18"/>
  <c r="G97" i="18"/>
  <c r="H97" i="18"/>
  <c r="I97" i="18"/>
  <c r="G98" i="18"/>
  <c r="H98" i="18"/>
  <c r="G76" i="18"/>
  <c r="H76" i="18"/>
  <c r="D76" i="18"/>
  <c r="G77" i="18"/>
  <c r="H77" i="18"/>
  <c r="D77" i="18"/>
  <c r="G79" i="18"/>
  <c r="H79" i="18"/>
  <c r="T79" i="18"/>
  <c r="G21" i="18"/>
  <c r="H21" i="18"/>
  <c r="D21" i="18"/>
  <c r="G22" i="18"/>
  <c r="H22" i="18"/>
  <c r="G23" i="18"/>
  <c r="H23" i="18"/>
  <c r="D23" i="18"/>
  <c r="G24" i="18"/>
  <c r="H24" i="18"/>
  <c r="G25" i="18"/>
  <c r="H25" i="18"/>
  <c r="I25" i="18"/>
  <c r="K25" i="18"/>
  <c r="G26" i="18"/>
  <c r="H26" i="18"/>
  <c r="G27" i="18"/>
  <c r="H27" i="18"/>
  <c r="I27" i="18"/>
  <c r="G28" i="18"/>
  <c r="H28" i="18"/>
  <c r="G29" i="18"/>
  <c r="H29" i="18"/>
  <c r="I29" i="18"/>
  <c r="K29" i="18"/>
  <c r="G30" i="18"/>
  <c r="H30" i="18"/>
  <c r="G31" i="18"/>
  <c r="H31" i="18"/>
  <c r="I31" i="18"/>
  <c r="K31" i="18"/>
  <c r="G32" i="18"/>
  <c r="H32" i="18"/>
  <c r="G33" i="18"/>
  <c r="H33" i="18"/>
  <c r="I33" i="18"/>
  <c r="K33" i="18"/>
  <c r="G34" i="18"/>
  <c r="H34" i="18"/>
  <c r="G35" i="18"/>
  <c r="H35" i="18"/>
  <c r="I35" i="18"/>
  <c r="K35" i="18"/>
  <c r="G36" i="18"/>
  <c r="H36" i="18"/>
  <c r="G37" i="18"/>
  <c r="H37" i="18"/>
  <c r="G38" i="18"/>
  <c r="H38" i="18"/>
  <c r="G39" i="18"/>
  <c r="H39" i="18"/>
  <c r="G40" i="18"/>
  <c r="H40" i="18"/>
  <c r="G41" i="18"/>
  <c r="H41" i="18"/>
  <c r="G42" i="18"/>
  <c r="H42" i="18"/>
  <c r="G43" i="18"/>
  <c r="H43" i="18"/>
  <c r="G44" i="18"/>
  <c r="H44" i="18"/>
  <c r="G45" i="18"/>
  <c r="H45" i="18"/>
  <c r="G46" i="18"/>
  <c r="H46" i="18"/>
  <c r="G47" i="18"/>
  <c r="H47" i="18"/>
  <c r="G48" i="18"/>
  <c r="H48" i="18"/>
  <c r="G49" i="18"/>
  <c r="H49" i="18"/>
  <c r="G50" i="18"/>
  <c r="H50" i="18"/>
  <c r="G51" i="18"/>
  <c r="H51" i="18"/>
  <c r="G52" i="18"/>
  <c r="H52" i="18"/>
  <c r="G53" i="18"/>
  <c r="H53" i="18"/>
  <c r="G54" i="18"/>
  <c r="H54" i="18"/>
  <c r="G55" i="18"/>
  <c r="H55" i="18"/>
  <c r="G56" i="18"/>
  <c r="H56" i="18"/>
  <c r="G57" i="18"/>
  <c r="H57" i="18"/>
  <c r="G58" i="18"/>
  <c r="H58" i="18"/>
  <c r="G59" i="18"/>
  <c r="H59" i="18"/>
  <c r="G60" i="18"/>
  <c r="H60" i="18"/>
  <c r="G61" i="18"/>
  <c r="H61" i="18"/>
  <c r="G62" i="18"/>
  <c r="H62" i="18"/>
  <c r="G63" i="18"/>
  <c r="H63" i="18"/>
  <c r="G64" i="18"/>
  <c r="H64" i="18"/>
  <c r="G65" i="18"/>
  <c r="H65" i="18"/>
  <c r="G66" i="18"/>
  <c r="H66" i="18"/>
  <c r="G67" i="18"/>
  <c r="H67" i="18"/>
  <c r="G68" i="18"/>
  <c r="H68" i="18"/>
  <c r="G69" i="18"/>
  <c r="H69" i="18"/>
  <c r="G70" i="18"/>
  <c r="H70" i="18"/>
  <c r="G71" i="18"/>
  <c r="H71" i="18"/>
  <c r="G72" i="18"/>
  <c r="H72" i="18"/>
  <c r="G73" i="18"/>
  <c r="H73" i="18"/>
  <c r="G15" i="18"/>
  <c r="G16" i="18" s="1"/>
  <c r="E17" i="18"/>
  <c r="E19" i="18"/>
  <c r="F19" i="18"/>
  <c r="I21" i="18"/>
  <c r="S21" i="18"/>
  <c r="S22" i="18"/>
  <c r="S23" i="18"/>
  <c r="S24" i="18"/>
  <c r="S25" i="18"/>
  <c r="S26" i="18"/>
  <c r="K27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81" i="18"/>
  <c r="D87" i="18"/>
  <c r="M87" i="18"/>
  <c r="S87" i="18"/>
  <c r="S78" i="18"/>
  <c r="S75" i="18"/>
  <c r="S76" i="18"/>
  <c r="S77" i="18"/>
  <c r="D94" i="18"/>
  <c r="S94" i="18"/>
  <c r="D91" i="18"/>
  <c r="M91" i="18"/>
  <c r="S91" i="18"/>
  <c r="S95" i="18"/>
  <c r="D80" i="18"/>
  <c r="S80" i="18"/>
  <c r="D93" i="18"/>
  <c r="M93" i="18"/>
  <c r="S93" i="18"/>
  <c r="S103" i="18"/>
  <c r="D104" i="18"/>
  <c r="S104" i="18"/>
  <c r="S105" i="18"/>
  <c r="S88" i="18"/>
  <c r="D89" i="18"/>
  <c r="M89" i="18"/>
  <c r="S89" i="18"/>
  <c r="S90" i="18"/>
  <c r="S106" i="18"/>
  <c r="D102" i="18"/>
  <c r="S102" i="18"/>
  <c r="D107" i="18"/>
  <c r="S107" i="18"/>
  <c r="S111" i="18"/>
  <c r="D112" i="18"/>
  <c r="S112" i="18"/>
  <c r="D109" i="18"/>
  <c r="S109" i="18"/>
  <c r="D108" i="18"/>
  <c r="S108" i="18"/>
  <c r="D110" i="18"/>
  <c r="N110" i="18"/>
  <c r="S110" i="18"/>
  <c r="D114" i="18"/>
  <c r="S114" i="18"/>
  <c r="S117" i="18"/>
  <c r="S115" i="18"/>
  <c r="D116" i="18"/>
  <c r="S116" i="18"/>
  <c r="D118" i="18"/>
  <c r="S118" i="18"/>
  <c r="S113" i="18"/>
  <c r="D120" i="18"/>
  <c r="M120" i="18"/>
  <c r="S120" i="18"/>
  <c r="D121" i="18"/>
  <c r="S121" i="18"/>
  <c r="D119" i="18"/>
  <c r="S119" i="18"/>
  <c r="D125" i="18"/>
  <c r="M125" i="18"/>
  <c r="S125" i="18"/>
  <c r="S130" i="18"/>
  <c r="S127" i="18"/>
  <c r="D128" i="18"/>
  <c r="M128" i="18"/>
  <c r="S128" i="18"/>
  <c r="S131" i="18"/>
  <c r="D132" i="18"/>
  <c r="M132" i="18"/>
  <c r="S132" i="18"/>
  <c r="D124" i="18"/>
  <c r="S124" i="18"/>
  <c r="D133" i="18"/>
  <c r="S133" i="18"/>
  <c r="D135" i="18"/>
  <c r="M135" i="18"/>
  <c r="S135" i="18"/>
  <c r="S126" i="18"/>
  <c r="D129" i="18"/>
  <c r="S129" i="18"/>
  <c r="S74" i="18"/>
  <c r="D79" i="18"/>
  <c r="S79" i="18"/>
  <c r="D123" i="18"/>
  <c r="S123" i="18"/>
  <c r="S82" i="18"/>
  <c r="P83" i="18"/>
  <c r="S83" i="18"/>
  <c r="P84" i="18"/>
  <c r="S84" i="18"/>
  <c r="S85" i="18"/>
  <c r="S86" i="18"/>
  <c r="S92" i="18"/>
  <c r="S96" i="18"/>
  <c r="P97" i="18"/>
  <c r="S97" i="18"/>
  <c r="S98" i="18"/>
  <c r="S99" i="18"/>
  <c r="S100" i="18"/>
  <c r="D101" i="18"/>
  <c r="S101" i="18"/>
  <c r="D136" i="18"/>
  <c r="S136" i="18"/>
  <c r="D137" i="18"/>
  <c r="S137" i="18"/>
  <c r="O138" i="18"/>
  <c r="S138" i="18"/>
  <c r="S139" i="18"/>
  <c r="L9" i="11"/>
  <c r="L10" i="11"/>
  <c r="L11" i="11"/>
  <c r="L12" i="11"/>
  <c r="L13" i="11"/>
  <c r="L8" i="11"/>
  <c r="F11" i="10"/>
  <c r="G11" i="10"/>
  <c r="E73" i="10"/>
  <c r="F73" i="10"/>
  <c r="G73" i="10"/>
  <c r="K73" i="10"/>
  <c r="E74" i="10"/>
  <c r="F74" i="10"/>
  <c r="G74" i="10"/>
  <c r="K74" i="10"/>
  <c r="E75" i="10"/>
  <c r="F75" i="10"/>
  <c r="G75" i="10"/>
  <c r="I75" i="10"/>
  <c r="E78" i="10"/>
  <c r="F78" i="10"/>
  <c r="G78" i="10"/>
  <c r="K78" i="10"/>
  <c r="E80" i="10"/>
  <c r="F80" i="10"/>
  <c r="G80" i="10"/>
  <c r="K80" i="10"/>
  <c r="E81" i="10"/>
  <c r="F81" i="10"/>
  <c r="G81" i="10"/>
  <c r="K81" i="10"/>
  <c r="E82" i="10"/>
  <c r="F82" i="10"/>
  <c r="G82" i="10"/>
  <c r="N82" i="10"/>
  <c r="E83" i="10"/>
  <c r="F83" i="10"/>
  <c r="G83" i="10"/>
  <c r="N83" i="10"/>
  <c r="E84" i="10"/>
  <c r="F84" i="10"/>
  <c r="G84" i="10"/>
  <c r="N84" i="10"/>
  <c r="E85" i="10"/>
  <c r="F85" i="10"/>
  <c r="G85" i="10"/>
  <c r="N85" i="10"/>
  <c r="E86" i="10"/>
  <c r="F86" i="10"/>
  <c r="G86" i="10"/>
  <c r="N86" i="10"/>
  <c r="E87" i="10"/>
  <c r="F87" i="10"/>
  <c r="G87" i="10"/>
  <c r="K87" i="10"/>
  <c r="E88" i="10"/>
  <c r="F88" i="10"/>
  <c r="G88" i="10"/>
  <c r="K88" i="10"/>
  <c r="E89" i="10"/>
  <c r="F89" i="10"/>
  <c r="G89" i="10"/>
  <c r="K89" i="10"/>
  <c r="E90" i="10"/>
  <c r="F90" i="10"/>
  <c r="G90" i="10"/>
  <c r="K90" i="10"/>
  <c r="E91" i="10"/>
  <c r="F91" i="10"/>
  <c r="G91" i="10"/>
  <c r="K91" i="10"/>
  <c r="E92" i="10"/>
  <c r="F92" i="10"/>
  <c r="G92" i="10"/>
  <c r="N92" i="10"/>
  <c r="E93" i="10"/>
  <c r="F93" i="10"/>
  <c r="G93" i="10"/>
  <c r="K93" i="10"/>
  <c r="E94" i="10"/>
  <c r="F94" i="10"/>
  <c r="G94" i="10"/>
  <c r="K94" i="10"/>
  <c r="E95" i="10"/>
  <c r="F95" i="10"/>
  <c r="G95" i="10"/>
  <c r="L95" i="10"/>
  <c r="E96" i="10"/>
  <c r="F96" i="10"/>
  <c r="G96" i="10"/>
  <c r="N96" i="10"/>
  <c r="E97" i="10"/>
  <c r="F97" i="10"/>
  <c r="G97" i="10"/>
  <c r="N97" i="10"/>
  <c r="E98" i="10"/>
  <c r="F98" i="10"/>
  <c r="G98" i="10"/>
  <c r="N98" i="10"/>
  <c r="E99" i="10"/>
  <c r="F99" i="10"/>
  <c r="G99" i="10"/>
  <c r="N99" i="10"/>
  <c r="E100" i="10"/>
  <c r="F100" i="10"/>
  <c r="G100" i="10"/>
  <c r="N100" i="10"/>
  <c r="E101" i="10"/>
  <c r="F101" i="10"/>
  <c r="G101" i="10"/>
  <c r="N101" i="10"/>
  <c r="E102" i="10"/>
  <c r="F102" i="10"/>
  <c r="G102" i="10"/>
  <c r="K102" i="10"/>
  <c r="E103" i="10"/>
  <c r="F103" i="10"/>
  <c r="G103" i="10"/>
  <c r="K103" i="10"/>
  <c r="E104" i="10"/>
  <c r="F104" i="10"/>
  <c r="G104" i="10"/>
  <c r="K104" i="10"/>
  <c r="E105" i="10"/>
  <c r="F105" i="10"/>
  <c r="G105" i="10"/>
  <c r="K105" i="10"/>
  <c r="E106" i="10"/>
  <c r="F106" i="10"/>
  <c r="G106" i="10"/>
  <c r="K106" i="10"/>
  <c r="E107" i="10"/>
  <c r="F107" i="10"/>
  <c r="G107" i="10"/>
  <c r="K107" i="10"/>
  <c r="E108" i="10"/>
  <c r="F108" i="10"/>
  <c r="G108" i="10"/>
  <c r="K108" i="10"/>
  <c r="E109" i="10"/>
  <c r="F109" i="10"/>
  <c r="G109" i="10"/>
  <c r="K109" i="10"/>
  <c r="E110" i="10"/>
  <c r="F110" i="10"/>
  <c r="G110" i="10"/>
  <c r="L110" i="10"/>
  <c r="E111" i="10"/>
  <c r="F111" i="10"/>
  <c r="G111" i="10"/>
  <c r="K111" i="10"/>
  <c r="E112" i="10"/>
  <c r="F112" i="10"/>
  <c r="G112" i="10"/>
  <c r="K112" i="10"/>
  <c r="E113" i="10"/>
  <c r="F113" i="10"/>
  <c r="G113" i="10"/>
  <c r="N113" i="10"/>
  <c r="E114" i="10"/>
  <c r="F114" i="10"/>
  <c r="G114" i="10"/>
  <c r="K114" i="10"/>
  <c r="E115" i="10"/>
  <c r="F115" i="10"/>
  <c r="G115" i="10"/>
  <c r="K115" i="10"/>
  <c r="E116" i="10"/>
  <c r="F116" i="10"/>
  <c r="G116" i="10"/>
  <c r="K116" i="10"/>
  <c r="E117" i="10"/>
  <c r="F117" i="10"/>
  <c r="G117" i="10"/>
  <c r="K117" i="10"/>
  <c r="E118" i="10"/>
  <c r="F118" i="10"/>
  <c r="G118" i="10"/>
  <c r="K118" i="10"/>
  <c r="E120" i="10"/>
  <c r="F120" i="10"/>
  <c r="G120" i="10"/>
  <c r="K120" i="10"/>
  <c r="E121" i="10"/>
  <c r="F121" i="10"/>
  <c r="G121" i="10"/>
  <c r="K121" i="10"/>
  <c r="E122" i="10"/>
  <c r="F122" i="10"/>
  <c r="G122" i="10"/>
  <c r="K122" i="10"/>
  <c r="E123" i="10"/>
  <c r="F123" i="10"/>
  <c r="G123" i="10"/>
  <c r="N123" i="10"/>
  <c r="E124" i="10"/>
  <c r="F124" i="10"/>
  <c r="G124" i="10"/>
  <c r="L124" i="10"/>
  <c r="E125" i="10"/>
  <c r="F125" i="10"/>
  <c r="G125" i="10"/>
  <c r="K125" i="10"/>
  <c r="E126" i="10"/>
  <c r="F126" i="10"/>
  <c r="G126" i="10"/>
  <c r="K126" i="10"/>
  <c r="E127" i="10"/>
  <c r="F127" i="10"/>
  <c r="G127" i="10"/>
  <c r="K127" i="10"/>
  <c r="E128" i="10"/>
  <c r="F128" i="10"/>
  <c r="G128" i="10"/>
  <c r="K128" i="10"/>
  <c r="E129" i="10"/>
  <c r="F129" i="10"/>
  <c r="G129" i="10"/>
  <c r="K129" i="10"/>
  <c r="E130" i="10"/>
  <c r="F130" i="10"/>
  <c r="G130" i="10"/>
  <c r="K130" i="10"/>
  <c r="E131" i="10"/>
  <c r="F131" i="10"/>
  <c r="G131" i="10"/>
  <c r="K131" i="10"/>
  <c r="E132" i="10"/>
  <c r="F132" i="10"/>
  <c r="G132" i="10"/>
  <c r="K132" i="10"/>
  <c r="E133" i="10"/>
  <c r="F133" i="10"/>
  <c r="G133" i="10"/>
  <c r="K133" i="10"/>
  <c r="E134" i="10"/>
  <c r="F134" i="10"/>
  <c r="G134" i="10"/>
  <c r="K134" i="10"/>
  <c r="E135" i="10"/>
  <c r="F135" i="10"/>
  <c r="G135" i="10"/>
  <c r="L135" i="10"/>
  <c r="E136" i="10"/>
  <c r="F136" i="10"/>
  <c r="G136" i="10"/>
  <c r="L136" i="10"/>
  <c r="E137" i="10"/>
  <c r="F137" i="10"/>
  <c r="G137" i="10"/>
  <c r="M137" i="10"/>
  <c r="E138" i="10"/>
  <c r="F138" i="10"/>
  <c r="G138" i="10"/>
  <c r="M138" i="10"/>
  <c r="E76" i="10"/>
  <c r="F76" i="10"/>
  <c r="E77" i="10"/>
  <c r="F77" i="10"/>
  <c r="E79" i="10"/>
  <c r="F79" i="10"/>
  <c r="E119" i="10"/>
  <c r="F119" i="10"/>
  <c r="R119" i="10"/>
  <c r="E21" i="10"/>
  <c r="F21" i="10"/>
  <c r="G21" i="10"/>
  <c r="H21" i="10"/>
  <c r="E22" i="10"/>
  <c r="F22" i="10"/>
  <c r="G22" i="10"/>
  <c r="K22" i="10"/>
  <c r="E23" i="10"/>
  <c r="F23" i="10"/>
  <c r="G23" i="10"/>
  <c r="K23" i="10"/>
  <c r="E24" i="10"/>
  <c r="F24" i="10"/>
  <c r="G24" i="10"/>
  <c r="K24" i="10"/>
  <c r="E25" i="10"/>
  <c r="F25" i="10"/>
  <c r="G25" i="10"/>
  <c r="K25" i="10"/>
  <c r="E26" i="10"/>
  <c r="F26" i="10"/>
  <c r="E27" i="10"/>
  <c r="F27" i="10"/>
  <c r="G27" i="10"/>
  <c r="K27" i="10"/>
  <c r="E28" i="10"/>
  <c r="F28" i="10"/>
  <c r="G28" i="10"/>
  <c r="I28" i="10"/>
  <c r="E29" i="10"/>
  <c r="F29" i="10"/>
  <c r="G29" i="10"/>
  <c r="I29" i="10"/>
  <c r="E30" i="10"/>
  <c r="F30" i="10"/>
  <c r="G30" i="10"/>
  <c r="E31" i="10"/>
  <c r="F31" i="10"/>
  <c r="G31" i="10"/>
  <c r="E32" i="10"/>
  <c r="F32" i="10"/>
  <c r="G32" i="10"/>
  <c r="I32" i="10"/>
  <c r="E33" i="10"/>
  <c r="F33" i="10"/>
  <c r="G33" i="10"/>
  <c r="I33" i="10"/>
  <c r="E34" i="10"/>
  <c r="F34" i="10"/>
  <c r="G34" i="10"/>
  <c r="E35" i="10"/>
  <c r="F35" i="10"/>
  <c r="G35" i="10"/>
  <c r="I35" i="10"/>
  <c r="E36" i="10"/>
  <c r="F36" i="10"/>
  <c r="G36" i="10"/>
  <c r="E37" i="10"/>
  <c r="F37" i="10"/>
  <c r="G37" i="10"/>
  <c r="I37" i="10"/>
  <c r="E38" i="10"/>
  <c r="F38" i="10"/>
  <c r="G38" i="10"/>
  <c r="I38" i="10"/>
  <c r="E39" i="10"/>
  <c r="F39" i="10"/>
  <c r="G39" i="10"/>
  <c r="I39" i="10"/>
  <c r="E40" i="10"/>
  <c r="F40" i="10"/>
  <c r="E41" i="10"/>
  <c r="F41" i="10"/>
  <c r="G41" i="10"/>
  <c r="K41" i="10"/>
  <c r="E42" i="10"/>
  <c r="F42" i="10"/>
  <c r="G42" i="10"/>
  <c r="K42" i="10"/>
  <c r="E43" i="10"/>
  <c r="F43" i="10"/>
  <c r="G43" i="10"/>
  <c r="K43" i="10"/>
  <c r="E44" i="10"/>
  <c r="F44" i="10"/>
  <c r="G44" i="10"/>
  <c r="K44" i="10"/>
  <c r="E45" i="10"/>
  <c r="F45" i="10"/>
  <c r="G45" i="10"/>
  <c r="K45" i="10"/>
  <c r="E46" i="10"/>
  <c r="F46" i="10"/>
  <c r="G46" i="10"/>
  <c r="E47" i="10"/>
  <c r="F47" i="10"/>
  <c r="G47" i="10"/>
  <c r="K47" i="10"/>
  <c r="E48" i="10"/>
  <c r="F48" i="10"/>
  <c r="G48" i="10"/>
  <c r="K48" i="10"/>
  <c r="E49" i="10"/>
  <c r="F49" i="10"/>
  <c r="G49" i="10"/>
  <c r="K49" i="10"/>
  <c r="E50" i="10"/>
  <c r="F50" i="10"/>
  <c r="G50" i="10"/>
  <c r="I50" i="10"/>
  <c r="E51" i="10"/>
  <c r="F51" i="10"/>
  <c r="G51" i="10"/>
  <c r="I51" i="10"/>
  <c r="E52" i="10"/>
  <c r="F52" i="10"/>
  <c r="E53" i="10"/>
  <c r="F53" i="10"/>
  <c r="G53" i="10"/>
  <c r="K53" i="10"/>
  <c r="E54" i="10"/>
  <c r="F54" i="10"/>
  <c r="G54" i="10"/>
  <c r="K54" i="10"/>
  <c r="E55" i="10"/>
  <c r="F55" i="10"/>
  <c r="G55" i="10"/>
  <c r="K55" i="10"/>
  <c r="E56" i="10"/>
  <c r="F56" i="10"/>
  <c r="G56" i="10"/>
  <c r="K56" i="10"/>
  <c r="E57" i="10"/>
  <c r="F57" i="10"/>
  <c r="G57" i="10"/>
  <c r="I57" i="10"/>
  <c r="E58" i="10"/>
  <c r="F58" i="10"/>
  <c r="G58" i="10"/>
  <c r="I58" i="10"/>
  <c r="E59" i="10"/>
  <c r="F59" i="10"/>
  <c r="G59" i="10"/>
  <c r="I59" i="10"/>
  <c r="E60" i="10"/>
  <c r="F60" i="10"/>
  <c r="G60" i="10"/>
  <c r="I60" i="10"/>
  <c r="E61" i="10"/>
  <c r="F61" i="10"/>
  <c r="G61" i="10"/>
  <c r="I61" i="10"/>
  <c r="E62" i="10"/>
  <c r="F62" i="10"/>
  <c r="G62" i="10"/>
  <c r="I62" i="10"/>
  <c r="E63" i="10"/>
  <c r="F63" i="10"/>
  <c r="G63" i="10"/>
  <c r="I63" i="10"/>
  <c r="E64" i="10"/>
  <c r="F64" i="10"/>
  <c r="G64" i="10"/>
  <c r="K64" i="10"/>
  <c r="E65" i="10"/>
  <c r="F65" i="10"/>
  <c r="G65" i="10"/>
  <c r="I65" i="10"/>
  <c r="E66" i="10"/>
  <c r="F66" i="10"/>
  <c r="G66" i="10"/>
  <c r="E67" i="10"/>
  <c r="F67" i="10"/>
  <c r="G67" i="10"/>
  <c r="I67" i="10"/>
  <c r="E68" i="10"/>
  <c r="F68" i="10"/>
  <c r="G68" i="10"/>
  <c r="N68" i="10"/>
  <c r="E69" i="10"/>
  <c r="F69" i="10"/>
  <c r="G69" i="10"/>
  <c r="J69" i="10"/>
  <c r="E70" i="10"/>
  <c r="F70" i="10"/>
  <c r="G70" i="10"/>
  <c r="J70" i="10"/>
  <c r="E71" i="10"/>
  <c r="F71" i="10"/>
  <c r="G71" i="10"/>
  <c r="K71" i="10"/>
  <c r="E72" i="10"/>
  <c r="F72" i="10"/>
  <c r="G72" i="10"/>
  <c r="K72" i="10"/>
  <c r="E15" i="10"/>
  <c r="E16" i="10" s="1"/>
  <c r="C17" i="10"/>
  <c r="C19" i="10"/>
  <c r="D19" i="10"/>
  <c r="Q21" i="10"/>
  <c r="Q22" i="10"/>
  <c r="Q23" i="10"/>
  <c r="Q24" i="10"/>
  <c r="Q25" i="10"/>
  <c r="G26" i="10"/>
  <c r="K26" i="10"/>
  <c r="Q26" i="10"/>
  <c r="Q27" i="10"/>
  <c r="Q28" i="10"/>
  <c r="Q29" i="10"/>
  <c r="Q30" i="10"/>
  <c r="Q31" i="10"/>
  <c r="Q32" i="10"/>
  <c r="Q33" i="10"/>
  <c r="I34" i="10"/>
  <c r="Q34" i="10"/>
  <c r="Q35" i="10"/>
  <c r="I36" i="10"/>
  <c r="Q36" i="10"/>
  <c r="Q37" i="10"/>
  <c r="Q38" i="10"/>
  <c r="Q39" i="10"/>
  <c r="G40" i="10"/>
  <c r="I40" i="10"/>
  <c r="Q40" i="10"/>
  <c r="Q41" i="10"/>
  <c r="Q42" i="10"/>
  <c r="Q43" i="10"/>
  <c r="Q44" i="10"/>
  <c r="Q45" i="10"/>
  <c r="K46" i="10"/>
  <c r="Q46" i="10"/>
  <c r="Q47" i="10"/>
  <c r="Q48" i="10"/>
  <c r="Q49" i="10"/>
  <c r="Q50" i="10"/>
  <c r="Q51" i="10"/>
  <c r="G52" i="10"/>
  <c r="I52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I66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R79" i="10"/>
  <c r="Q80" i="10"/>
  <c r="Q81" i="10"/>
  <c r="Q82" i="10"/>
  <c r="Q83" i="10"/>
  <c r="Q84" i="10"/>
  <c r="Q85" i="10"/>
  <c r="Q86" i="10"/>
  <c r="Q87" i="10"/>
  <c r="Q88" i="10"/>
  <c r="Q89" i="10"/>
  <c r="Q90" i="10"/>
  <c r="X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U138" i="9"/>
  <c r="C17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6" i="9"/>
  <c r="Q77" i="9"/>
  <c r="Q78" i="9"/>
  <c r="Q83" i="9"/>
  <c r="Q86" i="9"/>
  <c r="Q87" i="9"/>
  <c r="Q88" i="9"/>
  <c r="Q89" i="9"/>
  <c r="Q90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U131" i="9"/>
  <c r="Q133" i="9"/>
  <c r="Q134" i="9"/>
  <c r="Q135" i="9"/>
  <c r="Q138" i="9"/>
  <c r="Q139" i="9"/>
  <c r="Q141" i="9"/>
  <c r="Q142" i="9"/>
  <c r="Q143" i="9"/>
  <c r="Q144" i="9"/>
  <c r="Q145" i="9"/>
  <c r="Q146" i="9"/>
  <c r="Q147" i="9"/>
  <c r="Q148" i="9"/>
  <c r="Q149" i="9"/>
  <c r="Q151" i="9"/>
  <c r="Q152" i="9"/>
  <c r="Q153" i="9"/>
  <c r="Q154" i="9"/>
  <c r="Q155" i="9"/>
  <c r="U2" i="2"/>
  <c r="U3" i="2"/>
  <c r="U4" i="2"/>
  <c r="U5" i="2"/>
  <c r="U6" i="2"/>
  <c r="U7" i="2"/>
  <c r="U8" i="2"/>
  <c r="U9" i="2"/>
  <c r="U10" i="2"/>
  <c r="U11" i="2"/>
  <c r="U12" i="2"/>
  <c r="U13" i="2"/>
  <c r="U14" i="2"/>
  <c r="E21" i="2"/>
  <c r="F21" i="2"/>
  <c r="E22" i="2"/>
  <c r="F22" i="2" s="1"/>
  <c r="E23" i="2"/>
  <c r="F23" i="2" s="1"/>
  <c r="E24" i="2"/>
  <c r="F24" i="2"/>
  <c r="G24" i="2"/>
  <c r="K24" i="2" s="1"/>
  <c r="E25" i="2"/>
  <c r="F25" i="2" s="1"/>
  <c r="E26" i="2"/>
  <c r="F26" i="2"/>
  <c r="P26" i="2"/>
  <c r="E27" i="2"/>
  <c r="F27" i="2"/>
  <c r="G27" i="2" s="1"/>
  <c r="K27" i="2" s="1"/>
  <c r="E28" i="2"/>
  <c r="F28" i="2" s="1"/>
  <c r="E29" i="2"/>
  <c r="F29" i="2"/>
  <c r="E30" i="2"/>
  <c r="F30" i="2"/>
  <c r="G30" i="2" s="1"/>
  <c r="I30" i="2" s="1"/>
  <c r="E31" i="2"/>
  <c r="F31" i="2" s="1"/>
  <c r="E32" i="2"/>
  <c r="F32" i="2" s="1"/>
  <c r="E33" i="2"/>
  <c r="F33" i="2" s="1"/>
  <c r="E34" i="2"/>
  <c r="F34" i="2"/>
  <c r="G34" i="2" s="1"/>
  <c r="I34" i="2" s="1"/>
  <c r="E35" i="2"/>
  <c r="F35" i="2" s="1"/>
  <c r="E36" i="2"/>
  <c r="F36" i="2" s="1"/>
  <c r="E37" i="2"/>
  <c r="F37" i="2"/>
  <c r="P37" i="2" s="1"/>
  <c r="E38" i="2"/>
  <c r="F38" i="2" s="1"/>
  <c r="E39" i="2"/>
  <c r="F39" i="2" s="1"/>
  <c r="E40" i="2"/>
  <c r="F40" i="2"/>
  <c r="P40" i="2" s="1"/>
  <c r="E41" i="2"/>
  <c r="F41" i="2" s="1"/>
  <c r="E42" i="2"/>
  <c r="F42" i="2" s="1"/>
  <c r="E43" i="2"/>
  <c r="F43" i="2"/>
  <c r="E44" i="2"/>
  <c r="F44" i="2"/>
  <c r="P44" i="2" s="1"/>
  <c r="E45" i="2"/>
  <c r="F45" i="2" s="1"/>
  <c r="E46" i="2"/>
  <c r="F46" i="2"/>
  <c r="G46" i="2" s="1"/>
  <c r="K46" i="2" s="1"/>
  <c r="E47" i="2"/>
  <c r="F47" i="2"/>
  <c r="G47" i="2" s="1"/>
  <c r="K47" i="2" s="1"/>
  <c r="E48" i="2"/>
  <c r="F48" i="2" s="1"/>
  <c r="E49" i="2"/>
  <c r="F49" i="2"/>
  <c r="E50" i="2"/>
  <c r="F50" i="2"/>
  <c r="G50" i="2" s="1"/>
  <c r="K50" i="2" s="1"/>
  <c r="E51" i="2"/>
  <c r="F51" i="2" s="1"/>
  <c r="E52" i="2"/>
  <c r="F52" i="2" s="1"/>
  <c r="E53" i="2"/>
  <c r="F53" i="2"/>
  <c r="G53" i="2" s="1"/>
  <c r="I53" i="2" s="1"/>
  <c r="E54" i="2"/>
  <c r="F54" i="2" s="1"/>
  <c r="E55" i="2"/>
  <c r="F55" i="2" s="1"/>
  <c r="E56" i="2"/>
  <c r="F56" i="2"/>
  <c r="P56" i="2" s="1"/>
  <c r="E57" i="2"/>
  <c r="F57" i="2" s="1"/>
  <c r="E58" i="2"/>
  <c r="F58" i="2" s="1"/>
  <c r="E59" i="2"/>
  <c r="F59" i="2"/>
  <c r="G59" i="2" s="1"/>
  <c r="I59" i="2" s="1"/>
  <c r="E60" i="2"/>
  <c r="F60" i="2" s="1"/>
  <c r="E61" i="2"/>
  <c r="F61" i="2"/>
  <c r="E62" i="2"/>
  <c r="F62" i="2"/>
  <c r="P62" i="2" s="1"/>
  <c r="E63" i="2"/>
  <c r="F63" i="2" s="1"/>
  <c r="E64" i="2"/>
  <c r="F64" i="2"/>
  <c r="P64" i="2" s="1"/>
  <c r="E65" i="2"/>
  <c r="F65" i="2" s="1"/>
  <c r="E66" i="2"/>
  <c r="F66" i="2" s="1"/>
  <c r="E67" i="2"/>
  <c r="F67" i="2"/>
  <c r="P67" i="2" s="1"/>
  <c r="E68" i="2"/>
  <c r="F68" i="2" s="1"/>
  <c r="E69" i="2"/>
  <c r="F69" i="2"/>
  <c r="E70" i="2"/>
  <c r="F70" i="2"/>
  <c r="P70" i="2" s="1"/>
  <c r="U15" i="2"/>
  <c r="F16" i="2"/>
  <c r="F17" i="2" s="1"/>
  <c r="U16" i="2"/>
  <c r="C17" i="2"/>
  <c r="U17" i="2"/>
  <c r="U18" i="2"/>
  <c r="U19" i="2"/>
  <c r="U20" i="2"/>
  <c r="Q21" i="2"/>
  <c r="U21" i="2"/>
  <c r="Q22" i="2"/>
  <c r="U22" i="2"/>
  <c r="Q23" i="2"/>
  <c r="U23" i="2"/>
  <c r="Q24" i="2"/>
  <c r="U24" i="2"/>
  <c r="Q25" i="2"/>
  <c r="U25" i="2"/>
  <c r="Q26" i="2"/>
  <c r="U26" i="2"/>
  <c r="Q27" i="2"/>
  <c r="U27" i="2"/>
  <c r="Q28" i="2"/>
  <c r="U28" i="2"/>
  <c r="Q29" i="2"/>
  <c r="U29" i="2"/>
  <c r="Q30" i="2"/>
  <c r="U30" i="2"/>
  <c r="Q31" i="2"/>
  <c r="U31" i="2"/>
  <c r="Q32" i="2"/>
  <c r="U32" i="2"/>
  <c r="Q33" i="2"/>
  <c r="U33" i="2"/>
  <c r="Q34" i="2"/>
  <c r="U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J72" i="2"/>
  <c r="P72" i="2"/>
  <c r="Q72" i="2"/>
  <c r="Q73" i="2"/>
  <c r="Q74" i="2"/>
  <c r="P75" i="2"/>
  <c r="Q75" i="2"/>
  <c r="Q76" i="2"/>
  <c r="I77" i="2"/>
  <c r="P77" i="2"/>
  <c r="Q77" i="2"/>
  <c r="P78" i="2"/>
  <c r="Q78" i="2"/>
  <c r="Q79" i="2"/>
  <c r="Q80" i="2"/>
  <c r="Q81" i="2"/>
  <c r="Q82" i="2"/>
  <c r="K83" i="2"/>
  <c r="P83" i="2"/>
  <c r="Q83" i="2"/>
  <c r="Q84" i="2"/>
  <c r="Q85" i="2"/>
  <c r="P86" i="2"/>
  <c r="Q86" i="2"/>
  <c r="Q87" i="2"/>
  <c r="N88" i="2"/>
  <c r="P88" i="2"/>
  <c r="Q88" i="2"/>
  <c r="Q89" i="2"/>
  <c r="Q90" i="2"/>
  <c r="K91" i="2"/>
  <c r="P91" i="2"/>
  <c r="Q91" i="2"/>
  <c r="Q92" i="2"/>
  <c r="Q93" i="2"/>
  <c r="P94" i="2"/>
  <c r="Q94" i="2"/>
  <c r="Q95" i="2"/>
  <c r="K96" i="2"/>
  <c r="P96" i="2"/>
  <c r="Q96" i="2"/>
  <c r="Q97" i="2"/>
  <c r="N98" i="2"/>
  <c r="Q98" i="2"/>
  <c r="P99" i="2"/>
  <c r="Q99" i="2"/>
  <c r="Q100" i="2"/>
  <c r="Q101" i="2"/>
  <c r="P102" i="2"/>
  <c r="Q102" i="2"/>
  <c r="Q103" i="2"/>
  <c r="K104" i="2"/>
  <c r="P104" i="2"/>
  <c r="Q104" i="2"/>
  <c r="Q105" i="2"/>
  <c r="Q106" i="2"/>
  <c r="K107" i="2"/>
  <c r="P107" i="2"/>
  <c r="Q107" i="2"/>
  <c r="Q108" i="2"/>
  <c r="Q109" i="2"/>
  <c r="Q110" i="2"/>
  <c r="Q111" i="2"/>
  <c r="Q112" i="2"/>
  <c r="P113" i="2"/>
  <c r="Q113" i="2"/>
  <c r="Q114" i="2"/>
  <c r="N115" i="2"/>
  <c r="P115" i="2"/>
  <c r="Q115" i="2"/>
  <c r="Q116" i="2"/>
  <c r="Q117" i="2"/>
  <c r="K118" i="2"/>
  <c r="P118" i="2"/>
  <c r="Q118" i="2"/>
  <c r="Q119" i="2"/>
  <c r="Q120" i="2"/>
  <c r="P121" i="2"/>
  <c r="Q121" i="2"/>
  <c r="Q122" i="2"/>
  <c r="K123" i="2"/>
  <c r="P123" i="2"/>
  <c r="Q123" i="2"/>
  <c r="Q124" i="2"/>
  <c r="Q125" i="2"/>
  <c r="L126" i="2"/>
  <c r="P126" i="2"/>
  <c r="Q126" i="2"/>
  <c r="Q127" i="2"/>
  <c r="Q128" i="2"/>
  <c r="P129" i="2"/>
  <c r="Q129" i="2"/>
  <c r="Q130" i="2"/>
  <c r="K131" i="2"/>
  <c r="P131" i="2"/>
  <c r="Q131" i="2"/>
  <c r="Q132" i="2"/>
  <c r="Q133" i="2"/>
  <c r="Q134" i="2"/>
  <c r="Q135" i="2"/>
  <c r="K136" i="2"/>
  <c r="P136" i="2"/>
  <c r="Q136" i="2"/>
  <c r="Q137" i="2"/>
  <c r="Q138" i="2"/>
  <c r="E8" i="15"/>
  <c r="G106" i="15"/>
  <c r="H106" i="15"/>
  <c r="H10" i="15"/>
  <c r="H11" i="15"/>
  <c r="I10" i="15"/>
  <c r="I11" i="15"/>
  <c r="G110" i="15"/>
  <c r="H110" i="15"/>
  <c r="I110" i="15"/>
  <c r="M110" i="15"/>
  <c r="G127" i="15"/>
  <c r="H127" i="15"/>
  <c r="G129" i="15"/>
  <c r="H129" i="15"/>
  <c r="I129" i="15"/>
  <c r="G78" i="15"/>
  <c r="H78" i="15"/>
  <c r="D78" i="15"/>
  <c r="G26" i="15"/>
  <c r="H26" i="15"/>
  <c r="I26" i="15"/>
  <c r="K26" i="15"/>
  <c r="G34" i="15"/>
  <c r="H34" i="15"/>
  <c r="I34" i="15"/>
  <c r="K34" i="15"/>
  <c r="G36" i="15"/>
  <c r="H36" i="15"/>
  <c r="D36" i="15"/>
  <c r="G42" i="15"/>
  <c r="H42" i="15"/>
  <c r="I42" i="15"/>
  <c r="K42" i="15"/>
  <c r="G50" i="15"/>
  <c r="H50" i="15"/>
  <c r="I50" i="15"/>
  <c r="M50" i="15"/>
  <c r="G52" i="15"/>
  <c r="H52" i="15"/>
  <c r="D52" i="15"/>
  <c r="G58" i="15"/>
  <c r="H58" i="15"/>
  <c r="I58" i="15"/>
  <c r="M58" i="15"/>
  <c r="G66" i="15"/>
  <c r="H66" i="15"/>
  <c r="I66" i="15"/>
  <c r="M66" i="15"/>
  <c r="G68" i="15"/>
  <c r="H68" i="15"/>
  <c r="D68" i="15"/>
  <c r="G15" i="15"/>
  <c r="G16" i="15" s="1"/>
  <c r="E17" i="15"/>
  <c r="E19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Z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D110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D129" i="15"/>
  <c r="P129" i="15"/>
  <c r="S129" i="15"/>
  <c r="S130" i="15"/>
  <c r="S131" i="15"/>
  <c r="S132" i="15"/>
  <c r="S133" i="15"/>
  <c r="S134" i="15"/>
  <c r="S135" i="15"/>
  <c r="S136" i="15"/>
  <c r="S137" i="15"/>
  <c r="E8" i="14"/>
  <c r="G83" i="14"/>
  <c r="H83" i="14"/>
  <c r="I83" i="14"/>
  <c r="P83" i="14"/>
  <c r="H10" i="14"/>
  <c r="H11" i="14"/>
  <c r="I10" i="14"/>
  <c r="I11" i="14"/>
  <c r="G81" i="14"/>
  <c r="H81" i="14"/>
  <c r="G90" i="14"/>
  <c r="H90" i="14"/>
  <c r="G97" i="14"/>
  <c r="H97" i="14"/>
  <c r="G99" i="14"/>
  <c r="H99" i="14"/>
  <c r="I99" i="14"/>
  <c r="P99" i="14"/>
  <c r="G106" i="14"/>
  <c r="H106" i="14"/>
  <c r="G114" i="14"/>
  <c r="H114" i="14"/>
  <c r="G123" i="14"/>
  <c r="H123" i="14"/>
  <c r="G131" i="14"/>
  <c r="H131" i="14"/>
  <c r="G118" i="14"/>
  <c r="H118" i="14"/>
  <c r="G26" i="14"/>
  <c r="H26" i="14"/>
  <c r="G31" i="14"/>
  <c r="H31" i="14"/>
  <c r="I31" i="14"/>
  <c r="G34" i="14"/>
  <c r="H34" i="14"/>
  <c r="G39" i="14"/>
  <c r="H39" i="14"/>
  <c r="G47" i="14"/>
  <c r="H47" i="14"/>
  <c r="G50" i="14"/>
  <c r="H50" i="14"/>
  <c r="G51" i="14"/>
  <c r="H51" i="14"/>
  <c r="I51" i="14"/>
  <c r="K51" i="14"/>
  <c r="G53" i="14"/>
  <c r="H53" i="14"/>
  <c r="G56" i="14"/>
  <c r="H56" i="14"/>
  <c r="G58" i="14"/>
  <c r="H58" i="14"/>
  <c r="G63" i="14"/>
  <c r="H63" i="14"/>
  <c r="I63" i="14"/>
  <c r="G66" i="14"/>
  <c r="H66" i="14"/>
  <c r="G68" i="14"/>
  <c r="H68" i="14"/>
  <c r="G71" i="14"/>
  <c r="H71" i="14"/>
  <c r="G73" i="14"/>
  <c r="H73" i="14"/>
  <c r="I73" i="14"/>
  <c r="M73" i="14"/>
  <c r="G75" i="14"/>
  <c r="H75" i="14"/>
  <c r="D75" i="14"/>
  <c r="G76" i="14"/>
  <c r="H76" i="14"/>
  <c r="D76" i="14"/>
  <c r="G15" i="14"/>
  <c r="G16" i="14" s="1"/>
  <c r="E17" i="14"/>
  <c r="E19" i="14"/>
  <c r="S21" i="14"/>
  <c r="S22" i="14"/>
  <c r="S23" i="14"/>
  <c r="S24" i="14"/>
  <c r="S25" i="14"/>
  <c r="S26" i="14"/>
  <c r="S27" i="14"/>
  <c r="S28" i="14"/>
  <c r="S29" i="14"/>
  <c r="S30" i="14"/>
  <c r="D31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K63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E8" i="13"/>
  <c r="G73" i="13"/>
  <c r="H10" i="13"/>
  <c r="H11" i="13"/>
  <c r="I10" i="13"/>
  <c r="I11" i="13"/>
  <c r="H73" i="13"/>
  <c r="I73" i="13"/>
  <c r="G74" i="13"/>
  <c r="H74" i="13"/>
  <c r="I74" i="13"/>
  <c r="G77" i="13"/>
  <c r="H77" i="13"/>
  <c r="I77" i="13"/>
  <c r="M77" i="13"/>
  <c r="G79" i="13"/>
  <c r="H79" i="13"/>
  <c r="I79" i="13"/>
  <c r="M79" i="13"/>
  <c r="G80" i="13"/>
  <c r="H80" i="13"/>
  <c r="G81" i="13"/>
  <c r="H81" i="13"/>
  <c r="I81" i="13"/>
  <c r="P81" i="13"/>
  <c r="G82" i="13"/>
  <c r="H82" i="13"/>
  <c r="G83" i="13"/>
  <c r="H83" i="13"/>
  <c r="I83" i="13"/>
  <c r="P83" i="13"/>
  <c r="G84" i="13"/>
  <c r="H84" i="13"/>
  <c r="I84" i="13"/>
  <c r="P84" i="13"/>
  <c r="G85" i="13"/>
  <c r="H85" i="13"/>
  <c r="I85" i="13"/>
  <c r="P85" i="13"/>
  <c r="G86" i="13"/>
  <c r="H86" i="13"/>
  <c r="G87" i="13"/>
  <c r="H87" i="13"/>
  <c r="I87" i="13"/>
  <c r="M87" i="13"/>
  <c r="G88" i="13"/>
  <c r="H88" i="13"/>
  <c r="G89" i="13"/>
  <c r="H89" i="13"/>
  <c r="I89" i="13"/>
  <c r="M89" i="13"/>
  <c r="G90" i="13"/>
  <c r="H90" i="13"/>
  <c r="G91" i="13"/>
  <c r="H91" i="13"/>
  <c r="I91" i="13"/>
  <c r="P91" i="13"/>
  <c r="G92" i="13"/>
  <c r="H92" i="13"/>
  <c r="I92" i="13"/>
  <c r="M92" i="13"/>
  <c r="G93" i="13"/>
  <c r="H93" i="13"/>
  <c r="I93" i="13"/>
  <c r="M93" i="13"/>
  <c r="G94" i="13"/>
  <c r="H94" i="13"/>
  <c r="G95" i="13"/>
  <c r="H95" i="13"/>
  <c r="I95" i="13"/>
  <c r="P95" i="13"/>
  <c r="G96" i="13"/>
  <c r="H96" i="13"/>
  <c r="I96" i="13"/>
  <c r="P96" i="13"/>
  <c r="G97" i="13"/>
  <c r="H97" i="13"/>
  <c r="I97" i="13"/>
  <c r="P97" i="13"/>
  <c r="G98" i="13"/>
  <c r="H98" i="13"/>
  <c r="I98" i="13"/>
  <c r="P98" i="13"/>
  <c r="G99" i="13"/>
  <c r="H99" i="13"/>
  <c r="G100" i="13"/>
  <c r="H100" i="13"/>
  <c r="I100" i="13"/>
  <c r="P100" i="13"/>
  <c r="G101" i="13"/>
  <c r="H101" i="13"/>
  <c r="I101" i="13"/>
  <c r="M101" i="13"/>
  <c r="G102" i="13"/>
  <c r="H102" i="13"/>
  <c r="I102" i="13"/>
  <c r="M102" i="13"/>
  <c r="G103" i="13"/>
  <c r="H103" i="13"/>
  <c r="I103" i="13"/>
  <c r="M103" i="13"/>
  <c r="G104" i="13"/>
  <c r="H104" i="13"/>
  <c r="I104" i="13"/>
  <c r="M104" i="13"/>
  <c r="G105" i="13"/>
  <c r="H105" i="13"/>
  <c r="I105" i="13"/>
  <c r="M105" i="13"/>
  <c r="G106" i="13"/>
  <c r="H106" i="13"/>
  <c r="I106" i="13"/>
  <c r="M106" i="13"/>
  <c r="G107" i="13"/>
  <c r="H107" i="13"/>
  <c r="G108" i="13"/>
  <c r="H108" i="13"/>
  <c r="I108" i="13"/>
  <c r="M108" i="13"/>
  <c r="G109" i="13"/>
  <c r="H109" i="13"/>
  <c r="I109" i="13"/>
  <c r="N109" i="13"/>
  <c r="G110" i="13"/>
  <c r="H110" i="13"/>
  <c r="G111" i="13"/>
  <c r="H111" i="13"/>
  <c r="I111" i="13"/>
  <c r="M111" i="13"/>
  <c r="G112" i="13"/>
  <c r="H112" i="13"/>
  <c r="I112" i="13"/>
  <c r="P112" i="13"/>
  <c r="G113" i="13"/>
  <c r="H113" i="13"/>
  <c r="I113" i="13"/>
  <c r="M113" i="13"/>
  <c r="G114" i="13"/>
  <c r="H114" i="13"/>
  <c r="G115" i="13"/>
  <c r="H115" i="13"/>
  <c r="I115" i="13"/>
  <c r="M115" i="13"/>
  <c r="G116" i="13"/>
  <c r="H116" i="13"/>
  <c r="I116" i="13"/>
  <c r="M116" i="13"/>
  <c r="G117" i="13"/>
  <c r="H117" i="13"/>
  <c r="G119" i="13"/>
  <c r="H119" i="13"/>
  <c r="G120" i="13"/>
  <c r="H120" i="13"/>
  <c r="I120" i="13"/>
  <c r="M120" i="13"/>
  <c r="G121" i="13"/>
  <c r="H121" i="13"/>
  <c r="G122" i="13"/>
  <c r="H122" i="13"/>
  <c r="I122" i="13"/>
  <c r="P122" i="13"/>
  <c r="G123" i="13"/>
  <c r="H123" i="13"/>
  <c r="G124" i="13"/>
  <c r="H124" i="13"/>
  <c r="I124" i="13"/>
  <c r="M124" i="13"/>
  <c r="G125" i="13"/>
  <c r="H125" i="13"/>
  <c r="I125" i="13"/>
  <c r="M125" i="13"/>
  <c r="G126" i="13"/>
  <c r="H126" i="13"/>
  <c r="G127" i="13"/>
  <c r="H127" i="13"/>
  <c r="I127" i="13"/>
  <c r="M127" i="13"/>
  <c r="G128" i="13"/>
  <c r="H128" i="13"/>
  <c r="I128" i="13"/>
  <c r="M128" i="13"/>
  <c r="G129" i="13"/>
  <c r="H129" i="13"/>
  <c r="I129" i="13"/>
  <c r="M129" i="13"/>
  <c r="G130" i="13"/>
  <c r="H130" i="13"/>
  <c r="G131" i="13"/>
  <c r="H131" i="13"/>
  <c r="I131" i="13"/>
  <c r="M131" i="13"/>
  <c r="G132" i="13"/>
  <c r="H132" i="13"/>
  <c r="I132" i="13"/>
  <c r="M132" i="13"/>
  <c r="G133" i="13"/>
  <c r="H133" i="13"/>
  <c r="I133" i="13"/>
  <c r="M133" i="13"/>
  <c r="G134" i="13"/>
  <c r="H134" i="13"/>
  <c r="I134" i="13"/>
  <c r="N134" i="13"/>
  <c r="G135" i="13"/>
  <c r="H135" i="13"/>
  <c r="I135" i="13"/>
  <c r="N135" i="13"/>
  <c r="G136" i="13"/>
  <c r="H136" i="13"/>
  <c r="I136" i="13"/>
  <c r="O136" i="13"/>
  <c r="G137" i="13"/>
  <c r="H137" i="13"/>
  <c r="I137" i="13"/>
  <c r="O137" i="13"/>
  <c r="G75" i="13"/>
  <c r="H75" i="13"/>
  <c r="G76" i="13"/>
  <c r="H76" i="13"/>
  <c r="D76" i="13"/>
  <c r="G78" i="13"/>
  <c r="H78" i="13"/>
  <c r="G118" i="13"/>
  <c r="H118" i="13"/>
  <c r="T118" i="13"/>
  <c r="G21" i="13"/>
  <c r="H21" i="13"/>
  <c r="D21" i="13"/>
  <c r="G22" i="13"/>
  <c r="H22" i="13"/>
  <c r="D22" i="13"/>
  <c r="G23" i="13"/>
  <c r="H23" i="13"/>
  <c r="D23" i="13"/>
  <c r="G24" i="13"/>
  <c r="H24" i="13"/>
  <c r="G25" i="13"/>
  <c r="H25" i="13"/>
  <c r="D25" i="13"/>
  <c r="G26" i="13"/>
  <c r="H26" i="13"/>
  <c r="G27" i="13"/>
  <c r="H27" i="13"/>
  <c r="D27" i="13"/>
  <c r="G28" i="13"/>
  <c r="H28" i="13"/>
  <c r="D28" i="13"/>
  <c r="G29" i="13"/>
  <c r="H29" i="13"/>
  <c r="D29" i="13"/>
  <c r="G30" i="13"/>
  <c r="H30" i="13"/>
  <c r="D30" i="13"/>
  <c r="G31" i="13"/>
  <c r="H31" i="13"/>
  <c r="G32" i="13"/>
  <c r="H32" i="13"/>
  <c r="G33" i="13"/>
  <c r="H33" i="13"/>
  <c r="I33" i="13"/>
  <c r="K33" i="13"/>
  <c r="G34" i="13"/>
  <c r="H34" i="13"/>
  <c r="G35" i="13"/>
  <c r="H35" i="13"/>
  <c r="I35" i="13"/>
  <c r="K35" i="13"/>
  <c r="G36" i="13"/>
  <c r="H36" i="13"/>
  <c r="G37" i="13"/>
  <c r="H37" i="13"/>
  <c r="I37" i="13"/>
  <c r="K37" i="13"/>
  <c r="G38" i="13"/>
  <c r="H38" i="13"/>
  <c r="G39" i="13"/>
  <c r="H39" i="13"/>
  <c r="I39" i="13"/>
  <c r="K39" i="13"/>
  <c r="G40" i="13"/>
  <c r="H40" i="13"/>
  <c r="I40" i="13"/>
  <c r="K40" i="13"/>
  <c r="G41" i="13"/>
  <c r="H41" i="13"/>
  <c r="I41" i="13"/>
  <c r="M41" i="13"/>
  <c r="G42" i="13"/>
  <c r="H42" i="13"/>
  <c r="G43" i="13"/>
  <c r="H43" i="13"/>
  <c r="G44" i="13"/>
  <c r="H44" i="13"/>
  <c r="G45" i="13"/>
  <c r="H45" i="13"/>
  <c r="I45" i="13"/>
  <c r="M45" i="13"/>
  <c r="G46" i="13"/>
  <c r="H46" i="13"/>
  <c r="G47" i="13"/>
  <c r="H47" i="13"/>
  <c r="I47" i="13"/>
  <c r="M47" i="13"/>
  <c r="G48" i="13"/>
  <c r="H48" i="13"/>
  <c r="G49" i="13"/>
  <c r="H49" i="13"/>
  <c r="I49" i="13"/>
  <c r="M49" i="13"/>
  <c r="G50" i="13"/>
  <c r="H50" i="13"/>
  <c r="I50" i="13"/>
  <c r="K50" i="13"/>
  <c r="G51" i="13"/>
  <c r="H51" i="13"/>
  <c r="G52" i="13"/>
  <c r="H52" i="13"/>
  <c r="I52" i="13"/>
  <c r="K52" i="13"/>
  <c r="G53" i="13"/>
  <c r="H53" i="13"/>
  <c r="I53" i="13"/>
  <c r="M53" i="13"/>
  <c r="G54" i="13"/>
  <c r="H54" i="13"/>
  <c r="D54" i="13"/>
  <c r="G55" i="13"/>
  <c r="H55" i="13"/>
  <c r="G56" i="13"/>
  <c r="H56" i="13"/>
  <c r="D56" i="13"/>
  <c r="G57" i="13"/>
  <c r="H57" i="13"/>
  <c r="I57" i="13"/>
  <c r="K57" i="13"/>
  <c r="G58" i="13"/>
  <c r="H58" i="13"/>
  <c r="I58" i="13"/>
  <c r="K58" i="13"/>
  <c r="G59" i="13"/>
  <c r="H59" i="13"/>
  <c r="G60" i="13"/>
  <c r="H60" i="13"/>
  <c r="D60" i="13"/>
  <c r="G61" i="13"/>
  <c r="H61" i="13"/>
  <c r="G62" i="13"/>
  <c r="H62" i="13"/>
  <c r="G63" i="13"/>
  <c r="H63" i="13"/>
  <c r="G64" i="13"/>
  <c r="H64" i="13"/>
  <c r="G65" i="13"/>
  <c r="H65" i="13"/>
  <c r="D65" i="13"/>
  <c r="I65" i="13"/>
  <c r="K65" i="13"/>
  <c r="G66" i="13"/>
  <c r="H66" i="13"/>
  <c r="G67" i="13"/>
  <c r="H67" i="13"/>
  <c r="I67" i="13"/>
  <c r="K67" i="13"/>
  <c r="G68" i="13"/>
  <c r="H68" i="13"/>
  <c r="D68" i="13"/>
  <c r="G69" i="13"/>
  <c r="H69" i="13"/>
  <c r="I69" i="13"/>
  <c r="L69" i="13"/>
  <c r="G70" i="13"/>
  <c r="H70" i="13"/>
  <c r="I70" i="13"/>
  <c r="M70" i="13"/>
  <c r="G71" i="13"/>
  <c r="H71" i="13"/>
  <c r="I71" i="13"/>
  <c r="M71" i="13"/>
  <c r="G72" i="13"/>
  <c r="H72" i="13"/>
  <c r="D72" i="13"/>
  <c r="G15" i="13"/>
  <c r="G16" i="13" s="1"/>
  <c r="E17" i="13"/>
  <c r="E19" i="13"/>
  <c r="F19" i="13"/>
  <c r="S21" i="13"/>
  <c r="I22" i="13"/>
  <c r="M22" i="13"/>
  <c r="S22" i="13"/>
  <c r="I23" i="13"/>
  <c r="M23" i="13"/>
  <c r="S23" i="13"/>
  <c r="S24" i="13"/>
  <c r="S25" i="13"/>
  <c r="S26" i="13"/>
  <c r="I27" i="13"/>
  <c r="M27" i="13"/>
  <c r="S27" i="13"/>
  <c r="I28" i="13"/>
  <c r="K28" i="13"/>
  <c r="S28" i="13"/>
  <c r="S29" i="13"/>
  <c r="I30" i="13"/>
  <c r="S30" i="13"/>
  <c r="S31" i="13"/>
  <c r="S32" i="13"/>
  <c r="S33" i="13"/>
  <c r="S34" i="13"/>
  <c r="S35" i="13"/>
  <c r="S36" i="13"/>
  <c r="S37" i="13"/>
  <c r="S38" i="13"/>
  <c r="S39" i="13"/>
  <c r="D40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D52" i="13"/>
  <c r="S52" i="13"/>
  <c r="S53" i="13"/>
  <c r="I54" i="13"/>
  <c r="M54" i="13"/>
  <c r="S54" i="13"/>
  <c r="D55" i="13"/>
  <c r="I55" i="13"/>
  <c r="M55" i="13"/>
  <c r="S55" i="13"/>
  <c r="I56" i="13"/>
  <c r="M56" i="13"/>
  <c r="S56" i="13"/>
  <c r="D57" i="13"/>
  <c r="S57" i="13"/>
  <c r="D58" i="13"/>
  <c r="S58" i="13"/>
  <c r="S59" i="13"/>
  <c r="I60" i="13"/>
  <c r="K60" i="13"/>
  <c r="S60" i="13"/>
  <c r="S61" i="13"/>
  <c r="S62" i="13"/>
  <c r="S63" i="13"/>
  <c r="S64" i="13"/>
  <c r="S65" i="13"/>
  <c r="D66" i="13"/>
  <c r="I66" i="13"/>
  <c r="K66" i="13"/>
  <c r="S66" i="13"/>
  <c r="S67" i="13"/>
  <c r="I68" i="13"/>
  <c r="P68" i="13"/>
  <c r="S68" i="13"/>
  <c r="D69" i="13"/>
  <c r="S69" i="13"/>
  <c r="D70" i="13"/>
  <c r="S70" i="13"/>
  <c r="D71" i="13"/>
  <c r="S71" i="13"/>
  <c r="I72" i="13"/>
  <c r="M72" i="13"/>
  <c r="S72" i="13"/>
  <c r="D73" i="13"/>
  <c r="M73" i="13"/>
  <c r="S73" i="13"/>
  <c r="D74" i="13"/>
  <c r="K74" i="13"/>
  <c r="S74" i="13"/>
  <c r="D75" i="13"/>
  <c r="S75" i="13"/>
  <c r="S76" i="13"/>
  <c r="D77" i="13"/>
  <c r="S77" i="13"/>
  <c r="S78" i="13"/>
  <c r="D79" i="13"/>
  <c r="S79" i="13"/>
  <c r="S80" i="13"/>
  <c r="D81" i="13"/>
  <c r="S81" i="13"/>
  <c r="S82" i="13"/>
  <c r="D83" i="13"/>
  <c r="S83" i="13"/>
  <c r="D84" i="13"/>
  <c r="S84" i="13"/>
  <c r="D85" i="13"/>
  <c r="S85" i="13"/>
  <c r="S86" i="13"/>
  <c r="D87" i="13"/>
  <c r="S87" i="13"/>
  <c r="S88" i="13"/>
  <c r="D89" i="13"/>
  <c r="S89" i="13"/>
  <c r="S90" i="13"/>
  <c r="D91" i="13"/>
  <c r="S91" i="13"/>
  <c r="S92" i="13"/>
  <c r="D93" i="13"/>
  <c r="S93" i="13"/>
  <c r="S94" i="13"/>
  <c r="D95" i="13"/>
  <c r="S95" i="13"/>
  <c r="S96" i="13"/>
  <c r="D97" i="13"/>
  <c r="S97" i="13"/>
  <c r="D98" i="13"/>
  <c r="S98" i="13"/>
  <c r="S99" i="13"/>
  <c r="S100" i="13"/>
  <c r="D101" i="13"/>
  <c r="S101" i="13"/>
  <c r="S102" i="13"/>
  <c r="D103" i="13"/>
  <c r="S103" i="13"/>
  <c r="D104" i="13"/>
  <c r="S104" i="13"/>
  <c r="D105" i="13"/>
  <c r="S105" i="13"/>
  <c r="S106" i="13"/>
  <c r="S107" i="13"/>
  <c r="S108" i="13"/>
  <c r="D109" i="13"/>
  <c r="S109" i="13"/>
  <c r="S110" i="13"/>
  <c r="D111" i="13"/>
  <c r="S111" i="13"/>
  <c r="S112" i="13"/>
  <c r="D113" i="13"/>
  <c r="S113" i="13"/>
  <c r="S114" i="13"/>
  <c r="D115" i="13"/>
  <c r="S115" i="13"/>
  <c r="S116" i="13"/>
  <c r="S117" i="13"/>
  <c r="D118" i="13"/>
  <c r="S118" i="13"/>
  <c r="S119" i="13"/>
  <c r="S120" i="13"/>
  <c r="S121" i="13"/>
  <c r="D122" i="13"/>
  <c r="S122" i="13"/>
  <c r="S123" i="13"/>
  <c r="S124" i="13"/>
  <c r="D125" i="13"/>
  <c r="S125" i="13"/>
  <c r="S126" i="13"/>
  <c r="S127" i="13"/>
  <c r="D128" i="13"/>
  <c r="S128" i="13"/>
  <c r="D129" i="13"/>
  <c r="S129" i="13"/>
  <c r="S130" i="13"/>
  <c r="D131" i="13"/>
  <c r="S131" i="13"/>
  <c r="S132" i="13"/>
  <c r="D133" i="13"/>
  <c r="S133" i="13"/>
  <c r="D134" i="13"/>
  <c r="S134" i="13"/>
  <c r="D135" i="13"/>
  <c r="S135" i="13"/>
  <c r="S136" i="13"/>
  <c r="D137" i="13"/>
  <c r="S137" i="13"/>
  <c r="E8" i="12"/>
  <c r="H10" i="12"/>
  <c r="I10" i="12"/>
  <c r="H11" i="12"/>
  <c r="I11" i="12"/>
  <c r="G79" i="12"/>
  <c r="H79" i="12"/>
  <c r="I79" i="12"/>
  <c r="M79" i="12"/>
  <c r="G81" i="12"/>
  <c r="H81" i="12"/>
  <c r="I81" i="12"/>
  <c r="P81" i="12"/>
  <c r="G83" i="12"/>
  <c r="H83" i="12"/>
  <c r="G87" i="12"/>
  <c r="H87" i="12"/>
  <c r="G90" i="12"/>
  <c r="H90" i="12"/>
  <c r="G93" i="12"/>
  <c r="H93" i="12"/>
  <c r="I93" i="12"/>
  <c r="M93" i="12"/>
  <c r="G94" i="12"/>
  <c r="H94" i="12"/>
  <c r="G101" i="12"/>
  <c r="H101" i="12"/>
  <c r="I101" i="12"/>
  <c r="M101" i="12"/>
  <c r="G102" i="12"/>
  <c r="H102" i="12"/>
  <c r="G103" i="12"/>
  <c r="H103" i="12"/>
  <c r="G106" i="12"/>
  <c r="H106" i="12"/>
  <c r="G109" i="12"/>
  <c r="H109" i="12"/>
  <c r="G111" i="12"/>
  <c r="H111" i="12"/>
  <c r="I111" i="12"/>
  <c r="M111" i="12"/>
  <c r="G113" i="12"/>
  <c r="H113" i="12"/>
  <c r="G115" i="12"/>
  <c r="H115" i="12"/>
  <c r="G120" i="12"/>
  <c r="H120" i="12"/>
  <c r="G123" i="12"/>
  <c r="H123" i="12"/>
  <c r="G126" i="12"/>
  <c r="H126" i="12"/>
  <c r="I126" i="12"/>
  <c r="G127" i="12"/>
  <c r="H127" i="12"/>
  <c r="G134" i="12"/>
  <c r="H134" i="12"/>
  <c r="I134" i="12"/>
  <c r="N134" i="12"/>
  <c r="G135" i="12"/>
  <c r="H135" i="12"/>
  <c r="I135" i="12"/>
  <c r="N135" i="12"/>
  <c r="G136" i="12"/>
  <c r="H136" i="12"/>
  <c r="G76" i="12"/>
  <c r="H76" i="12"/>
  <c r="D76" i="12"/>
  <c r="G78" i="12"/>
  <c r="H78" i="12"/>
  <c r="D78" i="12"/>
  <c r="G21" i="12"/>
  <c r="H21" i="12"/>
  <c r="G22" i="12"/>
  <c r="H22" i="12"/>
  <c r="I22" i="12"/>
  <c r="M22" i="12"/>
  <c r="G25" i="12"/>
  <c r="H25" i="12"/>
  <c r="G26" i="12"/>
  <c r="H26" i="12"/>
  <c r="I26" i="12"/>
  <c r="M26" i="12"/>
  <c r="G29" i="12"/>
  <c r="H29" i="12"/>
  <c r="G30" i="12"/>
  <c r="H30" i="12"/>
  <c r="I30" i="12"/>
  <c r="G33" i="12"/>
  <c r="H33" i="12"/>
  <c r="D33" i="12"/>
  <c r="G36" i="12"/>
  <c r="H36" i="12"/>
  <c r="G38" i="12"/>
  <c r="H38" i="12"/>
  <c r="I38" i="12"/>
  <c r="K38" i="12"/>
  <c r="G39" i="12"/>
  <c r="H39" i="12"/>
  <c r="G41" i="12"/>
  <c r="H41" i="12"/>
  <c r="G42" i="12"/>
  <c r="H42" i="12"/>
  <c r="D42" i="12"/>
  <c r="G44" i="12"/>
  <c r="H44" i="12"/>
  <c r="D44" i="12"/>
  <c r="G45" i="12"/>
  <c r="H45" i="12"/>
  <c r="G46" i="12"/>
  <c r="H46" i="12"/>
  <c r="D46" i="12"/>
  <c r="G47" i="12"/>
  <c r="H47" i="12"/>
  <c r="G49" i="12"/>
  <c r="H49" i="12"/>
  <c r="D49" i="12"/>
  <c r="G50" i="12"/>
  <c r="H50" i="12"/>
  <c r="G52" i="12"/>
  <c r="H52" i="12"/>
  <c r="I52" i="12"/>
  <c r="K52" i="12"/>
  <c r="G53" i="12"/>
  <c r="H53" i="12"/>
  <c r="G54" i="12"/>
  <c r="H54" i="12"/>
  <c r="I54" i="12"/>
  <c r="M54" i="12"/>
  <c r="G55" i="12"/>
  <c r="H55" i="12"/>
  <c r="G57" i="12"/>
  <c r="H57" i="12"/>
  <c r="G58" i="12"/>
  <c r="H58" i="12"/>
  <c r="G60" i="12"/>
  <c r="H60" i="12"/>
  <c r="G61" i="12"/>
  <c r="H61" i="12"/>
  <c r="G62" i="12"/>
  <c r="H62" i="12"/>
  <c r="D62" i="12"/>
  <c r="G63" i="12"/>
  <c r="H63" i="12"/>
  <c r="G65" i="12"/>
  <c r="H65" i="12"/>
  <c r="D65" i="12"/>
  <c r="G66" i="12"/>
  <c r="H66" i="12"/>
  <c r="G68" i="12"/>
  <c r="H68" i="12"/>
  <c r="I68" i="12"/>
  <c r="P68" i="12"/>
  <c r="G69" i="12"/>
  <c r="H69" i="12"/>
  <c r="G70" i="12"/>
  <c r="H70" i="12"/>
  <c r="I70" i="12"/>
  <c r="M70" i="12"/>
  <c r="G71" i="12"/>
  <c r="H71" i="12"/>
  <c r="G15" i="12"/>
  <c r="G16" i="12" s="1"/>
  <c r="E17" i="12"/>
  <c r="E19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I33" i="12"/>
  <c r="K33" i="12"/>
  <c r="S33" i="12"/>
  <c r="S34" i="12"/>
  <c r="S35" i="12"/>
  <c r="S36" i="12"/>
  <c r="S37" i="12"/>
  <c r="D38" i="12"/>
  <c r="S38" i="12"/>
  <c r="S39" i="12"/>
  <c r="S40" i="12"/>
  <c r="D41" i="12"/>
  <c r="I41" i="12"/>
  <c r="M41" i="12"/>
  <c r="S41" i="12"/>
  <c r="I42" i="12"/>
  <c r="M42" i="12"/>
  <c r="S42" i="12"/>
  <c r="S43" i="12"/>
  <c r="I44" i="12"/>
  <c r="M44" i="12"/>
  <c r="S44" i="12"/>
  <c r="S45" i="12"/>
  <c r="I46" i="12"/>
  <c r="M46" i="12"/>
  <c r="S46" i="12"/>
  <c r="S47" i="12"/>
  <c r="S48" i="12"/>
  <c r="S49" i="12"/>
  <c r="D50" i="12"/>
  <c r="I50" i="12"/>
  <c r="K50" i="12"/>
  <c r="S50" i="12"/>
  <c r="S51" i="12"/>
  <c r="D52" i="12"/>
  <c r="S52" i="12"/>
  <c r="S53" i="12"/>
  <c r="D54" i="12"/>
  <c r="S54" i="12"/>
  <c r="S55" i="12"/>
  <c r="S56" i="12"/>
  <c r="D57" i="12"/>
  <c r="I57" i="12"/>
  <c r="K57" i="12"/>
  <c r="S57" i="12"/>
  <c r="S58" i="12"/>
  <c r="S59" i="12"/>
  <c r="D60" i="12"/>
  <c r="I60" i="12"/>
  <c r="K60" i="12"/>
  <c r="S60" i="12"/>
  <c r="S61" i="12"/>
  <c r="I62" i="12"/>
  <c r="K62" i="12"/>
  <c r="S62" i="12"/>
  <c r="S63" i="12"/>
  <c r="S64" i="12"/>
  <c r="I65" i="12"/>
  <c r="K65" i="12"/>
  <c r="S65" i="12"/>
  <c r="D66" i="12"/>
  <c r="I66" i="12"/>
  <c r="K66" i="12"/>
  <c r="S66" i="12"/>
  <c r="S67" i="12"/>
  <c r="D68" i="12"/>
  <c r="S68" i="12"/>
  <c r="S69" i="12"/>
  <c r="S70" i="12"/>
  <c r="S71" i="12"/>
  <c r="S72" i="12"/>
  <c r="S73" i="12"/>
  <c r="S74" i="12"/>
  <c r="S75" i="12"/>
  <c r="S76" i="12"/>
  <c r="S77" i="12"/>
  <c r="S78" i="12"/>
  <c r="D79" i="12"/>
  <c r="S79" i="12"/>
  <c r="S80" i="12"/>
  <c r="D81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D93" i="12"/>
  <c r="S93" i="12"/>
  <c r="S94" i="12"/>
  <c r="S95" i="12"/>
  <c r="S96" i="12"/>
  <c r="S97" i="12"/>
  <c r="S98" i="12"/>
  <c r="S99" i="12"/>
  <c r="S100" i="12"/>
  <c r="D101" i="12"/>
  <c r="S101" i="12"/>
  <c r="S102" i="12"/>
  <c r="S103" i="12"/>
  <c r="S104" i="12"/>
  <c r="S105" i="12"/>
  <c r="S106" i="12"/>
  <c r="S107" i="12"/>
  <c r="S108" i="12"/>
  <c r="S109" i="12"/>
  <c r="S110" i="12"/>
  <c r="D111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D126" i="12"/>
  <c r="M126" i="12"/>
  <c r="S126" i="12"/>
  <c r="S127" i="12"/>
  <c r="S128" i="12"/>
  <c r="S129" i="12"/>
  <c r="S130" i="12"/>
  <c r="S131" i="12"/>
  <c r="S132" i="12"/>
  <c r="S133" i="12"/>
  <c r="S134" i="12"/>
  <c r="D135" i="12"/>
  <c r="S135" i="12"/>
  <c r="S136" i="12"/>
  <c r="S137" i="12"/>
  <c r="E8" i="17"/>
  <c r="G80" i="17"/>
  <c r="H80" i="17"/>
  <c r="H10" i="17"/>
  <c r="H11" i="17"/>
  <c r="I10" i="17"/>
  <c r="I11" i="17"/>
  <c r="G131" i="17"/>
  <c r="H131" i="17"/>
  <c r="G39" i="17"/>
  <c r="H39" i="17"/>
  <c r="I39" i="17"/>
  <c r="K39" i="17"/>
  <c r="G45" i="17"/>
  <c r="H45" i="17"/>
  <c r="G51" i="17"/>
  <c r="H51" i="17"/>
  <c r="I51" i="17"/>
  <c r="K51" i="17"/>
  <c r="G55" i="17"/>
  <c r="H55" i="17"/>
  <c r="I55" i="17"/>
  <c r="M55" i="17"/>
  <c r="G57" i="17"/>
  <c r="H57" i="17"/>
  <c r="G67" i="17"/>
  <c r="H67" i="17"/>
  <c r="I67" i="17"/>
  <c r="K67" i="17"/>
  <c r="G69" i="17"/>
  <c r="H69" i="17"/>
  <c r="G73" i="17"/>
  <c r="H73" i="17"/>
  <c r="G15" i="17"/>
  <c r="G16" i="17" s="1"/>
  <c r="E17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E8" i="16"/>
  <c r="G23" i="16"/>
  <c r="H23" i="16"/>
  <c r="I23" i="16"/>
  <c r="M23" i="16"/>
  <c r="H10" i="16"/>
  <c r="H11" i="16"/>
  <c r="I10" i="16"/>
  <c r="I11" i="16"/>
  <c r="D23" i="16"/>
  <c r="G26" i="16"/>
  <c r="H26" i="16"/>
  <c r="G27" i="16"/>
  <c r="H27" i="16"/>
  <c r="D27" i="16"/>
  <c r="G30" i="16"/>
  <c r="H30" i="16"/>
  <c r="G31" i="16"/>
  <c r="H31" i="16"/>
  <c r="G38" i="16"/>
  <c r="H38" i="16"/>
  <c r="G41" i="16"/>
  <c r="H41" i="16"/>
  <c r="G44" i="16"/>
  <c r="H44" i="16"/>
  <c r="G50" i="16"/>
  <c r="H50" i="16"/>
  <c r="G51" i="16"/>
  <c r="H51" i="16"/>
  <c r="G53" i="16"/>
  <c r="H53" i="16"/>
  <c r="G63" i="16"/>
  <c r="H63" i="16"/>
  <c r="G64" i="16"/>
  <c r="H64" i="16"/>
  <c r="G74" i="16"/>
  <c r="H74" i="16"/>
  <c r="G79" i="16"/>
  <c r="H79" i="16"/>
  <c r="G81" i="16"/>
  <c r="H81" i="16"/>
  <c r="D81" i="16"/>
  <c r="G83" i="16"/>
  <c r="H83" i="16"/>
  <c r="G92" i="16"/>
  <c r="H92" i="16"/>
  <c r="I92" i="16"/>
  <c r="M92" i="16"/>
  <c r="G94" i="16"/>
  <c r="H94" i="16"/>
  <c r="I94" i="16"/>
  <c r="N94" i="16"/>
  <c r="G95" i="16"/>
  <c r="H95" i="16"/>
  <c r="I95" i="16"/>
  <c r="P95" i="16"/>
  <c r="G102" i="16"/>
  <c r="H102" i="16"/>
  <c r="I102" i="16"/>
  <c r="M102" i="16"/>
  <c r="G104" i="16"/>
  <c r="H104" i="16"/>
  <c r="G108" i="16"/>
  <c r="H108" i="16"/>
  <c r="I108" i="16"/>
  <c r="M108" i="16"/>
  <c r="G112" i="16"/>
  <c r="H112" i="16"/>
  <c r="G116" i="16"/>
  <c r="H116" i="16"/>
  <c r="I116" i="16"/>
  <c r="M116" i="16"/>
  <c r="G119" i="16"/>
  <c r="H119" i="16"/>
  <c r="G122" i="16"/>
  <c r="H122" i="16"/>
  <c r="I122" i="16"/>
  <c r="P122" i="16"/>
  <c r="G123" i="16"/>
  <c r="H123" i="16"/>
  <c r="G131" i="16"/>
  <c r="H131" i="16"/>
  <c r="I131" i="16"/>
  <c r="M131" i="16"/>
  <c r="G75" i="16"/>
  <c r="H75" i="16"/>
  <c r="D75" i="16"/>
  <c r="G78" i="16"/>
  <c r="H78" i="16"/>
  <c r="G118" i="16"/>
  <c r="H118" i="16"/>
  <c r="G15" i="16"/>
  <c r="G16" i="16" s="1"/>
  <c r="E17" i="16"/>
  <c r="E19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Z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D131" i="16"/>
  <c r="S131" i="16"/>
  <c r="S132" i="16"/>
  <c r="S133" i="16"/>
  <c r="S134" i="16"/>
  <c r="S135" i="16"/>
  <c r="S136" i="16"/>
  <c r="S137" i="16"/>
  <c r="E8" i="8"/>
  <c r="G34" i="8"/>
  <c r="H34" i="8"/>
  <c r="G38" i="8"/>
  <c r="H38" i="8"/>
  <c r="D38" i="8"/>
  <c r="H10" i="8"/>
  <c r="H11" i="8"/>
  <c r="I10" i="8"/>
  <c r="I11" i="8"/>
  <c r="G35" i="8"/>
  <c r="H35" i="8"/>
  <c r="D35" i="8"/>
  <c r="G41" i="8"/>
  <c r="H41" i="8"/>
  <c r="G42" i="8"/>
  <c r="H42" i="8"/>
  <c r="I42" i="8"/>
  <c r="M42" i="8"/>
  <c r="G46" i="8"/>
  <c r="H46" i="8"/>
  <c r="G51" i="8"/>
  <c r="H51" i="8"/>
  <c r="G54" i="8"/>
  <c r="H54" i="8"/>
  <c r="G57" i="8"/>
  <c r="H57" i="8"/>
  <c r="G60" i="8"/>
  <c r="H60" i="8"/>
  <c r="G62" i="8"/>
  <c r="H62" i="8"/>
  <c r="G65" i="8"/>
  <c r="H65" i="8"/>
  <c r="G68" i="8"/>
  <c r="H68" i="8"/>
  <c r="G70" i="8"/>
  <c r="H70" i="8"/>
  <c r="G73" i="8"/>
  <c r="H73" i="8"/>
  <c r="G79" i="8"/>
  <c r="H79" i="8"/>
  <c r="G81" i="8"/>
  <c r="H81" i="8"/>
  <c r="D81" i="8"/>
  <c r="G84" i="8"/>
  <c r="H84" i="8"/>
  <c r="D84" i="8"/>
  <c r="G87" i="8"/>
  <c r="H87" i="8"/>
  <c r="G89" i="8"/>
  <c r="H89" i="8"/>
  <c r="G92" i="8"/>
  <c r="H92" i="8"/>
  <c r="D92" i="8"/>
  <c r="G95" i="8"/>
  <c r="H95" i="8"/>
  <c r="G97" i="8"/>
  <c r="H97" i="8"/>
  <c r="G100" i="8"/>
  <c r="H100" i="8"/>
  <c r="G103" i="8"/>
  <c r="H103" i="8"/>
  <c r="G105" i="8"/>
  <c r="H105" i="8"/>
  <c r="G108" i="8"/>
  <c r="H108" i="8"/>
  <c r="G111" i="8"/>
  <c r="H111" i="8"/>
  <c r="G113" i="8"/>
  <c r="H113" i="8"/>
  <c r="G116" i="8"/>
  <c r="H116" i="8"/>
  <c r="G120" i="8"/>
  <c r="H120" i="8"/>
  <c r="D120" i="8"/>
  <c r="G122" i="8"/>
  <c r="H122" i="8"/>
  <c r="G125" i="8"/>
  <c r="H125" i="8"/>
  <c r="G128" i="8"/>
  <c r="H128" i="8"/>
  <c r="D128" i="8"/>
  <c r="G130" i="8"/>
  <c r="H130" i="8"/>
  <c r="G133" i="8"/>
  <c r="H133" i="8"/>
  <c r="G136" i="8"/>
  <c r="H136" i="8"/>
  <c r="I136" i="8"/>
  <c r="O136" i="8"/>
  <c r="G75" i="8"/>
  <c r="H75" i="8"/>
  <c r="D75" i="8"/>
  <c r="G76" i="8"/>
  <c r="H76" i="8"/>
  <c r="D76" i="8"/>
  <c r="G118" i="8"/>
  <c r="H118" i="8"/>
  <c r="G22" i="8"/>
  <c r="H22" i="8"/>
  <c r="D22" i="8"/>
  <c r="G24" i="8"/>
  <c r="H24" i="8"/>
  <c r="G26" i="8"/>
  <c r="H26" i="8"/>
  <c r="G28" i="8"/>
  <c r="H28" i="8"/>
  <c r="G30" i="8"/>
  <c r="H30" i="8"/>
  <c r="G32" i="8"/>
  <c r="H32" i="8"/>
  <c r="D32" i="8"/>
  <c r="G15" i="8"/>
  <c r="G16" i="8" s="1"/>
  <c r="E17" i="8"/>
  <c r="E19" i="8"/>
  <c r="F19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Z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F8" i="11"/>
  <c r="F9" i="11"/>
  <c r="F10" i="11"/>
  <c r="F11" i="11"/>
  <c r="F12" i="11"/>
  <c r="F13" i="11"/>
  <c r="F23" i="11"/>
  <c r="F24" i="11"/>
  <c r="F25" i="11"/>
  <c r="F26" i="11"/>
  <c r="D26" i="8"/>
  <c r="I26" i="8"/>
  <c r="M26" i="8"/>
  <c r="I22" i="8"/>
  <c r="M22" i="8"/>
  <c r="D42" i="8"/>
  <c r="I35" i="8"/>
  <c r="K35" i="8"/>
  <c r="I38" i="8"/>
  <c r="K38" i="8"/>
  <c r="I53" i="16"/>
  <c r="M53" i="16"/>
  <c r="D53" i="16"/>
  <c r="D136" i="8"/>
  <c r="D125" i="8"/>
  <c r="I125" i="8"/>
  <c r="M125" i="8"/>
  <c r="I120" i="8"/>
  <c r="M120" i="8"/>
  <c r="I113" i="8"/>
  <c r="M113" i="8"/>
  <c r="D113" i="8"/>
  <c r="D108" i="8"/>
  <c r="I108" i="8"/>
  <c r="M108" i="8"/>
  <c r="I103" i="8"/>
  <c r="M103" i="8"/>
  <c r="D103" i="8"/>
  <c r="I97" i="8"/>
  <c r="P97" i="8"/>
  <c r="D97" i="8"/>
  <c r="I92" i="8"/>
  <c r="M92" i="8"/>
  <c r="I81" i="8"/>
  <c r="P81" i="8"/>
  <c r="D73" i="8"/>
  <c r="I73" i="8"/>
  <c r="M73" i="8"/>
  <c r="D68" i="8"/>
  <c r="I68" i="8"/>
  <c r="P68" i="8"/>
  <c r="I62" i="8"/>
  <c r="K62" i="8"/>
  <c r="D62" i="8"/>
  <c r="D57" i="8"/>
  <c r="I57" i="8"/>
  <c r="K57" i="8"/>
  <c r="I51" i="8"/>
  <c r="K51" i="8"/>
  <c r="D51" i="8"/>
  <c r="I41" i="16"/>
  <c r="M41" i="16"/>
  <c r="D41" i="16"/>
  <c r="I32" i="8"/>
  <c r="K32" i="8"/>
  <c r="D28" i="8"/>
  <c r="I28" i="8"/>
  <c r="K28" i="8"/>
  <c r="D24" i="8"/>
  <c r="I24" i="8"/>
  <c r="M24" i="8"/>
  <c r="D118" i="8"/>
  <c r="T118" i="8"/>
  <c r="I46" i="8"/>
  <c r="M46" i="8"/>
  <c r="D46" i="8"/>
  <c r="T118" i="16"/>
  <c r="D118" i="16"/>
  <c r="I112" i="16"/>
  <c r="P112" i="16"/>
  <c r="D112" i="16"/>
  <c r="D133" i="8"/>
  <c r="I133" i="8"/>
  <c r="M133" i="8"/>
  <c r="I128" i="8"/>
  <c r="M128" i="8"/>
  <c r="I122" i="8"/>
  <c r="P122" i="8"/>
  <c r="D122" i="8"/>
  <c r="D116" i="8"/>
  <c r="I116" i="8"/>
  <c r="M116" i="8"/>
  <c r="I111" i="8"/>
  <c r="M111" i="8"/>
  <c r="D111" i="8"/>
  <c r="I105" i="8"/>
  <c r="M105" i="8"/>
  <c r="D105" i="8"/>
  <c r="I95" i="8"/>
  <c r="P95" i="8"/>
  <c r="D95" i="8"/>
  <c r="I89" i="8"/>
  <c r="M89" i="8"/>
  <c r="D89" i="8"/>
  <c r="I84" i="8"/>
  <c r="P84" i="8"/>
  <c r="I79" i="8"/>
  <c r="M79" i="8"/>
  <c r="D79" i="8"/>
  <c r="I70" i="8"/>
  <c r="M70" i="8"/>
  <c r="D70" i="8"/>
  <c r="D65" i="8"/>
  <c r="I65" i="8"/>
  <c r="K65" i="8"/>
  <c r="D60" i="8"/>
  <c r="I60" i="8"/>
  <c r="K60" i="8"/>
  <c r="I34" i="8"/>
  <c r="K34" i="8"/>
  <c r="D34" i="8"/>
  <c r="I83" i="16"/>
  <c r="P83" i="16"/>
  <c r="D83" i="16"/>
  <c r="I64" i="16"/>
  <c r="M64" i="16"/>
  <c r="D64" i="16"/>
  <c r="I131" i="17"/>
  <c r="M131" i="17"/>
  <c r="D131" i="17"/>
  <c r="I61" i="12"/>
  <c r="K61" i="12"/>
  <c r="D61" i="12"/>
  <c r="I47" i="12"/>
  <c r="M47" i="12"/>
  <c r="D47" i="12"/>
  <c r="I29" i="12"/>
  <c r="K29" i="12"/>
  <c r="D29" i="12"/>
  <c r="G135" i="8"/>
  <c r="H135" i="8"/>
  <c r="G131" i="8"/>
  <c r="H131" i="8"/>
  <c r="G127" i="8"/>
  <c r="H127" i="8"/>
  <c r="G123" i="8"/>
  <c r="H123" i="8"/>
  <c r="G119" i="8"/>
  <c r="H119" i="8"/>
  <c r="G114" i="8"/>
  <c r="H114" i="8"/>
  <c r="G110" i="8"/>
  <c r="H110" i="8"/>
  <c r="G106" i="8"/>
  <c r="H106" i="8"/>
  <c r="G102" i="8"/>
  <c r="H102" i="8"/>
  <c r="G98" i="8"/>
  <c r="H98" i="8"/>
  <c r="G94" i="8"/>
  <c r="H94" i="8"/>
  <c r="G90" i="8"/>
  <c r="H90" i="8"/>
  <c r="G86" i="8"/>
  <c r="H86" i="8"/>
  <c r="G82" i="8"/>
  <c r="H82" i="8"/>
  <c r="G77" i="8"/>
  <c r="H77" i="8"/>
  <c r="D77" i="8"/>
  <c r="G71" i="8"/>
  <c r="H71" i="8"/>
  <c r="G67" i="8"/>
  <c r="H67" i="8"/>
  <c r="G63" i="8"/>
  <c r="H63" i="8"/>
  <c r="G59" i="8"/>
  <c r="H59" i="8"/>
  <c r="G55" i="8"/>
  <c r="H55" i="8"/>
  <c r="G47" i="8"/>
  <c r="H47" i="8"/>
  <c r="G45" i="8"/>
  <c r="H45" i="8"/>
  <c r="D116" i="16"/>
  <c r="D108" i="16"/>
  <c r="D102" i="16"/>
  <c r="D95" i="16"/>
  <c r="D94" i="16"/>
  <c r="D92" i="16"/>
  <c r="I79" i="16"/>
  <c r="M79" i="16"/>
  <c r="D79" i="16"/>
  <c r="I71" i="12"/>
  <c r="M71" i="12"/>
  <c r="D71" i="12"/>
  <c r="I53" i="12"/>
  <c r="M53" i="12"/>
  <c r="D53" i="12"/>
  <c r="I39" i="12"/>
  <c r="K39" i="12"/>
  <c r="D39" i="12"/>
  <c r="I21" i="12"/>
  <c r="J21" i="12"/>
  <c r="D21" i="12"/>
  <c r="D136" i="12"/>
  <c r="I136" i="12"/>
  <c r="O136" i="12"/>
  <c r="I127" i="12"/>
  <c r="M127" i="12"/>
  <c r="D127" i="12"/>
  <c r="D120" i="12"/>
  <c r="I120" i="12"/>
  <c r="M120" i="12"/>
  <c r="I115" i="12"/>
  <c r="M115" i="12"/>
  <c r="D115" i="12"/>
  <c r="D103" i="12"/>
  <c r="I103" i="12"/>
  <c r="M103" i="12"/>
  <c r="I94" i="12"/>
  <c r="N94" i="12"/>
  <c r="D94" i="12"/>
  <c r="D87" i="12"/>
  <c r="I87" i="12"/>
  <c r="M87" i="12"/>
  <c r="I83" i="12"/>
  <c r="P83" i="12"/>
  <c r="D83" i="12"/>
  <c r="D80" i="17"/>
  <c r="I80" i="17"/>
  <c r="M80" i="17"/>
  <c r="I63" i="12"/>
  <c r="K63" i="12"/>
  <c r="D63" i="12"/>
  <c r="I45" i="12"/>
  <c r="M45" i="12"/>
  <c r="D45" i="12"/>
  <c r="I123" i="12"/>
  <c r="N123" i="12"/>
  <c r="D123" i="12"/>
  <c r="I106" i="12"/>
  <c r="M106" i="12"/>
  <c r="D106" i="12"/>
  <c r="I90" i="12"/>
  <c r="M90" i="12"/>
  <c r="D90" i="12"/>
  <c r="G36" i="8"/>
  <c r="H36" i="8"/>
  <c r="G40" i="8"/>
  <c r="H40" i="8"/>
  <c r="G44" i="8"/>
  <c r="H44" i="8"/>
  <c r="G48" i="8"/>
  <c r="H48" i="8"/>
  <c r="G52" i="8"/>
  <c r="H52" i="8"/>
  <c r="I69" i="12"/>
  <c r="L69" i="12"/>
  <c r="D69" i="12"/>
  <c r="I55" i="12"/>
  <c r="M55" i="12"/>
  <c r="D55" i="12"/>
  <c r="I81" i="16"/>
  <c r="P81" i="16"/>
  <c r="I27" i="16"/>
  <c r="M27" i="16"/>
  <c r="I131" i="14"/>
  <c r="M131" i="14"/>
  <c r="D131" i="14"/>
  <c r="I123" i="14"/>
  <c r="N123" i="14"/>
  <c r="D123" i="14"/>
  <c r="I114" i="14"/>
  <c r="M114" i="14"/>
  <c r="D114" i="14"/>
  <c r="I106" i="14"/>
  <c r="M106" i="14"/>
  <c r="D106" i="14"/>
  <c r="I90" i="14"/>
  <c r="M90" i="14"/>
  <c r="D90" i="14"/>
  <c r="G37" i="17"/>
  <c r="H37" i="17"/>
  <c r="G35" i="17"/>
  <c r="H35" i="17"/>
  <c r="G33" i="17"/>
  <c r="H33" i="17"/>
  <c r="G31" i="17"/>
  <c r="H31" i="17"/>
  <c r="G29" i="17"/>
  <c r="H29" i="17"/>
  <c r="G27" i="17"/>
  <c r="H27" i="17"/>
  <c r="G25" i="17"/>
  <c r="H25" i="17"/>
  <c r="G23" i="17"/>
  <c r="H23" i="17"/>
  <c r="G21" i="17"/>
  <c r="H21" i="17"/>
  <c r="G118" i="17"/>
  <c r="H118" i="17"/>
  <c r="G76" i="17"/>
  <c r="H76" i="17"/>
  <c r="D76" i="17"/>
  <c r="G136" i="17"/>
  <c r="H136" i="17"/>
  <c r="G132" i="17"/>
  <c r="H132" i="17"/>
  <c r="D132" i="17"/>
  <c r="G128" i="17"/>
  <c r="H128" i="17"/>
  <c r="G124" i="17"/>
  <c r="H124" i="17"/>
  <c r="G120" i="17"/>
  <c r="H120" i="17"/>
  <c r="G115" i="17"/>
  <c r="H115" i="17"/>
  <c r="G111" i="17"/>
  <c r="H111" i="17"/>
  <c r="G107" i="17"/>
  <c r="H107" i="17"/>
  <c r="G103" i="17"/>
  <c r="H103" i="17"/>
  <c r="G99" i="17"/>
  <c r="H99" i="17"/>
  <c r="G95" i="17"/>
  <c r="H95" i="17"/>
  <c r="G91" i="17"/>
  <c r="H91" i="17"/>
  <c r="G87" i="17"/>
  <c r="H87" i="17"/>
  <c r="G83" i="17"/>
  <c r="H83" i="17"/>
  <c r="G79" i="17"/>
  <c r="H79" i="17"/>
  <c r="G73" i="12"/>
  <c r="H73" i="12"/>
  <c r="G80" i="12"/>
  <c r="H80" i="12"/>
  <c r="G84" i="12"/>
  <c r="H84" i="12"/>
  <c r="D84" i="12"/>
  <c r="G88" i="12"/>
  <c r="H88" i="12"/>
  <c r="G92" i="12"/>
  <c r="H92" i="12"/>
  <c r="G96" i="12"/>
  <c r="H96" i="12"/>
  <c r="G100" i="12"/>
  <c r="H100" i="12"/>
  <c r="G104" i="12"/>
  <c r="H104" i="12"/>
  <c r="G108" i="12"/>
  <c r="H108" i="12"/>
  <c r="G112" i="12"/>
  <c r="H112" i="12"/>
  <c r="G116" i="12"/>
  <c r="H116" i="12"/>
  <c r="G121" i="12"/>
  <c r="H121" i="12"/>
  <c r="G125" i="12"/>
  <c r="H125" i="12"/>
  <c r="G129" i="12"/>
  <c r="H129" i="12"/>
  <c r="G133" i="12"/>
  <c r="H133" i="12"/>
  <c r="G137" i="12"/>
  <c r="H137" i="12"/>
  <c r="D31" i="13"/>
  <c r="I31" i="13"/>
  <c r="I68" i="14"/>
  <c r="P68" i="14"/>
  <c r="D68" i="14"/>
  <c r="I66" i="14"/>
  <c r="K66" i="14"/>
  <c r="D66" i="14"/>
  <c r="I58" i="14"/>
  <c r="K58" i="14"/>
  <c r="D58" i="14"/>
  <c r="I50" i="14"/>
  <c r="K50" i="14"/>
  <c r="D50" i="14"/>
  <c r="I34" i="14"/>
  <c r="K34" i="14"/>
  <c r="D34" i="14"/>
  <c r="D26" i="14"/>
  <c r="I26" i="14"/>
  <c r="M26" i="14"/>
  <c r="D67" i="17"/>
  <c r="D55" i="17"/>
  <c r="D51" i="17"/>
  <c r="D39" i="17"/>
  <c r="G72" i="17"/>
  <c r="H72" i="17"/>
  <c r="G70" i="17"/>
  <c r="H70" i="17"/>
  <c r="G68" i="17"/>
  <c r="H68" i="17"/>
  <c r="G66" i="17"/>
  <c r="H66" i="17"/>
  <c r="G64" i="17"/>
  <c r="H64" i="17"/>
  <c r="G62" i="17"/>
  <c r="H62" i="17"/>
  <c r="G60" i="17"/>
  <c r="H60" i="17"/>
  <c r="G58" i="17"/>
  <c r="H58" i="17"/>
  <c r="G56" i="17"/>
  <c r="H56" i="17"/>
  <c r="G54" i="17"/>
  <c r="H54" i="17"/>
  <c r="G52" i="17"/>
  <c r="H52" i="17"/>
  <c r="G50" i="17"/>
  <c r="H50" i="17"/>
  <c r="G48" i="17"/>
  <c r="H48" i="17"/>
  <c r="G46" i="17"/>
  <c r="H46" i="17"/>
  <c r="G44" i="17"/>
  <c r="H44" i="17"/>
  <c r="G42" i="17"/>
  <c r="H42" i="17"/>
  <c r="G40" i="17"/>
  <c r="H40" i="17"/>
  <c r="G38" i="17"/>
  <c r="H38" i="17"/>
  <c r="G36" i="17"/>
  <c r="H36" i="17"/>
  <c r="G34" i="17"/>
  <c r="H34" i="17"/>
  <c r="G32" i="17"/>
  <c r="H32" i="17"/>
  <c r="G30" i="17"/>
  <c r="H30" i="17"/>
  <c r="G28" i="17"/>
  <c r="H28" i="17"/>
  <c r="G26" i="17"/>
  <c r="H26" i="17"/>
  <c r="G24" i="17"/>
  <c r="H24" i="17"/>
  <c r="G22" i="17"/>
  <c r="H22" i="17"/>
  <c r="G78" i="17"/>
  <c r="H78" i="17"/>
  <c r="G75" i="17"/>
  <c r="H75" i="17"/>
  <c r="D75" i="17"/>
  <c r="G134" i="17"/>
  <c r="H134" i="17"/>
  <c r="G130" i="17"/>
  <c r="H130" i="17"/>
  <c r="G126" i="17"/>
  <c r="H126" i="17"/>
  <c r="G122" i="17"/>
  <c r="H122" i="17"/>
  <c r="G117" i="17"/>
  <c r="H117" i="17"/>
  <c r="G113" i="17"/>
  <c r="H113" i="17"/>
  <c r="G109" i="17"/>
  <c r="H109" i="17"/>
  <c r="G105" i="17"/>
  <c r="H105" i="17"/>
  <c r="G101" i="17"/>
  <c r="H101" i="17"/>
  <c r="G97" i="17"/>
  <c r="H97" i="17"/>
  <c r="G93" i="17"/>
  <c r="H93" i="17"/>
  <c r="G89" i="17"/>
  <c r="H89" i="17"/>
  <c r="G85" i="17"/>
  <c r="H85" i="17"/>
  <c r="G81" i="17"/>
  <c r="H81" i="17"/>
  <c r="G74" i="17"/>
  <c r="H74" i="17"/>
  <c r="I56" i="14"/>
  <c r="M56" i="14"/>
  <c r="D56" i="14"/>
  <c r="I97" i="14"/>
  <c r="P97" i="14"/>
  <c r="D97" i="14"/>
  <c r="I81" i="14"/>
  <c r="P81" i="14"/>
  <c r="D81" i="14"/>
  <c r="G137" i="17"/>
  <c r="H137" i="17"/>
  <c r="G133" i="17"/>
  <c r="H133" i="17"/>
  <c r="I133" i="17"/>
  <c r="M133" i="17"/>
  <c r="G129" i="17"/>
  <c r="H129" i="17"/>
  <c r="G125" i="17"/>
  <c r="H125" i="17"/>
  <c r="G121" i="17"/>
  <c r="H121" i="17"/>
  <c r="D121" i="17"/>
  <c r="G116" i="17"/>
  <c r="H116" i="17"/>
  <c r="G112" i="17"/>
  <c r="H112" i="17"/>
  <c r="G108" i="17"/>
  <c r="H108" i="17"/>
  <c r="G104" i="17"/>
  <c r="H104" i="17"/>
  <c r="G100" i="17"/>
  <c r="H100" i="17"/>
  <c r="G96" i="17"/>
  <c r="H96" i="17"/>
  <c r="I96" i="17"/>
  <c r="P96" i="17"/>
  <c r="G92" i="17"/>
  <c r="H92" i="17"/>
  <c r="G88" i="17"/>
  <c r="H88" i="17"/>
  <c r="G84" i="17"/>
  <c r="H84" i="17"/>
  <c r="D30" i="12"/>
  <c r="D26" i="12"/>
  <c r="D22" i="12"/>
  <c r="F19" i="12"/>
  <c r="G72" i="12"/>
  <c r="H72" i="12"/>
  <c r="G67" i="12"/>
  <c r="H67" i="12"/>
  <c r="G64" i="12"/>
  <c r="H64" i="12"/>
  <c r="D64" i="12"/>
  <c r="G59" i="12"/>
  <c r="H59" i="12"/>
  <c r="G56" i="12"/>
  <c r="H56" i="12"/>
  <c r="G51" i="12"/>
  <c r="H51" i="12"/>
  <c r="G48" i="12"/>
  <c r="H48" i="12"/>
  <c r="G43" i="12"/>
  <c r="H43" i="12"/>
  <c r="G40" i="12"/>
  <c r="H40" i="12"/>
  <c r="G35" i="12"/>
  <c r="H35" i="12"/>
  <c r="G32" i="12"/>
  <c r="H32" i="12"/>
  <c r="D32" i="12"/>
  <c r="G27" i="12"/>
  <c r="H27" i="12"/>
  <c r="G24" i="12"/>
  <c r="H24" i="12"/>
  <c r="G118" i="12"/>
  <c r="H118" i="12"/>
  <c r="G75" i="12"/>
  <c r="H75" i="12"/>
  <c r="D75" i="12"/>
  <c r="G131" i="12"/>
  <c r="H131" i="12"/>
  <c r="G124" i="12"/>
  <c r="H124" i="12"/>
  <c r="G122" i="12"/>
  <c r="H122" i="12"/>
  <c r="G114" i="12"/>
  <c r="H114" i="12"/>
  <c r="G107" i="12"/>
  <c r="H107" i="12"/>
  <c r="D107" i="12"/>
  <c r="G105" i="12"/>
  <c r="H105" i="12"/>
  <c r="G98" i="12"/>
  <c r="H98" i="12"/>
  <c r="G91" i="12"/>
  <c r="H91" i="12"/>
  <c r="G89" i="12"/>
  <c r="H89" i="12"/>
  <c r="G82" i="12"/>
  <c r="H82" i="12"/>
  <c r="D136" i="13"/>
  <c r="D132" i="13"/>
  <c r="D124" i="13"/>
  <c r="D120" i="13"/>
  <c r="D116" i="13"/>
  <c r="D112" i="13"/>
  <c r="D108" i="13"/>
  <c r="D100" i="13"/>
  <c r="D96" i="13"/>
  <c r="D92" i="13"/>
  <c r="D53" i="13"/>
  <c r="D49" i="13"/>
  <c r="D47" i="13"/>
  <c r="D45" i="13"/>
  <c r="D41" i="13"/>
  <c r="D39" i="13"/>
  <c r="D37" i="13"/>
  <c r="D33" i="13"/>
  <c r="I29" i="13"/>
  <c r="K29" i="13"/>
  <c r="I25" i="13"/>
  <c r="M25" i="13"/>
  <c r="I21" i="13"/>
  <c r="J21" i="13"/>
  <c r="D99" i="14"/>
  <c r="D83" i="14"/>
  <c r="D73" i="14"/>
  <c r="G137" i="14"/>
  <c r="H137" i="14"/>
  <c r="G133" i="14"/>
  <c r="H133" i="14"/>
  <c r="G129" i="14"/>
  <c r="H129" i="14"/>
  <c r="G125" i="14"/>
  <c r="H125" i="14"/>
  <c r="G121" i="14"/>
  <c r="H121" i="14"/>
  <c r="G116" i="14"/>
  <c r="H116" i="14"/>
  <c r="D116" i="14"/>
  <c r="G112" i="14"/>
  <c r="H112" i="14"/>
  <c r="G108" i="14"/>
  <c r="H108" i="14"/>
  <c r="G104" i="14"/>
  <c r="H104" i="14"/>
  <c r="G100" i="14"/>
  <c r="H100" i="14"/>
  <c r="G96" i="14"/>
  <c r="H96" i="14"/>
  <c r="G92" i="14"/>
  <c r="H92" i="14"/>
  <c r="G88" i="14"/>
  <c r="H88" i="14"/>
  <c r="G84" i="14"/>
  <c r="H84" i="14"/>
  <c r="D66" i="15"/>
  <c r="D58" i="15"/>
  <c r="D50" i="15"/>
  <c r="D42" i="15"/>
  <c r="D34" i="15"/>
  <c r="D26" i="15"/>
  <c r="G70" i="15"/>
  <c r="H70" i="15"/>
  <c r="G62" i="15"/>
  <c r="H62" i="15"/>
  <c r="G54" i="15"/>
  <c r="H54" i="15"/>
  <c r="G46" i="15"/>
  <c r="H46" i="15"/>
  <c r="D46" i="15"/>
  <c r="G38" i="15"/>
  <c r="H38" i="15"/>
  <c r="I38" i="15"/>
  <c r="K38" i="15"/>
  <c r="G30" i="15"/>
  <c r="H30" i="15"/>
  <c r="G22" i="15"/>
  <c r="H22" i="15"/>
  <c r="G135" i="15"/>
  <c r="H135" i="15"/>
  <c r="G133" i="15"/>
  <c r="H133" i="15"/>
  <c r="G125" i="15"/>
  <c r="H125" i="15"/>
  <c r="G116" i="15"/>
  <c r="H116" i="15"/>
  <c r="G108" i="15"/>
  <c r="H108" i="15"/>
  <c r="D108" i="15"/>
  <c r="G99" i="15"/>
  <c r="H99" i="15"/>
  <c r="I99" i="15"/>
  <c r="M99" i="15"/>
  <c r="G91" i="15"/>
  <c r="H91" i="15"/>
  <c r="G83" i="15"/>
  <c r="H83" i="15"/>
  <c r="G89" i="15"/>
  <c r="H89" i="15"/>
  <c r="G76" i="15"/>
  <c r="H76" i="15"/>
  <c r="G82" i="15"/>
  <c r="H82" i="15"/>
  <c r="G86" i="15"/>
  <c r="H86" i="15"/>
  <c r="I86" i="15"/>
  <c r="M86" i="15"/>
  <c r="G90" i="15"/>
  <c r="H90" i="15"/>
  <c r="G94" i="15"/>
  <c r="H94" i="15"/>
  <c r="G98" i="15"/>
  <c r="H98" i="15"/>
  <c r="G102" i="15"/>
  <c r="H102" i="15"/>
  <c r="G107" i="15"/>
  <c r="H107" i="15"/>
  <c r="I107" i="15"/>
  <c r="M107" i="15"/>
  <c r="G111" i="15"/>
  <c r="H111" i="15"/>
  <c r="G115" i="15"/>
  <c r="H115" i="15"/>
  <c r="G119" i="15"/>
  <c r="H119" i="15"/>
  <c r="G124" i="15"/>
  <c r="H124" i="15"/>
  <c r="I124" i="15"/>
  <c r="P124" i="15"/>
  <c r="G128" i="15"/>
  <c r="H128" i="15"/>
  <c r="G132" i="15"/>
  <c r="H132" i="15"/>
  <c r="G136" i="15"/>
  <c r="H136" i="15"/>
  <c r="G79" i="15"/>
  <c r="H79" i="15"/>
  <c r="D79" i="15"/>
  <c r="G120" i="15"/>
  <c r="H120" i="15"/>
  <c r="G21" i="15"/>
  <c r="H21" i="15"/>
  <c r="G23" i="15"/>
  <c r="H23" i="15"/>
  <c r="G25" i="15"/>
  <c r="H25" i="15"/>
  <c r="G27" i="15"/>
  <c r="H27" i="15"/>
  <c r="G29" i="15"/>
  <c r="H29" i="15"/>
  <c r="G31" i="15"/>
  <c r="H31" i="15"/>
  <c r="G33" i="15"/>
  <c r="H33" i="15"/>
  <c r="D33" i="15"/>
  <c r="G35" i="15"/>
  <c r="H35" i="15"/>
  <c r="G37" i="15"/>
  <c r="H37" i="15"/>
  <c r="G39" i="15"/>
  <c r="H39" i="15"/>
  <c r="G41" i="15"/>
  <c r="H41" i="15"/>
  <c r="G43" i="15"/>
  <c r="H43" i="15"/>
  <c r="G45" i="15"/>
  <c r="H45" i="15"/>
  <c r="G47" i="15"/>
  <c r="H47" i="15"/>
  <c r="G49" i="15"/>
  <c r="H49" i="15"/>
  <c r="G51" i="15"/>
  <c r="H51" i="15"/>
  <c r="I51" i="15"/>
  <c r="M51" i="15"/>
  <c r="G53" i="15"/>
  <c r="H53" i="15"/>
  <c r="G55" i="15"/>
  <c r="H55" i="15"/>
  <c r="G57" i="15"/>
  <c r="H57" i="15"/>
  <c r="G59" i="15"/>
  <c r="H59" i="15"/>
  <c r="G61" i="15"/>
  <c r="H61" i="15"/>
  <c r="G63" i="15"/>
  <c r="H63" i="15"/>
  <c r="D63" i="15"/>
  <c r="G65" i="15"/>
  <c r="H65" i="15"/>
  <c r="G67" i="15"/>
  <c r="H67" i="15"/>
  <c r="G69" i="15"/>
  <c r="H69" i="15"/>
  <c r="G71" i="15"/>
  <c r="H71" i="15"/>
  <c r="G73" i="15"/>
  <c r="H73" i="15"/>
  <c r="I73" i="15"/>
  <c r="M73" i="15"/>
  <c r="G74" i="15"/>
  <c r="H74" i="15"/>
  <c r="G80" i="15"/>
  <c r="H80" i="15"/>
  <c r="G84" i="15"/>
  <c r="H84" i="15"/>
  <c r="G88" i="15"/>
  <c r="H88" i="15"/>
  <c r="G92" i="15"/>
  <c r="H92" i="15"/>
  <c r="G96" i="15"/>
  <c r="H96" i="15"/>
  <c r="G100" i="15"/>
  <c r="H100" i="15"/>
  <c r="G105" i="15"/>
  <c r="H105" i="15"/>
  <c r="G109" i="15"/>
  <c r="H109" i="15"/>
  <c r="I109" i="15"/>
  <c r="M109" i="15"/>
  <c r="G113" i="15"/>
  <c r="H113" i="15"/>
  <c r="G117" i="15"/>
  <c r="H117" i="15"/>
  <c r="G122" i="15"/>
  <c r="H122" i="15"/>
  <c r="G126" i="15"/>
  <c r="H126" i="15"/>
  <c r="G130" i="15"/>
  <c r="H130" i="15"/>
  <c r="I71" i="18"/>
  <c r="M71" i="18"/>
  <c r="D71" i="18"/>
  <c r="I66" i="18"/>
  <c r="M66" i="18"/>
  <c r="D66" i="18"/>
  <c r="I63" i="18"/>
  <c r="M63" i="18"/>
  <c r="D63" i="18"/>
  <c r="I58" i="18"/>
  <c r="M58" i="18"/>
  <c r="D58" i="18"/>
  <c r="I55" i="18"/>
  <c r="M55" i="18"/>
  <c r="D55" i="18"/>
  <c r="I50" i="18"/>
  <c r="M50" i="18"/>
  <c r="D50" i="18"/>
  <c r="I47" i="18"/>
  <c r="K47" i="18"/>
  <c r="D47" i="18"/>
  <c r="I42" i="18"/>
  <c r="K42" i="18"/>
  <c r="D42" i="18"/>
  <c r="I39" i="18"/>
  <c r="K39" i="18"/>
  <c r="D39" i="18"/>
  <c r="I34" i="18"/>
  <c r="K34" i="18"/>
  <c r="D34" i="18"/>
  <c r="I26" i="18"/>
  <c r="K26" i="18"/>
  <c r="D26" i="18"/>
  <c r="I82" i="18"/>
  <c r="P82" i="18"/>
  <c r="D82" i="18"/>
  <c r="P34" i="2"/>
  <c r="G26" i="2"/>
  <c r="K26" i="2" s="1"/>
  <c r="P24" i="2"/>
  <c r="D126" i="18"/>
  <c r="I72" i="18"/>
  <c r="M72" i="18"/>
  <c r="D72" i="18"/>
  <c r="I69" i="18"/>
  <c r="M69" i="18"/>
  <c r="D69" i="18"/>
  <c r="I64" i="18"/>
  <c r="M64" i="18"/>
  <c r="D64" i="18"/>
  <c r="I61" i="18"/>
  <c r="M61" i="18"/>
  <c r="D61" i="18"/>
  <c r="I56" i="18"/>
  <c r="M56" i="18"/>
  <c r="D56" i="18"/>
  <c r="I53" i="18"/>
  <c r="M53" i="18"/>
  <c r="D53" i="18"/>
  <c r="I48" i="18"/>
  <c r="K48" i="18"/>
  <c r="D48" i="18"/>
  <c r="I45" i="18"/>
  <c r="K45" i="18"/>
  <c r="D45" i="18"/>
  <c r="I40" i="18"/>
  <c r="K40" i="18"/>
  <c r="D40" i="18"/>
  <c r="I37" i="18"/>
  <c r="K37" i="18"/>
  <c r="D37" i="18"/>
  <c r="I32" i="18"/>
  <c r="K32" i="18"/>
  <c r="D32" i="18"/>
  <c r="I24" i="18"/>
  <c r="K24" i="18"/>
  <c r="D24" i="18"/>
  <c r="I92" i="18"/>
  <c r="P92" i="18"/>
  <c r="D92" i="18"/>
  <c r="T99" i="18"/>
  <c r="P99" i="18"/>
  <c r="D99" i="18"/>
  <c r="I70" i="18"/>
  <c r="M70" i="18"/>
  <c r="D70" i="18"/>
  <c r="I67" i="18"/>
  <c r="M67" i="18"/>
  <c r="D67" i="18"/>
  <c r="I62" i="18"/>
  <c r="M62" i="18"/>
  <c r="D62" i="18"/>
  <c r="I59" i="18"/>
  <c r="M59" i="18"/>
  <c r="D59" i="18"/>
  <c r="I54" i="18"/>
  <c r="M54" i="18"/>
  <c r="D54" i="18"/>
  <c r="I51" i="18"/>
  <c r="M51" i="18"/>
  <c r="D51" i="18"/>
  <c r="I46" i="18"/>
  <c r="K46" i="18"/>
  <c r="D46" i="18"/>
  <c r="I43" i="18"/>
  <c r="K43" i="18"/>
  <c r="D43" i="18"/>
  <c r="I38" i="18"/>
  <c r="K38" i="18"/>
  <c r="D38" i="18"/>
  <c r="I30" i="18"/>
  <c r="K30" i="18"/>
  <c r="D30" i="18"/>
  <c r="I22" i="18"/>
  <c r="D22" i="18"/>
  <c r="I96" i="18"/>
  <c r="P96" i="18"/>
  <c r="D96" i="18"/>
  <c r="I73" i="18"/>
  <c r="M73" i="18"/>
  <c r="D73" i="18"/>
  <c r="I68" i="18"/>
  <c r="M68" i="18"/>
  <c r="D68" i="18"/>
  <c r="I65" i="18"/>
  <c r="M65" i="18"/>
  <c r="D65" i="18"/>
  <c r="I60" i="18"/>
  <c r="M60" i="18"/>
  <c r="D60" i="18"/>
  <c r="I57" i="18"/>
  <c r="M57" i="18"/>
  <c r="D57" i="18"/>
  <c r="I52" i="18"/>
  <c r="M52" i="18"/>
  <c r="D52" i="18"/>
  <c r="I49" i="18"/>
  <c r="J49" i="18"/>
  <c r="D49" i="18"/>
  <c r="I44" i="18"/>
  <c r="K44" i="18"/>
  <c r="D44" i="18"/>
  <c r="I41" i="18"/>
  <c r="L41" i="18"/>
  <c r="D41" i="18"/>
  <c r="I36" i="18"/>
  <c r="K36" i="18"/>
  <c r="D36" i="18"/>
  <c r="I28" i="18"/>
  <c r="K28" i="18"/>
  <c r="D28" i="18"/>
  <c r="D97" i="18"/>
  <c r="D86" i="18"/>
  <c r="D85" i="18"/>
  <c r="D83" i="18"/>
  <c r="D75" i="18"/>
  <c r="D81" i="18"/>
  <c r="D35" i="18"/>
  <c r="D33" i="18"/>
  <c r="D31" i="18"/>
  <c r="D29" i="18"/>
  <c r="D27" i="18"/>
  <c r="D25" i="18"/>
  <c r="I23" i="18"/>
  <c r="P23" i="18"/>
  <c r="G139" i="2"/>
  <c r="P139" i="2"/>
  <c r="I92" i="15"/>
  <c r="M92" i="15"/>
  <c r="D92" i="15"/>
  <c r="I132" i="15"/>
  <c r="P132" i="15"/>
  <c r="D132" i="15"/>
  <c r="I82" i="15"/>
  <c r="N82" i="15"/>
  <c r="D82" i="15"/>
  <c r="I30" i="15"/>
  <c r="K30" i="15"/>
  <c r="D30" i="15"/>
  <c r="I125" i="14"/>
  <c r="M125" i="14"/>
  <c r="D125" i="14"/>
  <c r="I114" i="12"/>
  <c r="M114" i="12"/>
  <c r="D114" i="12"/>
  <c r="I48" i="12"/>
  <c r="M48" i="12"/>
  <c r="D48" i="12"/>
  <c r="D137" i="17"/>
  <c r="I137" i="17"/>
  <c r="O137" i="17"/>
  <c r="D97" i="17"/>
  <c r="I97" i="17"/>
  <c r="P97" i="17"/>
  <c r="I28" i="17"/>
  <c r="K28" i="17"/>
  <c r="D28" i="17"/>
  <c r="D52" i="17"/>
  <c r="I52" i="17"/>
  <c r="K52" i="17"/>
  <c r="I88" i="12"/>
  <c r="M88" i="12"/>
  <c r="D88" i="12"/>
  <c r="D95" i="17"/>
  <c r="I95" i="17"/>
  <c r="P95" i="17"/>
  <c r="D118" i="17"/>
  <c r="T118" i="17"/>
  <c r="I77" i="8"/>
  <c r="M77" i="8"/>
  <c r="I127" i="8"/>
  <c r="M127" i="8"/>
  <c r="D127" i="8"/>
  <c r="K139" i="2"/>
  <c r="I105" i="15"/>
  <c r="M105" i="15"/>
  <c r="D105" i="15"/>
  <c r="I67" i="15"/>
  <c r="M67" i="15"/>
  <c r="D67" i="15"/>
  <c r="I59" i="15"/>
  <c r="M59" i="15"/>
  <c r="D59" i="15"/>
  <c r="D51" i="15"/>
  <c r="I43" i="15"/>
  <c r="K43" i="15"/>
  <c r="D43" i="15"/>
  <c r="I35" i="15"/>
  <c r="K35" i="15"/>
  <c r="D35" i="15"/>
  <c r="D120" i="15"/>
  <c r="T120" i="15"/>
  <c r="I128" i="15"/>
  <c r="P128" i="15"/>
  <c r="D128" i="15"/>
  <c r="I111" i="15"/>
  <c r="M111" i="15"/>
  <c r="D111" i="15"/>
  <c r="I76" i="15"/>
  <c r="M76" i="15"/>
  <c r="D76" i="15"/>
  <c r="D99" i="15"/>
  <c r="I133" i="15"/>
  <c r="P133" i="15"/>
  <c r="D133" i="15"/>
  <c r="D38" i="15"/>
  <c r="I96" i="14"/>
  <c r="P96" i="14"/>
  <c r="D96" i="14"/>
  <c r="I112" i="14"/>
  <c r="P112" i="14"/>
  <c r="D112" i="14"/>
  <c r="D122" i="12"/>
  <c r="I122" i="12"/>
  <c r="P122" i="12"/>
  <c r="D118" i="12"/>
  <c r="T118" i="12"/>
  <c r="I35" i="12"/>
  <c r="K35" i="12"/>
  <c r="D35" i="12"/>
  <c r="I51" i="12"/>
  <c r="K51" i="12"/>
  <c r="D51" i="12"/>
  <c r="I67" i="12"/>
  <c r="K67" i="12"/>
  <c r="D67" i="12"/>
  <c r="D92" i="17"/>
  <c r="I92" i="17"/>
  <c r="M92" i="17"/>
  <c r="D108" i="17"/>
  <c r="I108" i="17"/>
  <c r="M108" i="17"/>
  <c r="D125" i="17"/>
  <c r="I125" i="17"/>
  <c r="M125" i="17"/>
  <c r="D85" i="17"/>
  <c r="I85" i="17"/>
  <c r="P85" i="17"/>
  <c r="D101" i="17"/>
  <c r="I101" i="17"/>
  <c r="M101" i="17"/>
  <c r="D117" i="17"/>
  <c r="I117" i="17"/>
  <c r="M117" i="17"/>
  <c r="D134" i="17"/>
  <c r="I134" i="17"/>
  <c r="N134" i="17"/>
  <c r="D22" i="17"/>
  <c r="I22" i="17"/>
  <c r="M22" i="17"/>
  <c r="D30" i="17"/>
  <c r="I30" i="17"/>
  <c r="I38" i="17"/>
  <c r="K38" i="17"/>
  <c r="D38" i="17"/>
  <c r="I46" i="17"/>
  <c r="M46" i="17"/>
  <c r="D46" i="17"/>
  <c r="I54" i="17"/>
  <c r="M54" i="17"/>
  <c r="D54" i="17"/>
  <c r="I62" i="17"/>
  <c r="K62" i="17"/>
  <c r="D62" i="17"/>
  <c r="I70" i="17"/>
  <c r="M70" i="17"/>
  <c r="D70" i="17"/>
  <c r="I133" i="12"/>
  <c r="M133" i="12"/>
  <c r="D133" i="12"/>
  <c r="I116" i="12"/>
  <c r="M116" i="12"/>
  <c r="D116" i="12"/>
  <c r="I100" i="12"/>
  <c r="P100" i="12"/>
  <c r="D100" i="12"/>
  <c r="I84" i="12"/>
  <c r="P84" i="12"/>
  <c r="D83" i="17"/>
  <c r="I83" i="17"/>
  <c r="P83" i="17"/>
  <c r="D99" i="17"/>
  <c r="I99" i="17"/>
  <c r="P99" i="17"/>
  <c r="D115" i="17"/>
  <c r="I115" i="17"/>
  <c r="M115" i="17"/>
  <c r="I132" i="17"/>
  <c r="M132" i="17"/>
  <c r="I29" i="17"/>
  <c r="K29" i="17"/>
  <c r="D29" i="17"/>
  <c r="D37" i="17"/>
  <c r="I37" i="17"/>
  <c r="K37" i="17"/>
  <c r="I44" i="8"/>
  <c r="M44" i="8"/>
  <c r="D44" i="8"/>
  <c r="D45" i="8"/>
  <c r="I45" i="8"/>
  <c r="M45" i="8"/>
  <c r="I63" i="8"/>
  <c r="K63" i="8"/>
  <c r="D63" i="8"/>
  <c r="I82" i="8"/>
  <c r="P82" i="8"/>
  <c r="D82" i="8"/>
  <c r="I98" i="8"/>
  <c r="P98" i="8"/>
  <c r="D98" i="8"/>
  <c r="I114" i="8"/>
  <c r="M114" i="8"/>
  <c r="D114" i="8"/>
  <c r="I131" i="8"/>
  <c r="M131" i="8"/>
  <c r="D131" i="8"/>
  <c r="D109" i="15"/>
  <c r="I69" i="15"/>
  <c r="M69" i="15"/>
  <c r="D69" i="15"/>
  <c r="D21" i="15"/>
  <c r="I21" i="15"/>
  <c r="I115" i="15"/>
  <c r="M115" i="15"/>
  <c r="D115" i="15"/>
  <c r="I62" i="15"/>
  <c r="M62" i="15"/>
  <c r="D62" i="15"/>
  <c r="I92" i="14"/>
  <c r="M92" i="14"/>
  <c r="D92" i="14"/>
  <c r="I91" i="12"/>
  <c r="P91" i="12"/>
  <c r="D91" i="12"/>
  <c r="I32" i="12"/>
  <c r="K32" i="12"/>
  <c r="I64" i="12"/>
  <c r="M64" i="12"/>
  <c r="D104" i="17"/>
  <c r="I104" i="17"/>
  <c r="M104" i="17"/>
  <c r="D44" i="17"/>
  <c r="I44" i="17"/>
  <c r="M44" i="17"/>
  <c r="D68" i="17"/>
  <c r="I68" i="17"/>
  <c r="P68" i="17"/>
  <c r="I121" i="12"/>
  <c r="M121" i="12"/>
  <c r="D121" i="12"/>
  <c r="D79" i="17"/>
  <c r="I79" i="17"/>
  <c r="M79" i="17"/>
  <c r="D128" i="17"/>
  <c r="I128" i="17"/>
  <c r="M128" i="17"/>
  <c r="I35" i="17"/>
  <c r="K35" i="17"/>
  <c r="D35" i="17"/>
  <c r="D48" i="8"/>
  <c r="I48" i="8"/>
  <c r="M48" i="8"/>
  <c r="I94" i="8"/>
  <c r="N94" i="8"/>
  <c r="D94" i="8"/>
  <c r="I113" i="15"/>
  <c r="M113" i="15"/>
  <c r="D113" i="15"/>
  <c r="I96" i="15"/>
  <c r="M96" i="15"/>
  <c r="D96" i="15"/>
  <c r="I71" i="15"/>
  <c r="M71" i="15"/>
  <c r="D71" i="15"/>
  <c r="I63" i="15"/>
  <c r="M63" i="15"/>
  <c r="I55" i="15"/>
  <c r="M55" i="15"/>
  <c r="D55" i="15"/>
  <c r="I47" i="15"/>
  <c r="K47" i="15"/>
  <c r="D47" i="15"/>
  <c r="I39" i="15"/>
  <c r="K39" i="15"/>
  <c r="D39" i="15"/>
  <c r="I31" i="15"/>
  <c r="K31" i="15"/>
  <c r="D31" i="15"/>
  <c r="I23" i="15"/>
  <c r="P23" i="15"/>
  <c r="D23" i="15"/>
  <c r="D136" i="15"/>
  <c r="I136" i="15"/>
  <c r="O136" i="15"/>
  <c r="I119" i="15"/>
  <c r="P119" i="15"/>
  <c r="D119" i="15"/>
  <c r="I102" i="15"/>
  <c r="M102" i="15"/>
  <c r="D102" i="15"/>
  <c r="D86" i="15"/>
  <c r="I83" i="15"/>
  <c r="M83" i="15"/>
  <c r="D83" i="15"/>
  <c r="D116" i="15"/>
  <c r="I116" i="15"/>
  <c r="M116" i="15"/>
  <c r="I22" i="15"/>
  <c r="D22" i="15"/>
  <c r="I54" i="15"/>
  <c r="M54" i="15"/>
  <c r="D54" i="15"/>
  <c r="I88" i="14"/>
  <c r="M88" i="14"/>
  <c r="D88" i="14"/>
  <c r="I104" i="14"/>
  <c r="M104" i="14"/>
  <c r="D104" i="14"/>
  <c r="I121" i="14"/>
  <c r="M121" i="14"/>
  <c r="D121" i="14"/>
  <c r="D89" i="12"/>
  <c r="I89" i="12"/>
  <c r="M89" i="12"/>
  <c r="I131" i="12"/>
  <c r="M131" i="12"/>
  <c r="D131" i="12"/>
  <c r="I27" i="12"/>
  <c r="M27" i="12"/>
  <c r="D27" i="12"/>
  <c r="I43" i="12"/>
  <c r="M43" i="12"/>
  <c r="D43" i="12"/>
  <c r="D84" i="17"/>
  <c r="I84" i="17"/>
  <c r="P84" i="17"/>
  <c r="D100" i="17"/>
  <c r="I100" i="17"/>
  <c r="P100" i="17"/>
  <c r="D116" i="17"/>
  <c r="I116" i="17"/>
  <c r="M116" i="17"/>
  <c r="D133" i="17"/>
  <c r="D93" i="17"/>
  <c r="I93" i="17"/>
  <c r="M93" i="17"/>
  <c r="D109" i="17"/>
  <c r="I109" i="17"/>
  <c r="N109" i="17"/>
  <c r="D126" i="17"/>
  <c r="I126" i="17"/>
  <c r="M126" i="17"/>
  <c r="D78" i="17"/>
  <c r="T78" i="17"/>
  <c r="D26" i="17"/>
  <c r="I26" i="17"/>
  <c r="M26" i="17"/>
  <c r="I34" i="17"/>
  <c r="K34" i="17"/>
  <c r="D34" i="17"/>
  <c r="I42" i="17"/>
  <c r="M42" i="17"/>
  <c r="D42" i="17"/>
  <c r="I50" i="17"/>
  <c r="K50" i="17"/>
  <c r="D50" i="17"/>
  <c r="I58" i="17"/>
  <c r="K58" i="17"/>
  <c r="D58" i="17"/>
  <c r="I66" i="17"/>
  <c r="K66" i="17"/>
  <c r="D66" i="17"/>
  <c r="I125" i="12"/>
  <c r="M125" i="12"/>
  <c r="D125" i="12"/>
  <c r="I108" i="12"/>
  <c r="M108" i="12"/>
  <c r="D108" i="12"/>
  <c r="I92" i="12"/>
  <c r="M92" i="12"/>
  <c r="D92" i="12"/>
  <c r="I73" i="12"/>
  <c r="D73" i="12"/>
  <c r="D91" i="17"/>
  <c r="I91" i="17"/>
  <c r="P91" i="17"/>
  <c r="D107" i="17"/>
  <c r="I107" i="17"/>
  <c r="M107" i="17"/>
  <c r="D124" i="17"/>
  <c r="I124" i="17"/>
  <c r="M124" i="17"/>
  <c r="I25" i="17"/>
  <c r="M25" i="17"/>
  <c r="D25" i="17"/>
  <c r="D33" i="17"/>
  <c r="I33" i="17"/>
  <c r="K33" i="17"/>
  <c r="D52" i="8"/>
  <c r="I52" i="8"/>
  <c r="K52" i="8"/>
  <c r="D36" i="8"/>
  <c r="I36" i="8"/>
  <c r="I55" i="8"/>
  <c r="M55" i="8"/>
  <c r="D55" i="8"/>
  <c r="I71" i="8"/>
  <c r="M71" i="8"/>
  <c r="D71" i="8"/>
  <c r="I90" i="8"/>
  <c r="M90" i="8"/>
  <c r="D90" i="8"/>
  <c r="I106" i="8"/>
  <c r="M106" i="8"/>
  <c r="D106" i="8"/>
  <c r="I123" i="8"/>
  <c r="N123" i="8"/>
  <c r="D123" i="8"/>
  <c r="I126" i="15"/>
  <c r="P126" i="15"/>
  <c r="D126" i="15"/>
  <c r="I74" i="15"/>
  <c r="D74" i="15"/>
  <c r="I53" i="15"/>
  <c r="M53" i="15"/>
  <c r="D53" i="15"/>
  <c r="I29" i="15"/>
  <c r="K29" i="15"/>
  <c r="D29" i="15"/>
  <c r="I98" i="15"/>
  <c r="N98" i="15"/>
  <c r="D98" i="15"/>
  <c r="I125" i="15"/>
  <c r="P125" i="15"/>
  <c r="D125" i="15"/>
  <c r="I108" i="14"/>
  <c r="M108" i="14"/>
  <c r="D108" i="14"/>
  <c r="I121" i="17"/>
  <c r="M121" i="17"/>
  <c r="D81" i="17"/>
  <c r="I81" i="17"/>
  <c r="P81" i="17"/>
  <c r="D130" i="17"/>
  <c r="I130" i="17"/>
  <c r="M130" i="17"/>
  <c r="D36" i="17"/>
  <c r="I36" i="17"/>
  <c r="K36" i="17"/>
  <c r="D60" i="17"/>
  <c r="I60" i="17"/>
  <c r="K60" i="17"/>
  <c r="I137" i="12"/>
  <c r="O137" i="12"/>
  <c r="D137" i="12"/>
  <c r="I104" i="12"/>
  <c r="M104" i="12"/>
  <c r="D104" i="12"/>
  <c r="D111" i="17"/>
  <c r="I111" i="17"/>
  <c r="M111" i="17"/>
  <c r="D27" i="17"/>
  <c r="I27" i="17"/>
  <c r="M27" i="17"/>
  <c r="I59" i="8"/>
  <c r="K59" i="8"/>
  <c r="D59" i="8"/>
  <c r="I110" i="8"/>
  <c r="M110" i="8"/>
  <c r="D110" i="8"/>
  <c r="I117" i="15"/>
  <c r="M117" i="15"/>
  <c r="D117" i="15"/>
  <c r="I100" i="15"/>
  <c r="M100" i="15"/>
  <c r="D100" i="15"/>
  <c r="I84" i="15"/>
  <c r="M84" i="15"/>
  <c r="D84" i="15"/>
  <c r="D73" i="15"/>
  <c r="I65" i="15"/>
  <c r="M65" i="15"/>
  <c r="D65" i="15"/>
  <c r="I57" i="15"/>
  <c r="M57" i="15"/>
  <c r="D57" i="15"/>
  <c r="I41" i="15"/>
  <c r="L41" i="15"/>
  <c r="D41" i="15"/>
  <c r="I33" i="15"/>
  <c r="K33" i="15"/>
  <c r="I25" i="15"/>
  <c r="K25" i="15"/>
  <c r="D25" i="15"/>
  <c r="D124" i="15"/>
  <c r="D107" i="15"/>
  <c r="I90" i="15"/>
  <c r="M90" i="15"/>
  <c r="D90" i="15"/>
  <c r="I89" i="15"/>
  <c r="M89" i="15"/>
  <c r="D89" i="15"/>
  <c r="I108" i="15"/>
  <c r="M108" i="15"/>
  <c r="I135" i="15"/>
  <c r="N135" i="15"/>
  <c r="D135" i="15"/>
  <c r="I46" i="15"/>
  <c r="K46" i="15"/>
  <c r="I84" i="14"/>
  <c r="D84" i="14"/>
  <c r="I116" i="14"/>
  <c r="M116" i="14"/>
  <c r="I133" i="14"/>
  <c r="M133" i="14"/>
  <c r="D133" i="14"/>
  <c r="I82" i="12"/>
  <c r="P82" i="12"/>
  <c r="D82" i="12"/>
  <c r="I124" i="12"/>
  <c r="M124" i="12"/>
  <c r="D124" i="12"/>
  <c r="I56" i="12"/>
  <c r="M56" i="12"/>
  <c r="D56" i="12"/>
  <c r="I72" i="12"/>
  <c r="M72" i="12"/>
  <c r="D72" i="12"/>
  <c r="D96" i="17"/>
  <c r="D112" i="17"/>
  <c r="I112" i="17"/>
  <c r="P112" i="17"/>
  <c r="D129" i="17"/>
  <c r="I129" i="17"/>
  <c r="M129" i="17"/>
  <c r="D89" i="17"/>
  <c r="I89" i="17"/>
  <c r="M89" i="17"/>
  <c r="D105" i="17"/>
  <c r="I105" i="17"/>
  <c r="M105" i="17"/>
  <c r="D122" i="17"/>
  <c r="I122" i="17"/>
  <c r="P122" i="17"/>
  <c r="D32" i="17"/>
  <c r="I32" i="17"/>
  <c r="K32" i="17"/>
  <c r="D40" i="17"/>
  <c r="I40" i="17"/>
  <c r="K40" i="17"/>
  <c r="D48" i="17"/>
  <c r="I48" i="17"/>
  <c r="M48" i="17"/>
  <c r="D64" i="17"/>
  <c r="I64" i="17"/>
  <c r="M64" i="17"/>
  <c r="D72" i="17"/>
  <c r="I72" i="17"/>
  <c r="M72" i="17"/>
  <c r="D129" i="12"/>
  <c r="I129" i="12"/>
  <c r="M129" i="12"/>
  <c r="D112" i="12"/>
  <c r="I112" i="12"/>
  <c r="P112" i="12"/>
  <c r="D96" i="12"/>
  <c r="I96" i="12"/>
  <c r="P96" i="12"/>
  <c r="D80" i="12"/>
  <c r="I80" i="12"/>
  <c r="M80" i="12"/>
  <c r="D87" i="17"/>
  <c r="I87" i="17"/>
  <c r="M87" i="17"/>
  <c r="D103" i="17"/>
  <c r="I103" i="17"/>
  <c r="M103" i="17"/>
  <c r="D120" i="17"/>
  <c r="I120" i="17"/>
  <c r="M120" i="17"/>
  <c r="D136" i="17"/>
  <c r="I136" i="17"/>
  <c r="O136" i="17"/>
  <c r="I23" i="17"/>
  <c r="M23" i="17"/>
  <c r="D23" i="17"/>
  <c r="D31" i="17"/>
  <c r="I31" i="17"/>
  <c r="D40" i="8"/>
  <c r="I40" i="8"/>
  <c r="K40" i="8"/>
  <c r="I47" i="8"/>
  <c r="M47" i="8"/>
  <c r="D47" i="8"/>
  <c r="I67" i="8"/>
  <c r="K67" i="8"/>
  <c r="D67" i="8"/>
  <c r="I86" i="8"/>
  <c r="M86" i="8"/>
  <c r="D86" i="8"/>
  <c r="I102" i="8"/>
  <c r="M102" i="8"/>
  <c r="D102" i="8"/>
  <c r="I119" i="8"/>
  <c r="M119" i="8"/>
  <c r="D119" i="8"/>
  <c r="I135" i="8"/>
  <c r="N135" i="8"/>
  <c r="D135" i="8"/>
  <c r="K36" i="8"/>
  <c r="P84" i="14"/>
  <c r="M74" i="15"/>
  <c r="M73" i="12"/>
  <c r="G157" i="2"/>
  <c r="K157" i="2" s="1"/>
  <c r="P157" i="2"/>
  <c r="G141" i="2"/>
  <c r="K141" i="2"/>
  <c r="P141" i="2"/>
  <c r="G155" i="2"/>
  <c r="K155" i="2" s="1"/>
  <c r="P155" i="2"/>
  <c r="P164" i="2"/>
  <c r="P148" i="2"/>
  <c r="P166" i="2"/>
  <c r="P150" i="2"/>
  <c r="I80" i="15"/>
  <c r="M80" i="15"/>
  <c r="D80" i="15"/>
  <c r="I94" i="15"/>
  <c r="M94" i="15"/>
  <c r="D94" i="15"/>
  <c r="D40" i="12"/>
  <c r="I40" i="12"/>
  <c r="K40" i="12"/>
  <c r="I59" i="12"/>
  <c r="K59" i="12"/>
  <c r="D59" i="12"/>
  <c r="I129" i="14"/>
  <c r="M129" i="14"/>
  <c r="D129" i="14"/>
  <c r="I24" i="12"/>
  <c r="M24" i="12"/>
  <c r="D24" i="12"/>
  <c r="I70" i="15"/>
  <c r="M70" i="15"/>
  <c r="D70" i="15"/>
  <c r="I88" i="15"/>
  <c r="M88" i="15"/>
  <c r="D88" i="15"/>
  <c r="I61" i="15"/>
  <c r="M61" i="15"/>
  <c r="D61" i="15"/>
  <c r="D91" i="15"/>
  <c r="I91" i="15"/>
  <c r="M91" i="15"/>
  <c r="D88" i="17"/>
  <c r="I88" i="17"/>
  <c r="M88" i="17"/>
  <c r="I44" i="16"/>
  <c r="M44" i="16"/>
  <c r="D44" i="16"/>
  <c r="I45" i="15"/>
  <c r="K45" i="15"/>
  <c r="D45" i="15"/>
  <c r="I107" i="12"/>
  <c r="M107" i="12"/>
  <c r="I130" i="15"/>
  <c r="P130" i="15"/>
  <c r="D130" i="15"/>
  <c r="D49" i="15"/>
  <c r="I49" i="15"/>
  <c r="J49" i="15"/>
  <c r="I137" i="14"/>
  <c r="O137" i="14"/>
  <c r="D137" i="14"/>
  <c r="I98" i="12"/>
  <c r="P98" i="12"/>
  <c r="D98" i="12"/>
  <c r="I24" i="17"/>
  <c r="M24" i="17"/>
  <c r="D24" i="17"/>
  <c r="D56" i="17"/>
  <c r="I56" i="17"/>
  <c r="M56" i="17"/>
  <c r="D21" i="17"/>
  <c r="I21" i="17"/>
  <c r="J21" i="17"/>
  <c r="D27" i="15"/>
  <c r="I27" i="15"/>
  <c r="K27" i="15"/>
  <c r="I74" i="17"/>
  <c r="D74" i="17"/>
  <c r="D113" i="17"/>
  <c r="I113" i="17"/>
  <c r="M113" i="17"/>
  <c r="D122" i="15"/>
  <c r="I122" i="15"/>
  <c r="P122" i="15"/>
  <c r="I37" i="15"/>
  <c r="K37" i="15"/>
  <c r="D37" i="15"/>
  <c r="I100" i="14"/>
  <c r="P100" i="14"/>
  <c r="D100" i="14"/>
  <c r="D105" i="12"/>
  <c r="I105" i="12"/>
  <c r="M105" i="12"/>
  <c r="I104" i="16"/>
  <c r="M104" i="16"/>
  <c r="D104" i="16"/>
  <c r="I102" i="12"/>
  <c r="M102" i="12"/>
  <c r="D102" i="12"/>
  <c r="I130" i="8"/>
  <c r="M130" i="8"/>
  <c r="D130" i="8"/>
  <c r="I87" i="8"/>
  <c r="M87" i="8"/>
  <c r="D87" i="8"/>
  <c r="D63" i="16"/>
  <c r="I63" i="16"/>
  <c r="K63" i="16"/>
  <c r="D119" i="16"/>
  <c r="I119" i="16"/>
  <c r="M119" i="16"/>
  <c r="D30" i="8"/>
  <c r="I30" i="8"/>
  <c r="I100" i="8"/>
  <c r="P100" i="8"/>
  <c r="D100" i="8"/>
  <c r="D54" i="8"/>
  <c r="I54" i="8"/>
  <c r="M54" i="8"/>
  <c r="D78" i="16"/>
  <c r="T78" i="16"/>
  <c r="I41" i="8"/>
  <c r="M41" i="8"/>
  <c r="D41" i="8"/>
  <c r="D26" i="16"/>
  <c r="I26" i="16"/>
  <c r="M26" i="16"/>
  <c r="D69" i="17"/>
  <c r="I69" i="17"/>
  <c r="L69" i="17"/>
  <c r="D122" i="16"/>
  <c r="I38" i="16"/>
  <c r="K38" i="16"/>
  <c r="D38" i="16"/>
  <c r="D57" i="17"/>
  <c r="I57" i="17"/>
  <c r="K57" i="17"/>
  <c r="D58" i="12"/>
  <c r="I58" i="12"/>
  <c r="K58" i="12"/>
  <c r="I36" i="12"/>
  <c r="K36" i="12"/>
  <c r="D36" i="12"/>
  <c r="I25" i="12"/>
  <c r="M25" i="12"/>
  <c r="D25" i="12"/>
  <c r="I74" i="16"/>
  <c r="K74" i="16"/>
  <c r="D74" i="16"/>
  <c r="I31" i="16"/>
  <c r="D31" i="16"/>
  <c r="I123" i="16"/>
  <c r="N123" i="16"/>
  <c r="D123" i="16"/>
  <c r="I51" i="16"/>
  <c r="K51" i="16"/>
  <c r="D51" i="16"/>
  <c r="D30" i="16"/>
  <c r="I30" i="16"/>
  <c r="D45" i="17"/>
  <c r="I45" i="17"/>
  <c r="M45" i="17"/>
  <c r="I50" i="16"/>
  <c r="K50" i="16"/>
  <c r="D50" i="16"/>
  <c r="I73" i="17"/>
  <c r="M73" i="17"/>
  <c r="D73" i="17"/>
  <c r="G31" i="8"/>
  <c r="H31" i="8"/>
  <c r="G27" i="8"/>
  <c r="H27" i="8"/>
  <c r="G23" i="8"/>
  <c r="H23" i="8"/>
  <c r="G78" i="8"/>
  <c r="H78" i="8"/>
  <c r="G137" i="8"/>
  <c r="H137" i="8"/>
  <c r="G132" i="8"/>
  <c r="H132" i="8"/>
  <c r="G126" i="8"/>
  <c r="H126" i="8"/>
  <c r="G121" i="8"/>
  <c r="H121" i="8"/>
  <c r="G115" i="8"/>
  <c r="H115" i="8"/>
  <c r="G109" i="8"/>
  <c r="H109" i="8"/>
  <c r="G104" i="8"/>
  <c r="H104" i="8"/>
  <c r="G99" i="8"/>
  <c r="H99" i="8"/>
  <c r="G93" i="8"/>
  <c r="H93" i="8"/>
  <c r="G88" i="8"/>
  <c r="H88" i="8"/>
  <c r="G83" i="8"/>
  <c r="H83" i="8"/>
  <c r="G74" i="8"/>
  <c r="H74" i="8"/>
  <c r="G69" i="8"/>
  <c r="H69" i="8"/>
  <c r="G64" i="8"/>
  <c r="H64" i="8"/>
  <c r="G58" i="8"/>
  <c r="H58" i="8"/>
  <c r="G53" i="8"/>
  <c r="H53" i="8"/>
  <c r="G49" i="8"/>
  <c r="H49" i="8"/>
  <c r="G37" i="8"/>
  <c r="H37" i="8"/>
  <c r="G126" i="16"/>
  <c r="H126" i="16"/>
  <c r="G98" i="16"/>
  <c r="H98" i="16"/>
  <c r="G87" i="16"/>
  <c r="H87" i="16"/>
  <c r="G67" i="16"/>
  <c r="H67" i="16"/>
  <c r="G54" i="16"/>
  <c r="H54" i="16"/>
  <c r="G135" i="17"/>
  <c r="H135" i="17"/>
  <c r="G114" i="17"/>
  <c r="H114" i="17"/>
  <c r="D134" i="12"/>
  <c r="D70" i="12"/>
  <c r="I49" i="12"/>
  <c r="M49" i="12"/>
  <c r="F19" i="16"/>
  <c r="G137" i="16"/>
  <c r="H137" i="16"/>
  <c r="G135" i="16"/>
  <c r="H135" i="16"/>
  <c r="G133" i="16"/>
  <c r="H133" i="16"/>
  <c r="G128" i="16"/>
  <c r="H128" i="16"/>
  <c r="G111" i="16"/>
  <c r="H111" i="16"/>
  <c r="G101" i="16"/>
  <c r="H101" i="16"/>
  <c r="G70" i="16"/>
  <c r="H70" i="16"/>
  <c r="G57" i="16"/>
  <c r="H57" i="16"/>
  <c r="G40" i="16"/>
  <c r="H40" i="16"/>
  <c r="G34" i="16"/>
  <c r="H34" i="16"/>
  <c r="G86" i="17"/>
  <c r="H86" i="17"/>
  <c r="I59" i="13"/>
  <c r="K59" i="13"/>
  <c r="D59" i="13"/>
  <c r="I119" i="13"/>
  <c r="M119" i="13"/>
  <c r="D119" i="13"/>
  <c r="I94" i="13"/>
  <c r="N94" i="13"/>
  <c r="D94" i="13"/>
  <c r="G33" i="16"/>
  <c r="H33" i="16"/>
  <c r="G43" i="16"/>
  <c r="H43" i="16"/>
  <c r="G58" i="16"/>
  <c r="H58" i="16"/>
  <c r="G60" i="16"/>
  <c r="H60" i="16"/>
  <c r="G73" i="16"/>
  <c r="H73" i="16"/>
  <c r="G77" i="16"/>
  <c r="H77" i="16"/>
  <c r="G84" i="16"/>
  <c r="H84" i="16"/>
  <c r="G86" i="16"/>
  <c r="H86" i="16"/>
  <c r="G100" i="16"/>
  <c r="H100" i="16"/>
  <c r="G105" i="16"/>
  <c r="H105" i="16"/>
  <c r="G110" i="16"/>
  <c r="H110" i="16"/>
  <c r="G115" i="16"/>
  <c r="H115" i="16"/>
  <c r="G32" i="16"/>
  <c r="H32" i="16"/>
  <c r="G37" i="16"/>
  <c r="H37" i="16"/>
  <c r="G47" i="16"/>
  <c r="H47" i="16"/>
  <c r="G62" i="16"/>
  <c r="H62" i="16"/>
  <c r="G69" i="16"/>
  <c r="H69" i="16"/>
  <c r="G80" i="16"/>
  <c r="H80" i="16"/>
  <c r="G88" i="16"/>
  <c r="H88" i="16"/>
  <c r="G91" i="16"/>
  <c r="H91" i="16"/>
  <c r="G96" i="16"/>
  <c r="H96" i="16"/>
  <c r="G109" i="16"/>
  <c r="H109" i="16"/>
  <c r="G114" i="16"/>
  <c r="H114" i="16"/>
  <c r="G120" i="16"/>
  <c r="H120" i="16"/>
  <c r="G125" i="16"/>
  <c r="H125" i="16"/>
  <c r="G127" i="16"/>
  <c r="H127" i="16"/>
  <c r="G90" i="17"/>
  <c r="H90" i="17"/>
  <c r="G77" i="17"/>
  <c r="H77" i="17"/>
  <c r="G94" i="17"/>
  <c r="H94" i="17"/>
  <c r="G110" i="17"/>
  <c r="H110" i="17"/>
  <c r="G127" i="17"/>
  <c r="H127" i="17"/>
  <c r="G49" i="17"/>
  <c r="H49" i="17"/>
  <c r="G63" i="17"/>
  <c r="H63" i="17"/>
  <c r="G43" i="17"/>
  <c r="H43" i="17"/>
  <c r="G61" i="17"/>
  <c r="H61" i="17"/>
  <c r="I43" i="13"/>
  <c r="M43" i="13"/>
  <c r="D43" i="13"/>
  <c r="D32" i="13"/>
  <c r="I32" i="13"/>
  <c r="K32" i="13"/>
  <c r="D78" i="13"/>
  <c r="T78" i="13"/>
  <c r="G132" i="16"/>
  <c r="H132" i="16"/>
  <c r="G130" i="16"/>
  <c r="H130" i="16"/>
  <c r="G107" i="16"/>
  <c r="H107" i="16"/>
  <c r="G97" i="16"/>
  <c r="H97" i="16"/>
  <c r="G90" i="16"/>
  <c r="H90" i="16"/>
  <c r="G66" i="16"/>
  <c r="H66" i="16"/>
  <c r="G59" i="16"/>
  <c r="H59" i="16"/>
  <c r="G56" i="16"/>
  <c r="H56" i="16"/>
  <c r="G49" i="16"/>
  <c r="H49" i="16"/>
  <c r="G36" i="16"/>
  <c r="H36" i="16"/>
  <c r="G29" i="16"/>
  <c r="H29" i="16"/>
  <c r="G106" i="17"/>
  <c r="H106" i="17"/>
  <c r="G82" i="17"/>
  <c r="H82" i="17"/>
  <c r="I109" i="12"/>
  <c r="N109" i="12"/>
  <c r="D109" i="12"/>
  <c r="D39" i="14"/>
  <c r="I39" i="14"/>
  <c r="K39" i="14"/>
  <c r="G33" i="8"/>
  <c r="H33" i="8"/>
  <c r="G29" i="8"/>
  <c r="H29" i="8"/>
  <c r="G25" i="8"/>
  <c r="H25" i="8"/>
  <c r="G21" i="8"/>
  <c r="H21" i="8"/>
  <c r="G134" i="8"/>
  <c r="H134" i="8"/>
  <c r="G129" i="8"/>
  <c r="H129" i="8"/>
  <c r="G124" i="8"/>
  <c r="H124" i="8"/>
  <c r="G117" i="8"/>
  <c r="H117" i="8"/>
  <c r="G112" i="8"/>
  <c r="H112" i="8"/>
  <c r="G107" i="8"/>
  <c r="H107" i="8"/>
  <c r="G101" i="8"/>
  <c r="H101" i="8"/>
  <c r="G96" i="8"/>
  <c r="H96" i="8"/>
  <c r="G91" i="8"/>
  <c r="H91" i="8"/>
  <c r="G85" i="8"/>
  <c r="H85" i="8"/>
  <c r="G80" i="8"/>
  <c r="H80" i="8"/>
  <c r="G72" i="8"/>
  <c r="H72" i="8"/>
  <c r="G66" i="8"/>
  <c r="H66" i="8"/>
  <c r="G61" i="8"/>
  <c r="H61" i="8"/>
  <c r="G56" i="8"/>
  <c r="H56" i="8"/>
  <c r="G50" i="8"/>
  <c r="H50" i="8"/>
  <c r="G43" i="8"/>
  <c r="H43" i="8"/>
  <c r="G39" i="8"/>
  <c r="H39" i="8"/>
  <c r="G124" i="16"/>
  <c r="H124" i="16"/>
  <c r="G121" i="16"/>
  <c r="H121" i="16"/>
  <c r="G117" i="16"/>
  <c r="H117" i="16"/>
  <c r="G103" i="16"/>
  <c r="H103" i="16"/>
  <c r="G93" i="16"/>
  <c r="H93" i="16"/>
  <c r="G72" i="16"/>
  <c r="H72" i="16"/>
  <c r="G52" i="16"/>
  <c r="H52" i="16"/>
  <c r="G46" i="16"/>
  <c r="H46" i="16"/>
  <c r="G39" i="16"/>
  <c r="H39" i="16"/>
  <c r="G25" i="16"/>
  <c r="H25" i="16"/>
  <c r="G22" i="16"/>
  <c r="H22" i="16"/>
  <c r="G65" i="17"/>
  <c r="H65" i="17"/>
  <c r="G53" i="17"/>
  <c r="H53" i="17"/>
  <c r="G47" i="17"/>
  <c r="H47" i="17"/>
  <c r="G41" i="17"/>
  <c r="H41" i="17"/>
  <c r="G102" i="17"/>
  <c r="H102" i="17"/>
  <c r="D48" i="13"/>
  <c r="I48" i="13"/>
  <c r="M48" i="13"/>
  <c r="G76" i="16"/>
  <c r="H76" i="16"/>
  <c r="D76" i="16"/>
  <c r="G136" i="16"/>
  <c r="H136" i="16"/>
  <c r="G134" i="16"/>
  <c r="H134" i="16"/>
  <c r="G129" i="16"/>
  <c r="H129" i="16"/>
  <c r="G106" i="16"/>
  <c r="H106" i="16"/>
  <c r="G89" i="16"/>
  <c r="H89" i="16"/>
  <c r="G82" i="16"/>
  <c r="H82" i="16"/>
  <c r="G68" i="16"/>
  <c r="H68" i="16"/>
  <c r="G55" i="16"/>
  <c r="H55" i="16"/>
  <c r="G45" i="16"/>
  <c r="H45" i="16"/>
  <c r="G42" i="16"/>
  <c r="H42" i="16"/>
  <c r="G28" i="16"/>
  <c r="H28" i="16"/>
  <c r="G24" i="16"/>
  <c r="H24" i="16"/>
  <c r="G21" i="16"/>
  <c r="H21" i="16"/>
  <c r="G71" i="17"/>
  <c r="H71" i="17"/>
  <c r="G59" i="17"/>
  <c r="H59" i="17"/>
  <c r="G123" i="17"/>
  <c r="H123" i="17"/>
  <c r="T78" i="12"/>
  <c r="I61" i="13"/>
  <c r="K61" i="13"/>
  <c r="D61" i="13"/>
  <c r="G113" i="16"/>
  <c r="H113" i="16"/>
  <c r="G99" i="16"/>
  <c r="H99" i="16"/>
  <c r="G85" i="16"/>
  <c r="H85" i="16"/>
  <c r="G71" i="16"/>
  <c r="H71" i="16"/>
  <c r="G65" i="16"/>
  <c r="H65" i="16"/>
  <c r="G61" i="16"/>
  <c r="H61" i="16"/>
  <c r="G48" i="16"/>
  <c r="H48" i="16"/>
  <c r="G35" i="16"/>
  <c r="H35" i="16"/>
  <c r="G119" i="17"/>
  <c r="H119" i="17"/>
  <c r="G98" i="17"/>
  <c r="H98" i="17"/>
  <c r="I113" i="12"/>
  <c r="M113" i="12"/>
  <c r="D113" i="12"/>
  <c r="D127" i="13"/>
  <c r="D35" i="13"/>
  <c r="D38" i="13"/>
  <c r="I38" i="13"/>
  <c r="K38" i="13"/>
  <c r="I24" i="13"/>
  <c r="M24" i="13"/>
  <c r="D24" i="13"/>
  <c r="I114" i="13"/>
  <c r="M114" i="13"/>
  <c r="D114" i="13"/>
  <c r="I90" i="13"/>
  <c r="M90" i="13"/>
  <c r="D90" i="13"/>
  <c r="I80" i="13"/>
  <c r="D80" i="13"/>
  <c r="D42" i="13"/>
  <c r="I42" i="13"/>
  <c r="M42" i="13"/>
  <c r="I123" i="13"/>
  <c r="N123" i="13"/>
  <c r="D123" i="13"/>
  <c r="I99" i="13"/>
  <c r="P99" i="13"/>
  <c r="D99" i="13"/>
  <c r="D36" i="13"/>
  <c r="I36" i="13"/>
  <c r="K36" i="13"/>
  <c r="I117" i="13"/>
  <c r="M117" i="13"/>
  <c r="D117" i="13"/>
  <c r="I88" i="13"/>
  <c r="M88" i="13"/>
  <c r="D88" i="13"/>
  <c r="I71" i="14"/>
  <c r="M71" i="14"/>
  <c r="D71" i="14"/>
  <c r="D67" i="13"/>
  <c r="D64" i="13"/>
  <c r="I64" i="13"/>
  <c r="M64" i="13"/>
  <c r="I51" i="13"/>
  <c r="K51" i="13"/>
  <c r="D51" i="13"/>
  <c r="D46" i="13"/>
  <c r="I46" i="13"/>
  <c r="M46" i="13"/>
  <c r="D26" i="13"/>
  <c r="I26" i="13"/>
  <c r="M26" i="13"/>
  <c r="D53" i="14"/>
  <c r="I53" i="14"/>
  <c r="M53" i="14"/>
  <c r="G77" i="12"/>
  <c r="H77" i="12"/>
  <c r="G86" i="12"/>
  <c r="H86" i="12"/>
  <c r="G97" i="12"/>
  <c r="H97" i="12"/>
  <c r="G117" i="12"/>
  <c r="H117" i="12"/>
  <c r="G128" i="12"/>
  <c r="H128" i="12"/>
  <c r="G132" i="12"/>
  <c r="H132" i="12"/>
  <c r="G34" i="12"/>
  <c r="H34" i="12"/>
  <c r="G74" i="12"/>
  <c r="H74" i="12"/>
  <c r="G85" i="12"/>
  <c r="H85" i="12"/>
  <c r="G95" i="12"/>
  <c r="H95" i="12"/>
  <c r="G99" i="12"/>
  <c r="H99" i="12"/>
  <c r="G110" i="12"/>
  <c r="H110" i="12"/>
  <c r="G119" i="12"/>
  <c r="H119" i="12"/>
  <c r="G130" i="12"/>
  <c r="H130" i="12"/>
  <c r="G23" i="12"/>
  <c r="H23" i="12"/>
  <c r="G28" i="12"/>
  <c r="H28" i="12"/>
  <c r="G31" i="12"/>
  <c r="H31" i="12"/>
  <c r="G37" i="12"/>
  <c r="H37" i="12"/>
  <c r="D106" i="13"/>
  <c r="D102" i="13"/>
  <c r="D63" i="13"/>
  <c r="I63" i="13"/>
  <c r="K63" i="13"/>
  <c r="I126" i="13"/>
  <c r="M126" i="13"/>
  <c r="D126" i="13"/>
  <c r="I121" i="13"/>
  <c r="M121" i="13"/>
  <c r="D121" i="13"/>
  <c r="D107" i="13"/>
  <c r="I107" i="13"/>
  <c r="M107" i="13"/>
  <c r="I82" i="13"/>
  <c r="P82" i="13"/>
  <c r="D82" i="13"/>
  <c r="I34" i="13"/>
  <c r="K34" i="13"/>
  <c r="D34" i="13"/>
  <c r="D130" i="13"/>
  <c r="I130" i="13"/>
  <c r="M130" i="13"/>
  <c r="I86" i="13"/>
  <c r="M86" i="13"/>
  <c r="D86" i="13"/>
  <c r="D50" i="13"/>
  <c r="D62" i="13"/>
  <c r="I62" i="13"/>
  <c r="K62" i="13"/>
  <c r="I44" i="13"/>
  <c r="M44" i="13"/>
  <c r="D44" i="13"/>
  <c r="I110" i="13"/>
  <c r="M110" i="13"/>
  <c r="D110" i="13"/>
  <c r="D118" i="14"/>
  <c r="T118" i="14"/>
  <c r="G70" i="14"/>
  <c r="H70" i="14"/>
  <c r="G65" i="14"/>
  <c r="H65" i="14"/>
  <c r="G55" i="14"/>
  <c r="H55" i="14"/>
  <c r="G37" i="14"/>
  <c r="H37" i="14"/>
  <c r="G24" i="14"/>
  <c r="H24" i="14"/>
  <c r="G103" i="14"/>
  <c r="H103" i="14"/>
  <c r="G94" i="14"/>
  <c r="H94" i="14"/>
  <c r="G85" i="14"/>
  <c r="H85" i="14"/>
  <c r="G54" i="14"/>
  <c r="H54" i="14"/>
  <c r="G49" i="14"/>
  <c r="H49" i="14"/>
  <c r="G36" i="14"/>
  <c r="H36" i="14"/>
  <c r="G102" i="14"/>
  <c r="H102" i="14"/>
  <c r="G93" i="14"/>
  <c r="H93" i="14"/>
  <c r="D106" i="15"/>
  <c r="I106" i="15"/>
  <c r="M106" i="15"/>
  <c r="G69" i="14"/>
  <c r="H69" i="14"/>
  <c r="D63" i="14"/>
  <c r="G42" i="14"/>
  <c r="H42" i="14"/>
  <c r="G23" i="14"/>
  <c r="H23" i="14"/>
  <c r="G135" i="14"/>
  <c r="H135" i="14"/>
  <c r="G127" i="14"/>
  <c r="H127" i="14"/>
  <c r="G119" i="14"/>
  <c r="H119" i="14"/>
  <c r="G110" i="14"/>
  <c r="H110" i="14"/>
  <c r="D47" i="14"/>
  <c r="I47" i="14"/>
  <c r="M47" i="14"/>
  <c r="G80" i="14"/>
  <c r="H80" i="14"/>
  <c r="G89" i="14"/>
  <c r="H89" i="14"/>
  <c r="G98" i="14"/>
  <c r="H98" i="14"/>
  <c r="G107" i="14"/>
  <c r="H107" i="14"/>
  <c r="G111" i="14"/>
  <c r="H111" i="14"/>
  <c r="G115" i="14"/>
  <c r="H115" i="14"/>
  <c r="G120" i="14"/>
  <c r="H120" i="14"/>
  <c r="G124" i="14"/>
  <c r="H124" i="14"/>
  <c r="G128" i="14"/>
  <c r="H128" i="14"/>
  <c r="G132" i="14"/>
  <c r="H132" i="14"/>
  <c r="G136" i="14"/>
  <c r="H136" i="14"/>
  <c r="G27" i="14"/>
  <c r="H27" i="14"/>
  <c r="G30" i="14"/>
  <c r="H30" i="14"/>
  <c r="G43" i="14"/>
  <c r="H43" i="14"/>
  <c r="G46" i="14"/>
  <c r="H46" i="14"/>
  <c r="G59" i="14"/>
  <c r="H59" i="14"/>
  <c r="G62" i="14"/>
  <c r="H62" i="14"/>
  <c r="G74" i="14"/>
  <c r="H74" i="14"/>
  <c r="G86" i="14"/>
  <c r="H86" i="14"/>
  <c r="G95" i="14"/>
  <c r="H95" i="14"/>
  <c r="G25" i="14"/>
  <c r="H25" i="14"/>
  <c r="G28" i="14"/>
  <c r="H28" i="14"/>
  <c r="G41" i="14"/>
  <c r="H41" i="14"/>
  <c r="G44" i="14"/>
  <c r="H44" i="14"/>
  <c r="G57" i="14"/>
  <c r="H57" i="14"/>
  <c r="G60" i="14"/>
  <c r="H60" i="14"/>
  <c r="F19" i="14"/>
  <c r="G82" i="14"/>
  <c r="H82" i="14"/>
  <c r="G91" i="14"/>
  <c r="H91" i="14"/>
  <c r="G105" i="14"/>
  <c r="H105" i="14"/>
  <c r="G109" i="14"/>
  <c r="H109" i="14"/>
  <c r="G113" i="14"/>
  <c r="H113" i="14"/>
  <c r="G117" i="14"/>
  <c r="H117" i="14"/>
  <c r="G122" i="14"/>
  <c r="H122" i="14"/>
  <c r="G126" i="14"/>
  <c r="H126" i="14"/>
  <c r="G130" i="14"/>
  <c r="H130" i="14"/>
  <c r="G134" i="14"/>
  <c r="H134" i="14"/>
  <c r="G78" i="14"/>
  <c r="H78" i="14"/>
  <c r="G22" i="14"/>
  <c r="H22" i="14"/>
  <c r="G35" i="14"/>
  <c r="H35" i="14"/>
  <c r="G38" i="14"/>
  <c r="H38" i="14"/>
  <c r="G77" i="14"/>
  <c r="H77" i="14"/>
  <c r="G87" i="14"/>
  <c r="H87" i="14"/>
  <c r="G101" i="14"/>
  <c r="H101" i="14"/>
  <c r="G29" i="14"/>
  <c r="H29" i="14"/>
  <c r="G32" i="14"/>
  <c r="H32" i="14"/>
  <c r="G45" i="14"/>
  <c r="H45" i="14"/>
  <c r="G48" i="14"/>
  <c r="H48" i="14"/>
  <c r="G61" i="14"/>
  <c r="H61" i="14"/>
  <c r="G64" i="14"/>
  <c r="H64" i="14"/>
  <c r="G72" i="14"/>
  <c r="H72" i="14"/>
  <c r="G52" i="14"/>
  <c r="H52" i="14"/>
  <c r="G40" i="14"/>
  <c r="H40" i="14"/>
  <c r="G21" i="14"/>
  <c r="H21" i="14"/>
  <c r="G67" i="14"/>
  <c r="H67" i="14"/>
  <c r="D51" i="14"/>
  <c r="G33" i="14"/>
  <c r="H33" i="14"/>
  <c r="G79" i="14"/>
  <c r="H79" i="14"/>
  <c r="I127" i="15"/>
  <c r="P127" i="15"/>
  <c r="D127" i="15"/>
  <c r="I68" i="15"/>
  <c r="M68" i="15"/>
  <c r="I52" i="15"/>
  <c r="M52" i="15"/>
  <c r="I36" i="15"/>
  <c r="K36" i="15"/>
  <c r="P27" i="2"/>
  <c r="G93" i="15"/>
  <c r="H93" i="15"/>
  <c r="G118" i="15"/>
  <c r="H118" i="15"/>
  <c r="G81" i="15"/>
  <c r="H81" i="15"/>
  <c r="G101" i="15"/>
  <c r="H101" i="15"/>
  <c r="G95" i="15"/>
  <c r="H95" i="15"/>
  <c r="G121" i="15"/>
  <c r="H121" i="15"/>
  <c r="G134" i="15"/>
  <c r="H134" i="15"/>
  <c r="G77" i="15"/>
  <c r="H77" i="15"/>
  <c r="G87" i="15"/>
  <c r="H87" i="15"/>
  <c r="G114" i="15"/>
  <c r="H114" i="15"/>
  <c r="G103" i="15"/>
  <c r="H103" i="15"/>
  <c r="F19" i="15"/>
  <c r="G97" i="15"/>
  <c r="H97" i="15"/>
  <c r="G104" i="15"/>
  <c r="H104" i="15"/>
  <c r="G123" i="15"/>
  <c r="H123" i="15"/>
  <c r="G137" i="15"/>
  <c r="H137" i="15"/>
  <c r="G24" i="15"/>
  <c r="H24" i="15"/>
  <c r="G32" i="15"/>
  <c r="H32" i="15"/>
  <c r="G40" i="15"/>
  <c r="H40" i="15"/>
  <c r="G48" i="15"/>
  <c r="H48" i="15"/>
  <c r="G56" i="15"/>
  <c r="H56" i="15"/>
  <c r="G64" i="15"/>
  <c r="H64" i="15"/>
  <c r="G72" i="15"/>
  <c r="H72" i="15"/>
  <c r="G69" i="2"/>
  <c r="I69" i="2" s="1"/>
  <c r="P69" i="2"/>
  <c r="G85" i="15"/>
  <c r="H85" i="15"/>
  <c r="G61" i="2"/>
  <c r="I61" i="2"/>
  <c r="P61" i="2"/>
  <c r="G67" i="2"/>
  <c r="I67" i="2" s="1"/>
  <c r="G49" i="2"/>
  <c r="K49" i="2"/>
  <c r="P49" i="2"/>
  <c r="G60" i="15"/>
  <c r="H60" i="15"/>
  <c r="G44" i="15"/>
  <c r="H44" i="15"/>
  <c r="G28" i="15"/>
  <c r="H28" i="15"/>
  <c r="G131" i="15"/>
  <c r="H131" i="15"/>
  <c r="G112" i="15"/>
  <c r="H112" i="15"/>
  <c r="G75" i="15"/>
  <c r="H75" i="15"/>
  <c r="G43" i="2"/>
  <c r="K43" i="2"/>
  <c r="P43" i="2"/>
  <c r="G110" i="2"/>
  <c r="P110" i="2"/>
  <c r="P53" i="2"/>
  <c r="G29" i="2"/>
  <c r="K29" i="2" s="1"/>
  <c r="P29" i="2"/>
  <c r="I74" i="18"/>
  <c r="P74" i="18"/>
  <c r="D74" i="18"/>
  <c r="P21" i="2"/>
  <c r="G21" i="2"/>
  <c r="H21" i="2" s="1"/>
  <c r="D98" i="18"/>
  <c r="I98" i="18"/>
  <c r="P98" i="18"/>
  <c r="I95" i="18"/>
  <c r="N95" i="18"/>
  <c r="D95" i="18"/>
  <c r="D78" i="18"/>
  <c r="I78" i="18"/>
  <c r="M78" i="18"/>
  <c r="I139" i="18"/>
  <c r="O139" i="18"/>
  <c r="D131" i="18"/>
  <c r="I131" i="18"/>
  <c r="M131" i="18"/>
  <c r="I88" i="18"/>
  <c r="M88" i="18"/>
  <c r="D88" i="18"/>
  <c r="I103" i="18"/>
  <c r="M103" i="18"/>
  <c r="D103" i="18"/>
  <c r="D138" i="18"/>
  <c r="I105" i="18"/>
  <c r="M105" i="18"/>
  <c r="D105" i="18"/>
  <c r="I115" i="18"/>
  <c r="D115" i="18"/>
  <c r="I106" i="18"/>
  <c r="M106" i="18"/>
  <c r="D106" i="18"/>
  <c r="D117" i="18"/>
  <c r="D84" i="18"/>
  <c r="D90" i="18"/>
  <c r="I90" i="18"/>
  <c r="M90" i="18"/>
  <c r="D130" i="18"/>
  <c r="T130" i="18"/>
  <c r="M130" i="18"/>
  <c r="I127" i="18"/>
  <c r="M127" i="18"/>
  <c r="D127" i="18"/>
  <c r="D113" i="18"/>
  <c r="I64" i="14"/>
  <c r="M64" i="14"/>
  <c r="D64" i="14"/>
  <c r="D103" i="15"/>
  <c r="T103" i="15"/>
  <c r="D32" i="15"/>
  <c r="I32" i="15"/>
  <c r="K32" i="15"/>
  <c r="I114" i="15"/>
  <c r="N114" i="15"/>
  <c r="D114" i="15"/>
  <c r="I118" i="15"/>
  <c r="M118" i="15"/>
  <c r="D118" i="15"/>
  <c r="I67" i="14"/>
  <c r="K67" i="14"/>
  <c r="D67" i="14"/>
  <c r="D48" i="14"/>
  <c r="I48" i="14"/>
  <c r="M48" i="14"/>
  <c r="I35" i="14"/>
  <c r="K35" i="14"/>
  <c r="D35" i="14"/>
  <c r="I113" i="14"/>
  <c r="M113" i="14"/>
  <c r="D113" i="14"/>
  <c r="I44" i="14"/>
  <c r="M44" i="14"/>
  <c r="D44" i="14"/>
  <c r="I59" i="14"/>
  <c r="K59" i="14"/>
  <c r="D59" i="14"/>
  <c r="I124" i="14"/>
  <c r="M124" i="14"/>
  <c r="D124" i="14"/>
  <c r="D54" i="14"/>
  <c r="I54" i="14"/>
  <c r="M54" i="14"/>
  <c r="I70" i="14"/>
  <c r="M70" i="14"/>
  <c r="D70" i="14"/>
  <c r="I130" i="12"/>
  <c r="M130" i="12"/>
  <c r="D130" i="12"/>
  <c r="I132" i="12"/>
  <c r="M132" i="12"/>
  <c r="D132" i="12"/>
  <c r="M80" i="13"/>
  <c r="I35" i="16"/>
  <c r="K35" i="16"/>
  <c r="D35" i="16"/>
  <c r="I28" i="16"/>
  <c r="K28" i="16"/>
  <c r="D28" i="16"/>
  <c r="D129" i="16"/>
  <c r="I129" i="16"/>
  <c r="M129" i="16"/>
  <c r="I47" i="17"/>
  <c r="M47" i="17"/>
  <c r="D47" i="17"/>
  <c r="I72" i="16"/>
  <c r="M72" i="16"/>
  <c r="D72" i="16"/>
  <c r="D50" i="8"/>
  <c r="I50" i="8"/>
  <c r="K50" i="8"/>
  <c r="I96" i="8"/>
  <c r="P96" i="8"/>
  <c r="D96" i="8"/>
  <c r="D21" i="8"/>
  <c r="I21" i="8"/>
  <c r="J21" i="8"/>
  <c r="I82" i="17"/>
  <c r="P82" i="17"/>
  <c r="D82" i="17"/>
  <c r="D90" i="16"/>
  <c r="I90" i="16"/>
  <c r="M90" i="16"/>
  <c r="I110" i="17"/>
  <c r="M110" i="17"/>
  <c r="D110" i="17"/>
  <c r="I109" i="16"/>
  <c r="N109" i="16"/>
  <c r="D109" i="16"/>
  <c r="D37" i="16"/>
  <c r="I37" i="16"/>
  <c r="K37" i="16"/>
  <c r="D77" i="16"/>
  <c r="I77" i="16"/>
  <c r="M77" i="16"/>
  <c r="I70" i="16"/>
  <c r="M70" i="16"/>
  <c r="D70" i="16"/>
  <c r="I98" i="16"/>
  <c r="P98" i="16"/>
  <c r="D98" i="16"/>
  <c r="I74" i="8"/>
  <c r="K74" i="8"/>
  <c r="D74" i="8"/>
  <c r="D121" i="8"/>
  <c r="I121" i="8"/>
  <c r="M121" i="8"/>
  <c r="K74" i="17"/>
  <c r="I101" i="15"/>
  <c r="M101" i="15"/>
  <c r="D101" i="15"/>
  <c r="D122" i="14"/>
  <c r="I122" i="14"/>
  <c r="P122" i="14"/>
  <c r="I40" i="15"/>
  <c r="K40" i="15"/>
  <c r="D40" i="15"/>
  <c r="I75" i="15"/>
  <c r="D75" i="15"/>
  <c r="I112" i="15"/>
  <c r="M112" i="15"/>
  <c r="D112" i="15"/>
  <c r="I24" i="15"/>
  <c r="K24" i="15"/>
  <c r="D24" i="15"/>
  <c r="D87" i="15"/>
  <c r="I87" i="15"/>
  <c r="M87" i="15"/>
  <c r="I93" i="15"/>
  <c r="M93" i="15"/>
  <c r="D93" i="15"/>
  <c r="D21" i="14"/>
  <c r="I21" i="14"/>
  <c r="J21" i="14"/>
  <c r="D45" i="14"/>
  <c r="I45" i="14"/>
  <c r="M45" i="14"/>
  <c r="D22" i="14"/>
  <c r="I22" i="14"/>
  <c r="M22" i="14"/>
  <c r="D109" i="14"/>
  <c r="I109" i="14"/>
  <c r="N109" i="14"/>
  <c r="D41" i="14"/>
  <c r="I41" i="14"/>
  <c r="M41" i="14"/>
  <c r="I46" i="14"/>
  <c r="M46" i="14"/>
  <c r="D46" i="14"/>
  <c r="I120" i="14"/>
  <c r="M120" i="14"/>
  <c r="D120" i="14"/>
  <c r="D69" i="14"/>
  <c r="I69" i="14"/>
  <c r="L69" i="14"/>
  <c r="I85" i="14"/>
  <c r="P85" i="14"/>
  <c r="D85" i="14"/>
  <c r="D119" i="12"/>
  <c r="I119" i="12"/>
  <c r="M119" i="12"/>
  <c r="I128" i="12"/>
  <c r="M128" i="12"/>
  <c r="D128" i="12"/>
  <c r="I48" i="16"/>
  <c r="M48" i="16"/>
  <c r="D48" i="16"/>
  <c r="D42" i="16"/>
  <c r="I42" i="16"/>
  <c r="M42" i="16"/>
  <c r="I134" i="16"/>
  <c r="N134" i="16"/>
  <c r="D134" i="16"/>
  <c r="D53" i="17"/>
  <c r="I53" i="17"/>
  <c r="M53" i="17"/>
  <c r="I93" i="16"/>
  <c r="M93" i="16"/>
  <c r="D93" i="16"/>
  <c r="D56" i="8"/>
  <c r="I56" i="8"/>
  <c r="M56" i="8"/>
  <c r="I101" i="8"/>
  <c r="M101" i="8"/>
  <c r="D101" i="8"/>
  <c r="I25" i="8"/>
  <c r="M25" i="8"/>
  <c r="D25" i="8"/>
  <c r="I106" i="17"/>
  <c r="M106" i="17"/>
  <c r="D106" i="17"/>
  <c r="I97" i="16"/>
  <c r="P97" i="16"/>
  <c r="D97" i="16"/>
  <c r="I94" i="17"/>
  <c r="N94" i="17"/>
  <c r="D94" i="17"/>
  <c r="D96" i="16"/>
  <c r="I96" i="16"/>
  <c r="P96" i="16"/>
  <c r="I32" i="16"/>
  <c r="K32" i="16"/>
  <c r="D32" i="16"/>
  <c r="I73" i="16"/>
  <c r="M73" i="16"/>
  <c r="D73" i="16"/>
  <c r="I101" i="16"/>
  <c r="M101" i="16"/>
  <c r="D101" i="16"/>
  <c r="I126" i="16"/>
  <c r="M126" i="16"/>
  <c r="D126" i="16"/>
  <c r="D83" i="8"/>
  <c r="I83" i="8"/>
  <c r="P83" i="8"/>
  <c r="D126" i="8"/>
  <c r="I126" i="8"/>
  <c r="M126" i="8"/>
  <c r="T78" i="14"/>
  <c r="D78" i="14"/>
  <c r="D105" i="14"/>
  <c r="I105" i="14"/>
  <c r="M105" i="14"/>
  <c r="D28" i="14"/>
  <c r="I28" i="14"/>
  <c r="K28" i="14"/>
  <c r="I43" i="14"/>
  <c r="M43" i="14"/>
  <c r="D43" i="14"/>
  <c r="I115" i="14"/>
  <c r="M115" i="14"/>
  <c r="D115" i="14"/>
  <c r="D110" i="14"/>
  <c r="I110" i="14"/>
  <c r="M110" i="14"/>
  <c r="I94" i="14"/>
  <c r="N94" i="14"/>
  <c r="D94" i="14"/>
  <c r="I110" i="12"/>
  <c r="M110" i="12"/>
  <c r="D110" i="12"/>
  <c r="I117" i="12"/>
  <c r="M117" i="12"/>
  <c r="D117" i="12"/>
  <c r="I61" i="16"/>
  <c r="K61" i="16"/>
  <c r="D61" i="16"/>
  <c r="I45" i="16"/>
  <c r="M45" i="16"/>
  <c r="D45" i="16"/>
  <c r="D136" i="16"/>
  <c r="I136" i="16"/>
  <c r="O136" i="16"/>
  <c r="I65" i="17"/>
  <c r="K65" i="17"/>
  <c r="D65" i="17"/>
  <c r="I103" i="16"/>
  <c r="M103" i="16"/>
  <c r="D103" i="16"/>
  <c r="D61" i="8"/>
  <c r="I61" i="8"/>
  <c r="K61" i="8"/>
  <c r="I107" i="8"/>
  <c r="M107" i="8"/>
  <c r="D107" i="8"/>
  <c r="D29" i="8"/>
  <c r="I29" i="8"/>
  <c r="K29" i="8"/>
  <c r="D29" i="16"/>
  <c r="I29" i="16"/>
  <c r="K29" i="16"/>
  <c r="I107" i="16"/>
  <c r="M107" i="16"/>
  <c r="D107" i="16"/>
  <c r="I77" i="17"/>
  <c r="D77" i="17"/>
  <c r="I91" i="16"/>
  <c r="P91" i="16"/>
  <c r="D91" i="16"/>
  <c r="I115" i="16"/>
  <c r="M115" i="16"/>
  <c r="D115" i="16"/>
  <c r="D60" i="16"/>
  <c r="I60" i="16"/>
  <c r="K60" i="16"/>
  <c r="I111" i="16"/>
  <c r="M111" i="16"/>
  <c r="D111" i="16"/>
  <c r="I37" i="8"/>
  <c r="D37" i="8"/>
  <c r="I88" i="8"/>
  <c r="M88" i="8"/>
  <c r="D88" i="8"/>
  <c r="I132" i="8"/>
  <c r="M132" i="8"/>
  <c r="D132" i="8"/>
  <c r="D32" i="14"/>
  <c r="I32" i="14"/>
  <c r="K32" i="14"/>
  <c r="I28" i="15"/>
  <c r="K28" i="15"/>
  <c r="D28" i="15"/>
  <c r="I72" i="15"/>
  <c r="M72" i="15"/>
  <c r="D72" i="15"/>
  <c r="D29" i="14"/>
  <c r="I29" i="14"/>
  <c r="K29" i="14"/>
  <c r="I134" i="14"/>
  <c r="N134" i="14"/>
  <c r="D134" i="14"/>
  <c r="I91" i="14"/>
  <c r="P91" i="14"/>
  <c r="D91" i="14"/>
  <c r="D25" i="14"/>
  <c r="I25" i="14"/>
  <c r="M25" i="14"/>
  <c r="D30" i="14"/>
  <c r="I30" i="14"/>
  <c r="I111" i="14"/>
  <c r="M111" i="14"/>
  <c r="D111" i="14"/>
  <c r="I119" i="14"/>
  <c r="M119" i="14"/>
  <c r="D119" i="14"/>
  <c r="I103" i="14"/>
  <c r="M103" i="14"/>
  <c r="D103" i="14"/>
  <c r="D99" i="12"/>
  <c r="I99" i="12"/>
  <c r="P99" i="12"/>
  <c r="D97" i="12"/>
  <c r="I97" i="12"/>
  <c r="P97" i="12"/>
  <c r="I65" i="16"/>
  <c r="K65" i="16"/>
  <c r="D65" i="16"/>
  <c r="D123" i="17"/>
  <c r="I123" i="17"/>
  <c r="N123" i="17"/>
  <c r="I55" i="16"/>
  <c r="M55" i="16"/>
  <c r="D55" i="16"/>
  <c r="D22" i="16"/>
  <c r="I22" i="16"/>
  <c r="M22" i="16"/>
  <c r="I117" i="16"/>
  <c r="M117" i="16"/>
  <c r="D117" i="16"/>
  <c r="D66" i="8"/>
  <c r="I66" i="8"/>
  <c r="K66" i="8"/>
  <c r="I112" i="8"/>
  <c r="P112" i="8"/>
  <c r="D112" i="8"/>
  <c r="I33" i="8"/>
  <c r="K33" i="8"/>
  <c r="D33" i="8"/>
  <c r="I36" i="16"/>
  <c r="K36" i="16"/>
  <c r="D36" i="16"/>
  <c r="I130" i="16"/>
  <c r="M130" i="16"/>
  <c r="D130" i="16"/>
  <c r="I61" i="17"/>
  <c r="K61" i="17"/>
  <c r="D61" i="17"/>
  <c r="I90" i="17"/>
  <c r="M90" i="17"/>
  <c r="D90" i="17"/>
  <c r="D88" i="16"/>
  <c r="I88" i="16"/>
  <c r="M88" i="16"/>
  <c r="I110" i="16"/>
  <c r="M110" i="16"/>
  <c r="D110" i="16"/>
  <c r="I58" i="16"/>
  <c r="K58" i="16"/>
  <c r="D58" i="16"/>
  <c r="D128" i="16"/>
  <c r="I128" i="16"/>
  <c r="M128" i="16"/>
  <c r="D114" i="17"/>
  <c r="I114" i="17"/>
  <c r="M114" i="17"/>
  <c r="I49" i="8"/>
  <c r="M49" i="8"/>
  <c r="D49" i="8"/>
  <c r="I93" i="8"/>
  <c r="M93" i="8"/>
  <c r="D93" i="8"/>
  <c r="D137" i="8"/>
  <c r="I137" i="8"/>
  <c r="O137" i="8"/>
  <c r="I85" i="15"/>
  <c r="M85" i="15"/>
  <c r="D85" i="15"/>
  <c r="I77" i="15"/>
  <c r="K77" i="15"/>
  <c r="D77" i="15"/>
  <c r="I134" i="15"/>
  <c r="N134" i="15"/>
  <c r="D134" i="15"/>
  <c r="I44" i="15"/>
  <c r="K44" i="15"/>
  <c r="D44" i="15"/>
  <c r="D64" i="15"/>
  <c r="I64" i="15"/>
  <c r="M64" i="15"/>
  <c r="D104" i="15"/>
  <c r="I104" i="15"/>
  <c r="M104" i="15"/>
  <c r="D121" i="15"/>
  <c r="I121" i="15"/>
  <c r="P121" i="15"/>
  <c r="D72" i="14"/>
  <c r="I72" i="14"/>
  <c r="M72" i="14"/>
  <c r="D101" i="14"/>
  <c r="I101" i="14"/>
  <c r="M101" i="14"/>
  <c r="I130" i="14"/>
  <c r="M130" i="14"/>
  <c r="D130" i="14"/>
  <c r="I82" i="14"/>
  <c r="P82" i="14"/>
  <c r="D82" i="14"/>
  <c r="I95" i="14"/>
  <c r="P95" i="14"/>
  <c r="D95" i="14"/>
  <c r="D27" i="14"/>
  <c r="I27" i="14"/>
  <c r="M27" i="14"/>
  <c r="I107" i="14"/>
  <c r="M107" i="14"/>
  <c r="D107" i="14"/>
  <c r="I127" i="14"/>
  <c r="M127" i="14"/>
  <c r="D127" i="14"/>
  <c r="I93" i="14"/>
  <c r="M93" i="14"/>
  <c r="D93" i="14"/>
  <c r="I24" i="14"/>
  <c r="M24" i="14"/>
  <c r="D24" i="14"/>
  <c r="I37" i="12"/>
  <c r="K37" i="12"/>
  <c r="D37" i="12"/>
  <c r="I95" i="12"/>
  <c r="P95" i="12"/>
  <c r="D95" i="12"/>
  <c r="D86" i="12"/>
  <c r="I86" i="12"/>
  <c r="M86" i="12"/>
  <c r="I71" i="16"/>
  <c r="M71" i="16"/>
  <c r="D71" i="16"/>
  <c r="I59" i="17"/>
  <c r="K59" i="17"/>
  <c r="D59" i="17"/>
  <c r="D68" i="16"/>
  <c r="I68" i="16"/>
  <c r="P68" i="16"/>
  <c r="D25" i="16"/>
  <c r="I25" i="16"/>
  <c r="M25" i="16"/>
  <c r="I121" i="16"/>
  <c r="M121" i="16"/>
  <c r="D121" i="16"/>
  <c r="D72" i="8"/>
  <c r="I72" i="8"/>
  <c r="M72" i="8"/>
  <c r="I117" i="8"/>
  <c r="M117" i="8"/>
  <c r="D117" i="8"/>
  <c r="I49" i="16"/>
  <c r="M49" i="16"/>
  <c r="D49" i="16"/>
  <c r="I132" i="16"/>
  <c r="M132" i="16"/>
  <c r="D132" i="16"/>
  <c r="I43" i="17"/>
  <c r="M43" i="17"/>
  <c r="D43" i="17"/>
  <c r="D127" i="16"/>
  <c r="I127" i="16"/>
  <c r="M127" i="16"/>
  <c r="D80" i="16"/>
  <c r="I80" i="16"/>
  <c r="M80" i="16"/>
  <c r="D105" i="16"/>
  <c r="I105" i="16"/>
  <c r="M105" i="16"/>
  <c r="D43" i="16"/>
  <c r="I43" i="16"/>
  <c r="M43" i="16"/>
  <c r="I86" i="17"/>
  <c r="M86" i="17"/>
  <c r="D86" i="17"/>
  <c r="D133" i="16"/>
  <c r="I133" i="16"/>
  <c r="M133" i="16"/>
  <c r="I135" i="17"/>
  <c r="N135" i="17"/>
  <c r="D135" i="17"/>
  <c r="D53" i="8"/>
  <c r="I53" i="8"/>
  <c r="M53" i="8"/>
  <c r="I99" i="8"/>
  <c r="P99" i="8"/>
  <c r="D99" i="8"/>
  <c r="T78" i="8"/>
  <c r="D78" i="8"/>
  <c r="I131" i="15"/>
  <c r="P131" i="15"/>
  <c r="D131" i="15"/>
  <c r="I137" i="15"/>
  <c r="O137" i="15"/>
  <c r="D137" i="15"/>
  <c r="D40" i="14"/>
  <c r="I40" i="14"/>
  <c r="K40" i="14"/>
  <c r="I123" i="15"/>
  <c r="P123" i="15"/>
  <c r="D123" i="15"/>
  <c r="I52" i="14"/>
  <c r="K52" i="14"/>
  <c r="D52" i="14"/>
  <c r="K110" i="2"/>
  <c r="D60" i="15"/>
  <c r="I60" i="15"/>
  <c r="M60" i="15"/>
  <c r="D56" i="15"/>
  <c r="I56" i="15"/>
  <c r="M56" i="15"/>
  <c r="D97" i="15"/>
  <c r="I97" i="15"/>
  <c r="M97" i="15"/>
  <c r="D95" i="15"/>
  <c r="I95" i="15"/>
  <c r="M95" i="15"/>
  <c r="I79" i="14"/>
  <c r="M79" i="14"/>
  <c r="D79" i="14"/>
  <c r="I87" i="14"/>
  <c r="M87" i="14"/>
  <c r="D87" i="14"/>
  <c r="I126" i="14"/>
  <c r="M126" i="14"/>
  <c r="D126" i="14"/>
  <c r="I86" i="14"/>
  <c r="M86" i="14"/>
  <c r="D86" i="14"/>
  <c r="I136" i="14"/>
  <c r="O136" i="14"/>
  <c r="D136" i="14"/>
  <c r="I98" i="14"/>
  <c r="P98" i="14"/>
  <c r="D98" i="14"/>
  <c r="I135" i="14"/>
  <c r="N135" i="14"/>
  <c r="D135" i="14"/>
  <c r="I102" i="14"/>
  <c r="M102" i="14"/>
  <c r="D102" i="14"/>
  <c r="D37" i="14"/>
  <c r="I37" i="14"/>
  <c r="K37" i="14"/>
  <c r="I31" i="12"/>
  <c r="D31" i="12"/>
  <c r="I85" i="12"/>
  <c r="P85" i="12"/>
  <c r="D85" i="12"/>
  <c r="I77" i="12"/>
  <c r="M77" i="12"/>
  <c r="D77" i="12"/>
  <c r="I98" i="17"/>
  <c r="P98" i="17"/>
  <c r="D98" i="17"/>
  <c r="D85" i="16"/>
  <c r="I85" i="16"/>
  <c r="P85" i="16"/>
  <c r="I71" i="17"/>
  <c r="M71" i="17"/>
  <c r="D71" i="17"/>
  <c r="I82" i="16"/>
  <c r="P82" i="16"/>
  <c r="D82" i="16"/>
  <c r="I39" i="16"/>
  <c r="K39" i="16"/>
  <c r="D39" i="16"/>
  <c r="I124" i="16"/>
  <c r="M124" i="16"/>
  <c r="D124" i="16"/>
  <c r="I80" i="8"/>
  <c r="M80" i="8"/>
  <c r="D80" i="8"/>
  <c r="I124" i="8"/>
  <c r="M124" i="8"/>
  <c r="D124" i="8"/>
  <c r="D56" i="16"/>
  <c r="I56" i="16"/>
  <c r="M56" i="16"/>
  <c r="I63" i="17"/>
  <c r="K63" i="17"/>
  <c r="D63" i="17"/>
  <c r="I125" i="16"/>
  <c r="M125" i="16"/>
  <c r="D125" i="16"/>
  <c r="D69" i="16"/>
  <c r="I69" i="16"/>
  <c r="L69" i="16"/>
  <c r="I100" i="16"/>
  <c r="P100" i="16"/>
  <c r="D100" i="16"/>
  <c r="D33" i="16"/>
  <c r="I33" i="16"/>
  <c r="K33" i="16"/>
  <c r="D34" i="16"/>
  <c r="I34" i="16"/>
  <c r="K34" i="16"/>
  <c r="D135" i="16"/>
  <c r="I135" i="16"/>
  <c r="N135" i="16"/>
  <c r="I54" i="16"/>
  <c r="M54" i="16"/>
  <c r="D54" i="16"/>
  <c r="I58" i="8"/>
  <c r="K58" i="8"/>
  <c r="D58" i="8"/>
  <c r="D104" i="8"/>
  <c r="I104" i="8"/>
  <c r="M104" i="8"/>
  <c r="D23" i="8"/>
  <c r="I23" i="8"/>
  <c r="M23" i="8"/>
  <c r="D77" i="14"/>
  <c r="I77" i="14"/>
  <c r="I60" i="14"/>
  <c r="K60" i="14"/>
  <c r="D60" i="14"/>
  <c r="I74" i="14"/>
  <c r="K74" i="14"/>
  <c r="D74" i="14"/>
  <c r="I132" i="14"/>
  <c r="M132" i="14"/>
  <c r="D132" i="14"/>
  <c r="D89" i="14"/>
  <c r="I89" i="14"/>
  <c r="M89" i="14"/>
  <c r="D23" i="14"/>
  <c r="I23" i="14"/>
  <c r="M23" i="14"/>
  <c r="D36" i="14"/>
  <c r="I36" i="14"/>
  <c r="K36" i="14"/>
  <c r="D55" i="14"/>
  <c r="I55" i="14"/>
  <c r="M55" i="14"/>
  <c r="I28" i="12"/>
  <c r="K28" i="12"/>
  <c r="D28" i="12"/>
  <c r="D74" i="12"/>
  <c r="I74" i="12"/>
  <c r="I119" i="17"/>
  <c r="M119" i="17"/>
  <c r="D119" i="17"/>
  <c r="I99" i="16"/>
  <c r="P99" i="16"/>
  <c r="D99" i="16"/>
  <c r="I21" i="16"/>
  <c r="D21" i="16"/>
  <c r="D89" i="16"/>
  <c r="I89" i="16"/>
  <c r="M89" i="16"/>
  <c r="I102" i="17"/>
  <c r="M102" i="17"/>
  <c r="D102" i="17"/>
  <c r="D46" i="16"/>
  <c r="I46" i="16"/>
  <c r="M46" i="16"/>
  <c r="I39" i="8"/>
  <c r="K39" i="8"/>
  <c r="D39" i="8"/>
  <c r="I85" i="8"/>
  <c r="P85" i="8"/>
  <c r="D85" i="8"/>
  <c r="D129" i="8"/>
  <c r="I129" i="8"/>
  <c r="M129" i="8"/>
  <c r="D59" i="16"/>
  <c r="I59" i="16"/>
  <c r="K59" i="16"/>
  <c r="I49" i="17"/>
  <c r="M49" i="17"/>
  <c r="D49" i="17"/>
  <c r="I120" i="16"/>
  <c r="M120" i="16"/>
  <c r="D120" i="16"/>
  <c r="I62" i="16"/>
  <c r="K62" i="16"/>
  <c r="D62" i="16"/>
  <c r="D86" i="16"/>
  <c r="I86" i="16"/>
  <c r="M86" i="16"/>
  <c r="I40" i="16"/>
  <c r="K40" i="16"/>
  <c r="D40" i="16"/>
  <c r="D137" i="16"/>
  <c r="I137" i="16"/>
  <c r="O137" i="16"/>
  <c r="I67" i="16"/>
  <c r="K67" i="16"/>
  <c r="D67" i="16"/>
  <c r="I64" i="8"/>
  <c r="M64" i="8"/>
  <c r="D64" i="8"/>
  <c r="D109" i="8"/>
  <c r="I109" i="8"/>
  <c r="N109" i="8"/>
  <c r="I27" i="8"/>
  <c r="M27" i="8"/>
  <c r="D27" i="8"/>
  <c r="D48" i="15"/>
  <c r="I48" i="15"/>
  <c r="K48" i="15"/>
  <c r="D33" i="14"/>
  <c r="I33" i="14"/>
  <c r="K33" i="14"/>
  <c r="M115" i="18"/>
  <c r="I81" i="15"/>
  <c r="M81" i="15"/>
  <c r="D81" i="15"/>
  <c r="D61" i="14"/>
  <c r="I61" i="14"/>
  <c r="K61" i="14"/>
  <c r="I38" i="14"/>
  <c r="K38" i="14"/>
  <c r="D38" i="14"/>
  <c r="I117" i="14"/>
  <c r="M117" i="14"/>
  <c r="D117" i="14"/>
  <c r="D57" i="14"/>
  <c r="I57" i="14"/>
  <c r="K57" i="14"/>
  <c r="D62" i="14"/>
  <c r="I62" i="14"/>
  <c r="K62" i="14"/>
  <c r="I128" i="14"/>
  <c r="M128" i="14"/>
  <c r="D128" i="14"/>
  <c r="I80" i="14"/>
  <c r="M80" i="14"/>
  <c r="D80" i="14"/>
  <c r="D42" i="14"/>
  <c r="I42" i="14"/>
  <c r="M42" i="14"/>
  <c r="D49" i="14"/>
  <c r="I49" i="14"/>
  <c r="M49" i="14"/>
  <c r="I65" i="14"/>
  <c r="K65" i="14"/>
  <c r="D65" i="14"/>
  <c r="I23" i="12"/>
  <c r="M23" i="12"/>
  <c r="D23" i="12"/>
  <c r="I34" i="12"/>
  <c r="K34" i="12"/>
  <c r="D34" i="12"/>
  <c r="I113" i="16"/>
  <c r="M113" i="16"/>
  <c r="D113" i="16"/>
  <c r="I24" i="16"/>
  <c r="M24" i="16"/>
  <c r="D24" i="16"/>
  <c r="I106" i="16"/>
  <c r="M106" i="16"/>
  <c r="D106" i="16"/>
  <c r="D41" i="17"/>
  <c r="I41" i="17"/>
  <c r="M41" i="17"/>
  <c r="I52" i="16"/>
  <c r="K52" i="16"/>
  <c r="D52" i="16"/>
  <c r="I43" i="8"/>
  <c r="M43" i="8"/>
  <c r="D43" i="8"/>
  <c r="I91" i="8"/>
  <c r="P91" i="8"/>
  <c r="D91" i="8"/>
  <c r="I134" i="8"/>
  <c r="N134" i="8"/>
  <c r="D134" i="8"/>
  <c r="I66" i="16"/>
  <c r="K66" i="16"/>
  <c r="D66" i="16"/>
  <c r="D127" i="17"/>
  <c r="I127" i="17"/>
  <c r="M127" i="17"/>
  <c r="D114" i="16"/>
  <c r="I114" i="16"/>
  <c r="M114" i="16"/>
  <c r="D47" i="16"/>
  <c r="I47" i="16"/>
  <c r="M47" i="16"/>
  <c r="I84" i="16"/>
  <c r="P84" i="16"/>
  <c r="D84" i="16"/>
  <c r="I57" i="16"/>
  <c r="K57" i="16"/>
  <c r="D57" i="16"/>
  <c r="I87" i="16"/>
  <c r="M87" i="16"/>
  <c r="D87" i="16"/>
  <c r="D69" i="8"/>
  <c r="I69" i="8"/>
  <c r="L69" i="8"/>
  <c r="I115" i="8"/>
  <c r="M115" i="8"/>
  <c r="D115" i="8"/>
  <c r="I31" i="8"/>
  <c r="D31" i="8"/>
  <c r="J21" i="16"/>
  <c r="K74" i="12"/>
  <c r="K37" i="8"/>
  <c r="M77" i="14"/>
  <c r="M77" i="17"/>
  <c r="M75" i="15"/>
  <c r="E11" i="12"/>
  <c r="C11" i="9"/>
  <c r="E12" i="14"/>
  <c r="E12" i="12"/>
  <c r="E11" i="18"/>
  <c r="E12" i="17"/>
  <c r="E11" i="8"/>
  <c r="C12" i="9"/>
  <c r="C12" i="10"/>
  <c r="C11" i="10"/>
  <c r="E12" i="16"/>
  <c r="E11" i="17"/>
  <c r="E11" i="15"/>
  <c r="E12" i="13"/>
  <c r="E49" i="19" l="1"/>
  <c r="E18" i="19"/>
  <c r="O207" i="9"/>
  <c r="G60" i="2"/>
  <c r="I60" i="2" s="1"/>
  <c r="P60" i="2"/>
  <c r="P23" i="2"/>
  <c r="G23" i="2"/>
  <c r="K23" i="2" s="1"/>
  <c r="P66" i="2"/>
  <c r="G66" i="2"/>
  <c r="I66" i="2" s="1"/>
  <c r="G55" i="2"/>
  <c r="K55" i="2" s="1"/>
  <c r="P55" i="2"/>
  <c r="G39" i="2"/>
  <c r="I39" i="2" s="1"/>
  <c r="P39" i="2"/>
  <c r="P33" i="2"/>
  <c r="G33" i="2"/>
  <c r="G117" i="2"/>
  <c r="K117" i="2" s="1"/>
  <c r="P117" i="2"/>
  <c r="G112" i="2"/>
  <c r="L112" i="2" s="1"/>
  <c r="P112" i="2"/>
  <c r="G103" i="2"/>
  <c r="N102" i="2" s="1"/>
  <c r="P103" i="2"/>
  <c r="G89" i="2"/>
  <c r="K89" i="2" s="1"/>
  <c r="P89" i="2"/>
  <c r="G168" i="2"/>
  <c r="K168" i="2" s="1"/>
  <c r="P168" i="2"/>
  <c r="P161" i="2"/>
  <c r="G161" i="2"/>
  <c r="K161" i="2" s="1"/>
  <c r="P152" i="2"/>
  <c r="G152" i="2"/>
  <c r="K152" i="2" s="1"/>
  <c r="P48" i="2"/>
  <c r="G48" i="2"/>
  <c r="K48" i="2" s="1"/>
  <c r="P31" i="2"/>
  <c r="G31" i="2"/>
  <c r="I31" i="2" s="1"/>
  <c r="G22" i="2"/>
  <c r="K22" i="2" s="1"/>
  <c r="P22" i="2"/>
  <c r="P134" i="2"/>
  <c r="G134" i="2"/>
  <c r="K134" i="2" s="1"/>
  <c r="G125" i="2"/>
  <c r="N125" i="2" s="1"/>
  <c r="P125" i="2"/>
  <c r="P120" i="2"/>
  <c r="G120" i="2"/>
  <c r="K120" i="2" s="1"/>
  <c r="P97" i="2"/>
  <c r="G97" i="2"/>
  <c r="L97" i="2" s="1"/>
  <c r="G76" i="2"/>
  <c r="K76" i="2" s="1"/>
  <c r="P76" i="2"/>
  <c r="G174" i="2"/>
  <c r="N174" i="2" s="1"/>
  <c r="P174" i="2"/>
  <c r="P167" i="2"/>
  <c r="G167" i="2"/>
  <c r="K167" i="2" s="1"/>
  <c r="P151" i="2"/>
  <c r="G151" i="2"/>
  <c r="K151" i="2" s="1"/>
  <c r="G54" i="2"/>
  <c r="I54" i="2" s="1"/>
  <c r="P54" i="2"/>
  <c r="G135" i="2"/>
  <c r="K135" i="2" s="1"/>
  <c r="P135" i="2"/>
  <c r="G93" i="2"/>
  <c r="K93" i="2" s="1"/>
  <c r="P93" i="2"/>
  <c r="P142" i="2"/>
  <c r="G142" i="2"/>
  <c r="K142" i="2" s="1"/>
  <c r="P181" i="2"/>
  <c r="G181" i="2"/>
  <c r="N181" i="2" s="1"/>
  <c r="G138" i="2"/>
  <c r="L138" i="2" s="1"/>
  <c r="P138" i="2"/>
  <c r="G133" i="2"/>
  <c r="K133" i="2" s="1"/>
  <c r="P133" i="2"/>
  <c r="G124" i="2"/>
  <c r="K124" i="2" s="1"/>
  <c r="P124" i="2"/>
  <c r="G106" i="2"/>
  <c r="K106" i="2" s="1"/>
  <c r="P106" i="2"/>
  <c r="P101" i="2"/>
  <c r="G101" i="2"/>
  <c r="N100" i="2" s="1"/>
  <c r="G71" i="2"/>
  <c r="J71" i="2" s="1"/>
  <c r="P71" i="2"/>
  <c r="G144" i="2"/>
  <c r="K144" i="2" s="1"/>
  <c r="P144" i="2"/>
  <c r="P32" i="2"/>
  <c r="G32" i="2"/>
  <c r="P116" i="2"/>
  <c r="G116" i="2"/>
  <c r="K116" i="2" s="1"/>
  <c r="G98" i="2"/>
  <c r="N97" i="2" s="1"/>
  <c r="P98" i="2"/>
  <c r="P63" i="2"/>
  <c r="G63" i="2"/>
  <c r="I63" i="2" s="1"/>
  <c r="G58" i="2"/>
  <c r="K58" i="2" s="1"/>
  <c r="P58" i="2"/>
  <c r="P52" i="2"/>
  <c r="G52" i="2"/>
  <c r="I52" i="2" s="1"/>
  <c r="G42" i="2"/>
  <c r="I42" i="2" s="1"/>
  <c r="P42" i="2"/>
  <c r="P36" i="2"/>
  <c r="G36" i="2"/>
  <c r="I36" i="2" s="1"/>
  <c r="G128" i="2"/>
  <c r="K128" i="2" s="1"/>
  <c r="P128" i="2"/>
  <c r="P105" i="2"/>
  <c r="G105" i="2"/>
  <c r="K105" i="2" s="1"/>
  <c r="G87" i="2"/>
  <c r="N87" i="2" s="1"/>
  <c r="P87" i="2"/>
  <c r="G170" i="2"/>
  <c r="K170" i="2" s="1"/>
  <c r="P170" i="2"/>
  <c r="G163" i="2"/>
  <c r="K163" i="2" s="1"/>
  <c r="P163" i="2"/>
  <c r="G147" i="2"/>
  <c r="K147" i="2" s="1"/>
  <c r="P147" i="2"/>
  <c r="P183" i="2"/>
  <c r="G183" i="2"/>
  <c r="N183" i="2" s="1"/>
  <c r="G68" i="2"/>
  <c r="I68" i="2" s="1"/>
  <c r="P68" i="2"/>
  <c r="P57" i="2"/>
  <c r="G57" i="2"/>
  <c r="K57" i="2" s="1"/>
  <c r="G51" i="2"/>
  <c r="K51" i="2" s="1"/>
  <c r="P51" i="2"/>
  <c r="G41" i="2"/>
  <c r="I41" i="2" s="1"/>
  <c r="P41" i="2"/>
  <c r="G35" i="2"/>
  <c r="I35" i="2" s="1"/>
  <c r="P35" i="2"/>
  <c r="G25" i="2"/>
  <c r="K25" i="2" s="1"/>
  <c r="P25" i="2"/>
  <c r="G114" i="2"/>
  <c r="K114" i="2" s="1"/>
  <c r="P114" i="2"/>
  <c r="G109" i="2"/>
  <c r="K109" i="2" s="1"/>
  <c r="P109" i="2"/>
  <c r="G82" i="2"/>
  <c r="K82" i="2" s="1"/>
  <c r="P82" i="2"/>
  <c r="P74" i="2"/>
  <c r="G74" i="2"/>
  <c r="K74" i="2" s="1"/>
  <c r="P81" i="2"/>
  <c r="R81" i="2"/>
  <c r="G95" i="2"/>
  <c r="K95" i="2" s="1"/>
  <c r="P95" i="2"/>
  <c r="P80" i="2"/>
  <c r="G80" i="2"/>
  <c r="K80" i="2" s="1"/>
  <c r="G169" i="2"/>
  <c r="K169" i="2" s="1"/>
  <c r="P169" i="2"/>
  <c r="P162" i="2"/>
  <c r="G162" i="2"/>
  <c r="K162" i="2" s="1"/>
  <c r="G156" i="2"/>
  <c r="K156" i="2" s="1"/>
  <c r="P156" i="2"/>
  <c r="P153" i="2"/>
  <c r="G153" i="2"/>
  <c r="K153" i="2" s="1"/>
  <c r="G146" i="2"/>
  <c r="K146" i="2" s="1"/>
  <c r="P146" i="2"/>
  <c r="P140" i="2"/>
  <c r="G140" i="2"/>
  <c r="K140" i="2" s="1"/>
  <c r="P65" i="2"/>
  <c r="G65" i="2"/>
  <c r="I65" i="2" s="1"/>
  <c r="G38" i="2"/>
  <c r="I38" i="2" s="1"/>
  <c r="P38" i="2"/>
  <c r="G130" i="2"/>
  <c r="K130" i="2" s="1"/>
  <c r="P130" i="2"/>
  <c r="G158" i="2"/>
  <c r="K158" i="2" s="1"/>
  <c r="P158" i="2"/>
  <c r="G45" i="2"/>
  <c r="K45" i="2" s="1"/>
  <c r="P45" i="2"/>
  <c r="G28" i="2"/>
  <c r="K28" i="2" s="1"/>
  <c r="P28" i="2"/>
  <c r="G122" i="2"/>
  <c r="K122" i="2" s="1"/>
  <c r="P122" i="2"/>
  <c r="G90" i="2"/>
  <c r="K90" i="2" s="1"/>
  <c r="P90" i="2"/>
  <c r="G85" i="2"/>
  <c r="N85" i="2" s="1"/>
  <c r="P85" i="2"/>
  <c r="G172" i="2"/>
  <c r="K172" i="2" s="1"/>
  <c r="P172" i="2"/>
  <c r="G165" i="2"/>
  <c r="K165" i="2" s="1"/>
  <c r="P165" i="2"/>
  <c r="P149" i="2"/>
  <c r="G149" i="2"/>
  <c r="K149" i="2" s="1"/>
  <c r="G37" i="2"/>
  <c r="I37" i="2" s="1"/>
  <c r="G171" i="2"/>
  <c r="N171" i="2" s="1"/>
  <c r="P137" i="2"/>
  <c r="G70" i="2"/>
  <c r="N70" i="2" s="1"/>
  <c r="G62" i="2"/>
  <c r="I62" i="2" s="1"/>
  <c r="G44" i="2"/>
  <c r="K44" i="2" s="1"/>
  <c r="P30" i="2"/>
  <c r="G132" i="2"/>
  <c r="K132" i="2" s="1"/>
  <c r="G127" i="2"/>
  <c r="K127" i="2" s="1"/>
  <c r="G119" i="2"/>
  <c r="K119" i="2" s="1"/>
  <c r="G111" i="2"/>
  <c r="K111" i="2" s="1"/>
  <c r="G108" i="2"/>
  <c r="K108" i="2" s="1"/>
  <c r="G100" i="2"/>
  <c r="N99" i="2" s="1"/>
  <c r="G92" i="2"/>
  <c r="K92" i="2" s="1"/>
  <c r="G84" i="2"/>
  <c r="N84" i="2" s="1"/>
  <c r="G73" i="2"/>
  <c r="K73" i="2" s="1"/>
  <c r="P175" i="2"/>
  <c r="G154" i="2"/>
  <c r="K154" i="2" s="1"/>
  <c r="G184" i="2"/>
  <c r="N184" i="2" s="1"/>
  <c r="P50" i="2"/>
  <c r="P46" i="2"/>
  <c r="G64" i="2"/>
  <c r="I64" i="2" s="1"/>
  <c r="G56" i="2"/>
  <c r="K56" i="2" s="1"/>
  <c r="G40" i="2"/>
  <c r="I40" i="2" s="1"/>
  <c r="P160" i="2"/>
  <c r="G182" i="2"/>
  <c r="N182" i="2" s="1"/>
  <c r="G145" i="2"/>
  <c r="K145" i="2" s="1"/>
  <c r="P173" i="2"/>
  <c r="P59" i="2"/>
  <c r="P47" i="2"/>
  <c r="G189" i="2"/>
  <c r="N189" i="2" s="1"/>
  <c r="P189" i="2"/>
  <c r="O208" i="9"/>
  <c r="G190" i="2"/>
  <c r="N190" i="2" s="1"/>
  <c r="P190" i="2"/>
  <c r="G186" i="2"/>
  <c r="N186" i="2" s="1"/>
  <c r="P186" i="2"/>
  <c r="G185" i="2"/>
  <c r="N185" i="2" s="1"/>
  <c r="P185" i="2"/>
  <c r="G179" i="2"/>
  <c r="N179" i="2" s="1"/>
  <c r="P179" i="2"/>
  <c r="G178" i="2"/>
  <c r="N178" i="2" s="1"/>
  <c r="P178" i="2"/>
  <c r="G187" i="2"/>
  <c r="N187" i="2" s="1"/>
  <c r="P187" i="2"/>
  <c r="G177" i="2"/>
  <c r="P177" i="2"/>
  <c r="G188" i="2"/>
  <c r="N188" i="2" s="1"/>
  <c r="G180" i="2"/>
  <c r="N180" i="2" s="1"/>
  <c r="O197" i="9"/>
  <c r="O201" i="9"/>
  <c r="O205" i="9"/>
  <c r="O202" i="9"/>
  <c r="O196" i="9"/>
  <c r="O200" i="9"/>
  <c r="O204" i="9"/>
  <c r="O198" i="9"/>
  <c r="O206" i="9"/>
  <c r="O195" i="9"/>
  <c r="O199" i="9"/>
  <c r="O203" i="9"/>
  <c r="E16" i="13"/>
  <c r="F18" i="13" s="1"/>
  <c r="E16" i="12"/>
  <c r="F18" i="12" s="1"/>
  <c r="E16" i="14"/>
  <c r="F18" i="14" s="1"/>
  <c r="C16" i="9"/>
  <c r="D18" i="9" s="1"/>
  <c r="E16" i="17"/>
  <c r="F18" i="17" s="1"/>
  <c r="C16" i="10"/>
  <c r="D18" i="10" s="1"/>
  <c r="E16" i="16"/>
  <c r="F18" i="16" s="1"/>
  <c r="Q22" i="17"/>
  <c r="Q124" i="17"/>
  <c r="Q126" i="17"/>
  <c r="Q104" i="17"/>
  <c r="Q42" i="17"/>
  <c r="Q103" i="17"/>
  <c r="Q80" i="17"/>
  <c r="Q119" i="17"/>
  <c r="Q109" i="17"/>
  <c r="Q49" i="17"/>
  <c r="Q133" i="17"/>
  <c r="Q71" i="17"/>
  <c r="Q121" i="17"/>
  <c r="Q122" i="17"/>
  <c r="Q31" i="17"/>
  <c r="Q56" i="17"/>
  <c r="Q81" i="17"/>
  <c r="Q99" i="17"/>
  <c r="Q59" i="17"/>
  <c r="Q78" i="17"/>
  <c r="Q30" i="17"/>
  <c r="Q96" i="17"/>
  <c r="Q135" i="17"/>
  <c r="Q137" i="17"/>
  <c r="Q58" i="17"/>
  <c r="Q64" i="17"/>
  <c r="Q89" i="17"/>
  <c r="Q37" i="17"/>
  <c r="Q95" i="17"/>
  <c r="Q128" i="17"/>
  <c r="Q28" i="17"/>
  <c r="Q97" i="17"/>
  <c r="Q127" i="17"/>
  <c r="Q83" i="17"/>
  <c r="Q92" i="17"/>
  <c r="Q131" i="17"/>
  <c r="Q112" i="17"/>
  <c r="Q45" i="17"/>
  <c r="Q52" i="17"/>
  <c r="Q100" i="17"/>
  <c r="Q63" i="17"/>
  <c r="Q76" i="17"/>
  <c r="Q62" i="17"/>
  <c r="Q113" i="17"/>
  <c r="Q23" i="17"/>
  <c r="Q115" i="17"/>
  <c r="Q108" i="17"/>
  <c r="Q41" i="17"/>
  <c r="Q43" i="17"/>
  <c r="Q48" i="17"/>
  <c r="Q51" i="17"/>
  <c r="Q79" i="17"/>
  <c r="Q132" i="17"/>
  <c r="Q21" i="17"/>
  <c r="Q74" i="17"/>
  <c r="Q46" i="17"/>
  <c r="Q129" i="17"/>
  <c r="Q25" i="17"/>
  <c r="Q66" i="17"/>
  <c r="Q34" i="17"/>
  <c r="Q36" i="17"/>
  <c r="Q130" i="17"/>
  <c r="Q75" i="17"/>
  <c r="Q91" i="17"/>
  <c r="Q47" i="17"/>
  <c r="Q117" i="17"/>
  <c r="Q85" i="17"/>
  <c r="Q118" i="17"/>
  <c r="Q120" i="17"/>
  <c r="Q84" i="17"/>
  <c r="Q38" i="17"/>
  <c r="Q53" i="17"/>
  <c r="Q55" i="17"/>
  <c r="Q29" i="17"/>
  <c r="Q88" i="17"/>
  <c r="Q68" i="17"/>
  <c r="Q87" i="17"/>
  <c r="Q50" i="17"/>
  <c r="Q107" i="17"/>
  <c r="Q136" i="17"/>
  <c r="Q94" i="17"/>
  <c r="Q40" i="17"/>
  <c r="Q110" i="17"/>
  <c r="Q93" i="17"/>
  <c r="Q60" i="17"/>
  <c r="Q134" i="17"/>
  <c r="Q72" i="17"/>
  <c r="Q27" i="17"/>
  <c r="Q33" i="17"/>
  <c r="Q54" i="17"/>
  <c r="Q82" i="17"/>
  <c r="Q32" i="17"/>
  <c r="Q65" i="17"/>
  <c r="Q98" i="17"/>
  <c r="Q114" i="17"/>
  <c r="Q90" i="17"/>
  <c r="Q86" i="17"/>
  <c r="Q35" i="17"/>
  <c r="Q61" i="17"/>
  <c r="Q105" i="17"/>
  <c r="Q101" i="17"/>
  <c r="Q102" i="17"/>
  <c r="Q67" i="17"/>
  <c r="Q106" i="17"/>
  <c r="E15" i="17"/>
  <c r="Q39" i="17"/>
  <c r="Q125" i="17"/>
  <c r="Q73" i="17"/>
  <c r="Q111" i="17"/>
  <c r="Q24" i="17"/>
  <c r="Q57" i="17"/>
  <c r="Q44" i="17"/>
  <c r="Q70" i="17"/>
  <c r="Q116" i="17"/>
  <c r="Q26" i="17"/>
  <c r="Q77" i="17"/>
  <c r="Q69" i="17"/>
  <c r="Q123" i="17"/>
  <c r="O73" i="10"/>
  <c r="O121" i="10"/>
  <c r="O92" i="10"/>
  <c r="O71" i="10"/>
  <c r="O123" i="10"/>
  <c r="O94" i="10"/>
  <c r="O81" i="10"/>
  <c r="O85" i="10"/>
  <c r="O106" i="10"/>
  <c r="O126" i="10"/>
  <c r="O89" i="10"/>
  <c r="C15" i="10"/>
  <c r="O115" i="10"/>
  <c r="O88" i="10"/>
  <c r="O100" i="10"/>
  <c r="O82" i="10"/>
  <c r="O105" i="10"/>
  <c r="O90" i="10"/>
  <c r="O84" i="10"/>
  <c r="O130" i="10"/>
  <c r="O107" i="10"/>
  <c r="O108" i="10"/>
  <c r="O125" i="10"/>
  <c r="O74" i="10"/>
  <c r="O132" i="10"/>
  <c r="O118" i="10"/>
  <c r="O77" i="10"/>
  <c r="O127" i="10"/>
  <c r="O95" i="10"/>
  <c r="O75" i="10"/>
  <c r="O80" i="10"/>
  <c r="O87" i="10"/>
  <c r="O72" i="10"/>
  <c r="O102" i="10"/>
  <c r="O111" i="10"/>
  <c r="O109" i="10"/>
  <c r="O93" i="10"/>
  <c r="O131" i="10"/>
  <c r="O112" i="10"/>
  <c r="O117" i="10"/>
  <c r="O138" i="10"/>
  <c r="O120" i="10"/>
  <c r="O137" i="10"/>
  <c r="O104" i="10"/>
  <c r="O124" i="10"/>
  <c r="O101" i="10"/>
  <c r="O96" i="10"/>
  <c r="O83" i="10"/>
  <c r="O135" i="10"/>
  <c r="O99" i="10"/>
  <c r="O97" i="10"/>
  <c r="O79" i="10"/>
  <c r="O91" i="10"/>
  <c r="O119" i="10"/>
  <c r="O76" i="10"/>
  <c r="O129" i="10"/>
  <c r="O128" i="10"/>
  <c r="O133" i="10"/>
  <c r="O110" i="10"/>
  <c r="O78" i="10"/>
  <c r="O114" i="10"/>
  <c r="O98" i="10"/>
  <c r="O122" i="10"/>
  <c r="O136" i="10"/>
  <c r="O134" i="10"/>
  <c r="O113" i="10"/>
  <c r="O86" i="10"/>
  <c r="O116" i="10"/>
  <c r="O103" i="10"/>
  <c r="Q106" i="12"/>
  <c r="Q107" i="12"/>
  <c r="Q101" i="12"/>
  <c r="Q95" i="12"/>
  <c r="Q104" i="12"/>
  <c r="Q70" i="12"/>
  <c r="Q110" i="12"/>
  <c r="Q81" i="12"/>
  <c r="Q133" i="12"/>
  <c r="Q123" i="12"/>
  <c r="Q124" i="12"/>
  <c r="Q117" i="12"/>
  <c r="Q111" i="12"/>
  <c r="Q137" i="12"/>
  <c r="Q108" i="12"/>
  <c r="E15" i="12"/>
  <c r="Q113" i="12"/>
  <c r="Q82" i="12"/>
  <c r="Q91" i="12"/>
  <c r="Q126" i="12"/>
  <c r="Q136" i="12"/>
  <c r="Q122" i="12"/>
  <c r="Q80" i="12"/>
  <c r="Q84" i="12"/>
  <c r="Q90" i="12"/>
  <c r="Q115" i="12"/>
  <c r="Q134" i="12"/>
  <c r="Q71" i="12"/>
  <c r="Q92" i="12"/>
  <c r="Q96" i="12"/>
  <c r="Q100" i="12"/>
  <c r="Q98" i="12"/>
  <c r="Q132" i="12"/>
  <c r="Q74" i="12"/>
  <c r="Q88" i="12"/>
  <c r="Q125" i="12"/>
  <c r="Q112" i="12"/>
  <c r="Q116" i="12"/>
  <c r="Q114" i="12"/>
  <c r="Q72" i="12"/>
  <c r="Q79" i="12"/>
  <c r="Q121" i="12"/>
  <c r="Q73" i="12"/>
  <c r="Q129" i="12"/>
  <c r="Q119" i="12"/>
  <c r="Q131" i="12"/>
  <c r="Q76" i="12"/>
  <c r="Q87" i="12"/>
  <c r="Q105" i="12"/>
  <c r="Q135" i="12"/>
  <c r="Q75" i="12"/>
  <c r="Q118" i="12"/>
  <c r="Q85" i="12"/>
  <c r="Q103" i="12"/>
  <c r="Q78" i="12"/>
  <c r="Q77" i="12"/>
  <c r="Q97" i="12"/>
  <c r="Q99" i="12"/>
  <c r="Q93" i="12"/>
  <c r="Q120" i="12"/>
  <c r="Q102" i="12"/>
  <c r="Q94" i="12"/>
  <c r="Q130" i="12"/>
  <c r="Q83" i="12"/>
  <c r="Q109" i="12"/>
  <c r="Q128" i="12"/>
  <c r="Q89" i="12"/>
  <c r="Q127" i="12"/>
  <c r="Q86" i="12"/>
  <c r="O183" i="9"/>
  <c r="O147" i="9"/>
  <c r="O119" i="9"/>
  <c r="O107" i="9"/>
  <c r="O84" i="9"/>
  <c r="O93" i="9"/>
  <c r="O148" i="9"/>
  <c r="O134" i="9"/>
  <c r="O90" i="9"/>
  <c r="O128" i="9"/>
  <c r="O153" i="9"/>
  <c r="O187" i="9"/>
  <c r="O98" i="9"/>
  <c r="O168" i="9"/>
  <c r="O136" i="9"/>
  <c r="O101" i="9"/>
  <c r="O182" i="9"/>
  <c r="O141" i="9"/>
  <c r="O78" i="9"/>
  <c r="O95" i="9"/>
  <c r="O142" i="9"/>
  <c r="O171" i="9"/>
  <c r="O156" i="9"/>
  <c r="O133" i="9"/>
  <c r="O80" i="9"/>
  <c r="O166" i="9"/>
  <c r="O146" i="9"/>
  <c r="O139" i="9"/>
  <c r="O86" i="9"/>
  <c r="O81" i="9"/>
  <c r="O118" i="9"/>
  <c r="O115" i="9"/>
  <c r="O179" i="9"/>
  <c r="O104" i="9"/>
  <c r="O109" i="9"/>
  <c r="O121" i="9"/>
  <c r="O145" i="9"/>
  <c r="O192" i="9"/>
  <c r="O103" i="9"/>
  <c r="O127" i="9"/>
  <c r="O149" i="9"/>
  <c r="O123" i="9"/>
  <c r="O157" i="9"/>
  <c r="O88" i="9"/>
  <c r="O161" i="9"/>
  <c r="O120" i="9"/>
  <c r="O152" i="9"/>
  <c r="O79" i="9"/>
  <c r="O106" i="9"/>
  <c r="O140" i="9"/>
  <c r="O193" i="9"/>
  <c r="O167" i="9"/>
  <c r="O169" i="9"/>
  <c r="O117" i="9"/>
  <c r="O91" i="9"/>
  <c r="O108" i="9"/>
  <c r="O180" i="9"/>
  <c r="O130" i="9"/>
  <c r="O131" i="9"/>
  <c r="O163" i="9"/>
  <c r="O173" i="9"/>
  <c r="O194" i="9"/>
  <c r="O96" i="9"/>
  <c r="O170" i="9"/>
  <c r="O155" i="9"/>
  <c r="O114" i="9"/>
  <c r="O102" i="9"/>
  <c r="O172" i="9"/>
  <c r="O76" i="9"/>
  <c r="O122" i="9"/>
  <c r="O77" i="9"/>
  <c r="O177" i="9"/>
  <c r="O185" i="9"/>
  <c r="O113" i="9"/>
  <c r="O87" i="9"/>
  <c r="O135" i="9"/>
  <c r="O97" i="9"/>
  <c r="O92" i="9"/>
  <c r="O189" i="9"/>
  <c r="O99" i="9"/>
  <c r="O151" i="9"/>
  <c r="O175" i="9"/>
  <c r="O116" i="9"/>
  <c r="O137" i="9"/>
  <c r="O112" i="9"/>
  <c r="O132" i="9"/>
  <c r="O190" i="9"/>
  <c r="O186" i="9"/>
  <c r="O174" i="9"/>
  <c r="O154" i="9"/>
  <c r="O143" i="9"/>
  <c r="O126" i="9"/>
  <c r="O165" i="9"/>
  <c r="O82" i="9"/>
  <c r="O85" i="9"/>
  <c r="O191" i="9"/>
  <c r="O83" i="9"/>
  <c r="O89" i="9"/>
  <c r="O129" i="9"/>
  <c r="O125" i="9"/>
  <c r="O105" i="9"/>
  <c r="O100" i="9"/>
  <c r="O184" i="9"/>
  <c r="C15" i="9"/>
  <c r="O150" i="9"/>
  <c r="O124" i="9"/>
  <c r="O111" i="9"/>
  <c r="O176" i="9"/>
  <c r="O164" i="9"/>
  <c r="O138" i="9"/>
  <c r="O178" i="9"/>
  <c r="O181" i="9"/>
  <c r="O188" i="9"/>
  <c r="O94" i="9"/>
  <c r="O110" i="9"/>
  <c r="O162" i="9"/>
  <c r="O144" i="9"/>
  <c r="O160" i="9"/>
  <c r="E11" i="13"/>
  <c r="E12" i="8"/>
  <c r="E11" i="14"/>
  <c r="E11" i="16"/>
  <c r="C11" i="2"/>
  <c r="E12" i="18"/>
  <c r="E12" i="15"/>
  <c r="C12" i="2"/>
  <c r="Q111" i="13" l="1"/>
  <c r="Q136" i="13"/>
  <c r="Q97" i="13"/>
  <c r="Q129" i="13"/>
  <c r="Q103" i="13"/>
  <c r="Q127" i="13"/>
  <c r="Q87" i="13"/>
  <c r="Q116" i="13"/>
  <c r="Q115" i="13"/>
  <c r="Q101" i="13"/>
  <c r="Q134" i="13"/>
  <c r="Q81" i="13"/>
  <c r="Q88" i="13"/>
  <c r="Q128" i="13"/>
  <c r="Q120" i="13"/>
  <c r="Q80" i="13"/>
  <c r="Q108" i="13"/>
  <c r="Q122" i="13"/>
  <c r="Q113" i="13"/>
  <c r="Q84" i="13"/>
  <c r="Q112" i="13"/>
  <c r="Q74" i="13"/>
  <c r="Q105" i="13"/>
  <c r="Q102" i="13"/>
  <c r="Q83" i="13"/>
  <c r="Q99" i="13"/>
  <c r="Q71" i="13"/>
  <c r="Q85" i="13"/>
  <c r="Q114" i="13"/>
  <c r="Q77" i="13"/>
  <c r="Q75" i="13"/>
  <c r="Q110" i="13"/>
  <c r="Q106" i="13"/>
  <c r="Q124" i="13"/>
  <c r="Q104" i="13"/>
  <c r="Q79" i="13"/>
  <c r="Q78" i="13"/>
  <c r="Q98" i="13"/>
  <c r="Q118" i="13"/>
  <c r="Q95" i="13"/>
  <c r="Q90" i="13"/>
  <c r="Q92" i="13"/>
  <c r="Q135" i="13"/>
  <c r="Q76" i="13"/>
  <c r="Q117" i="13"/>
  <c r="Q100" i="13"/>
  <c r="Q89" i="13"/>
  <c r="Q70" i="13"/>
  <c r="Q86" i="13"/>
  <c r="Q91" i="13"/>
  <c r="Q123" i="13"/>
  <c r="Q109" i="13"/>
  <c r="Q119" i="13"/>
  <c r="Q82" i="13"/>
  <c r="E15" i="13"/>
  <c r="G17" i="13" s="1"/>
  <c r="Q72" i="13"/>
  <c r="Q125" i="13"/>
  <c r="Q94" i="13"/>
  <c r="Q131" i="13"/>
  <c r="Q137" i="13"/>
  <c r="Q107" i="13"/>
  <c r="Q133" i="13"/>
  <c r="Q73" i="13"/>
  <c r="Q132" i="13"/>
  <c r="Q121" i="13"/>
  <c r="Q130" i="13"/>
  <c r="Q93" i="13"/>
  <c r="Q126" i="13"/>
  <c r="Q96" i="13"/>
  <c r="Q115" i="14"/>
  <c r="E15" i="14"/>
  <c r="Q81" i="14"/>
  <c r="Q87" i="14"/>
  <c r="Q116" i="14"/>
  <c r="Q78" i="14"/>
  <c r="Q112" i="14"/>
  <c r="Q109" i="14"/>
  <c r="Q134" i="14"/>
  <c r="Q91" i="14"/>
  <c r="Q99" i="14"/>
  <c r="Q131" i="14"/>
  <c r="Q88" i="14"/>
  <c r="Q132" i="14"/>
  <c r="Q82" i="14"/>
  <c r="Q89" i="14"/>
  <c r="Q125" i="14"/>
  <c r="Q133" i="14"/>
  <c r="Q105" i="14"/>
  <c r="Q102" i="14"/>
  <c r="Q92" i="14"/>
  <c r="Q96" i="14"/>
  <c r="Q104" i="14"/>
  <c r="Q80" i="14"/>
  <c r="Q98" i="14"/>
  <c r="Q117" i="14"/>
  <c r="Q126" i="14"/>
  <c r="Q124" i="14"/>
  <c r="Q95" i="14"/>
  <c r="Q83" i="14"/>
  <c r="Q72" i="14"/>
  <c r="Q77" i="14"/>
  <c r="Q106" i="14"/>
  <c r="Q121" i="14"/>
  <c r="Q129" i="14"/>
  <c r="Q111" i="14"/>
  <c r="Q120" i="14"/>
  <c r="Q114" i="14"/>
  <c r="Q73" i="14"/>
  <c r="Q110" i="14"/>
  <c r="Q90" i="14"/>
  <c r="Q118" i="14"/>
  <c r="Q84" i="14"/>
  <c r="Q94" i="14"/>
  <c r="Q75" i="14"/>
  <c r="Q137" i="14"/>
  <c r="Q113" i="14"/>
  <c r="Q122" i="14"/>
  <c r="Q74" i="14"/>
  <c r="Q103" i="14"/>
  <c r="Q76" i="14"/>
  <c r="Q128" i="14"/>
  <c r="Q70" i="14"/>
  <c r="Q85" i="14"/>
  <c r="Q100" i="14"/>
  <c r="Q127" i="14"/>
  <c r="Q119" i="14"/>
  <c r="Q135" i="14"/>
  <c r="Q101" i="14"/>
  <c r="Q97" i="14"/>
  <c r="Q130" i="14"/>
  <c r="Q136" i="14"/>
  <c r="Q79" i="14"/>
  <c r="Q93" i="14"/>
  <c r="Q108" i="14"/>
  <c r="Q123" i="14"/>
  <c r="Q71" i="14"/>
  <c r="Q86" i="14"/>
  <c r="Q107" i="14"/>
  <c r="Q110" i="8"/>
  <c r="Q65" i="8"/>
  <c r="Q123" i="8"/>
  <c r="Q127" i="8"/>
  <c r="Q125" i="8"/>
  <c r="Q77" i="8"/>
  <c r="Q82" i="8"/>
  <c r="Q57" i="8"/>
  <c r="Q42" i="8"/>
  <c r="Q46" i="8"/>
  <c r="Q97" i="8"/>
  <c r="Q58" i="8"/>
  <c r="Q132" i="8"/>
  <c r="Q86" i="8"/>
  <c r="Q54" i="8"/>
  <c r="Q90" i="8"/>
  <c r="E16" i="8"/>
  <c r="F18" i="8" s="1"/>
  <c r="Q62" i="8"/>
  <c r="Q59" i="8"/>
  <c r="Q74" i="8"/>
  <c r="Q95" i="8"/>
  <c r="Q43" i="8"/>
  <c r="Q99" i="8"/>
  <c r="Q111" i="8"/>
  <c r="Q133" i="8"/>
  <c r="Q115" i="8"/>
  <c r="Q128" i="8"/>
  <c r="Q60" i="8"/>
  <c r="Q118" i="8"/>
  <c r="Q66" i="8"/>
  <c r="Q108" i="8"/>
  <c r="Q100" i="8"/>
  <c r="Q124" i="8"/>
  <c r="Q89" i="8"/>
  <c r="Q55" i="8"/>
  <c r="Q83" i="8"/>
  <c r="Q76" i="8"/>
  <c r="Q87" i="8"/>
  <c r="Q104" i="8"/>
  <c r="Q63" i="8"/>
  <c r="Q85" i="8"/>
  <c r="Q121" i="8"/>
  <c r="Q93" i="8"/>
  <c r="Q67" i="8"/>
  <c r="Q137" i="8"/>
  <c r="Q109" i="8"/>
  <c r="Q88" i="8"/>
  <c r="Q119" i="8"/>
  <c r="Q73" i="8"/>
  <c r="Q130" i="8"/>
  <c r="Q91" i="8"/>
  <c r="Q44" i="8"/>
  <c r="Q105" i="8"/>
  <c r="Q52" i="8"/>
  <c r="Q80" i="8"/>
  <c r="Q53" i="8"/>
  <c r="Q78" i="8"/>
  <c r="Q134" i="8"/>
  <c r="Q68" i="8"/>
  <c r="Q56" i="8"/>
  <c r="Q45" i="8"/>
  <c r="Q75" i="8"/>
  <c r="Q72" i="8"/>
  <c r="Q61" i="8"/>
  <c r="E15" i="8"/>
  <c r="G17" i="8" s="1"/>
  <c r="Q98" i="8"/>
  <c r="Q102" i="8"/>
  <c r="Q71" i="8"/>
  <c r="Q41" i="8"/>
  <c r="Q94" i="8"/>
  <c r="Q70" i="8"/>
  <c r="Q103" i="8"/>
  <c r="Q120" i="8"/>
  <c r="Q136" i="8"/>
  <c r="Q48" i="8"/>
  <c r="Q64" i="8"/>
  <c r="Q122" i="8"/>
  <c r="Q106" i="8"/>
  <c r="Q126" i="8"/>
  <c r="Q114" i="8"/>
  <c r="Q92" i="8"/>
  <c r="Q131" i="8"/>
  <c r="Q135" i="8"/>
  <c r="Q50" i="8"/>
  <c r="Q107" i="8"/>
  <c r="Q69" i="8"/>
  <c r="Q81" i="8"/>
  <c r="Q79" i="8"/>
  <c r="Q96" i="8"/>
  <c r="Q47" i="8"/>
  <c r="Q113" i="8"/>
  <c r="Q112" i="8"/>
  <c r="Q49" i="8"/>
  <c r="Q51" i="8"/>
  <c r="Q129" i="8"/>
  <c r="Q101" i="8"/>
  <c r="Q116" i="8"/>
  <c r="Q84" i="8"/>
  <c r="Q117" i="8"/>
  <c r="Q76" i="15"/>
  <c r="Q111" i="15"/>
  <c r="Q86" i="15"/>
  <c r="Q105" i="15"/>
  <c r="Q82" i="15"/>
  <c r="Q92" i="15"/>
  <c r="Q108" i="15"/>
  <c r="Q80" i="15"/>
  <c r="Q135" i="15"/>
  <c r="Q93" i="15"/>
  <c r="Q88" i="15"/>
  <c r="E16" i="15"/>
  <c r="F18" i="15" s="1"/>
  <c r="Q79" i="15"/>
  <c r="Q112" i="15"/>
  <c r="Q132" i="15"/>
  <c r="Q78" i="15"/>
  <c r="Q110" i="15"/>
  <c r="Q89" i="15"/>
  <c r="Q115" i="15"/>
  <c r="Q129" i="15"/>
  <c r="Q95" i="15"/>
  <c r="Q81" i="15"/>
  <c r="Q114" i="15"/>
  <c r="Q96" i="15"/>
  <c r="Q90" i="15"/>
  <c r="Q77" i="15"/>
  <c r="Q136" i="15"/>
  <c r="Q84" i="15"/>
  <c r="Q104" i="15"/>
  <c r="Q98" i="15"/>
  <c r="Q87" i="15"/>
  <c r="Q83" i="15"/>
  <c r="Q116" i="15"/>
  <c r="Q117" i="15"/>
  <c r="Q85" i="15"/>
  <c r="Q102" i="15"/>
  <c r="E15" i="15"/>
  <c r="E18" i="15" s="1"/>
  <c r="Q133" i="15"/>
  <c r="Q99" i="15"/>
  <c r="Q118" i="15"/>
  <c r="Q23" i="15"/>
  <c r="Q137" i="15"/>
  <c r="Q107" i="15"/>
  <c r="Q74" i="15"/>
  <c r="Q131" i="15"/>
  <c r="Q128" i="15"/>
  <c r="Q97" i="15"/>
  <c r="Q91" i="15"/>
  <c r="Q124" i="15"/>
  <c r="Q94" i="15"/>
  <c r="Q75" i="15"/>
  <c r="Q109" i="15"/>
  <c r="Q123" i="15"/>
  <c r="Q103" i="15"/>
  <c r="Q127" i="15"/>
  <c r="Q100" i="15"/>
  <c r="Q134" i="15"/>
  <c r="Q121" i="15"/>
  <c r="Q130" i="15"/>
  <c r="Q113" i="15"/>
  <c r="Q120" i="15"/>
  <c r="Q122" i="15"/>
  <c r="Q101" i="15"/>
  <c r="Q126" i="15"/>
  <c r="Q106" i="15"/>
  <c r="Q125" i="15"/>
  <c r="O189" i="2"/>
  <c r="O190" i="2"/>
  <c r="Q64" i="16"/>
  <c r="Q100" i="16"/>
  <c r="Q137" i="16"/>
  <c r="Q61" i="16"/>
  <c r="Q97" i="16"/>
  <c r="Q126" i="16"/>
  <c r="Q22" i="16"/>
  <c r="Q85" i="16"/>
  <c r="Q131" i="16"/>
  <c r="Q58" i="16"/>
  <c r="Q83" i="16"/>
  <c r="Q120" i="16"/>
  <c r="Q135" i="16"/>
  <c r="Q37" i="16"/>
  <c r="E15" i="16"/>
  <c r="G17" i="16" s="1"/>
  <c r="Q121" i="16"/>
  <c r="Q45" i="16"/>
  <c r="Q88" i="16"/>
  <c r="Q118" i="16"/>
  <c r="Q42" i="16"/>
  <c r="Q119" i="16"/>
  <c r="Q29" i="16"/>
  <c r="Q92" i="16"/>
  <c r="Q124" i="16"/>
  <c r="Q35" i="16"/>
  <c r="Q66" i="16"/>
  <c r="Q112" i="16"/>
  <c r="Q39" i="16"/>
  <c r="Q46" i="16"/>
  <c r="Q25" i="16"/>
  <c r="Q52" i="16"/>
  <c r="Q86" i="16"/>
  <c r="Q73" i="16"/>
  <c r="Q109" i="16"/>
  <c r="Q34" i="16"/>
  <c r="Q62" i="16"/>
  <c r="Q106" i="16"/>
  <c r="Q63" i="16"/>
  <c r="Q102" i="16"/>
  <c r="Q26" i="16"/>
  <c r="Q108" i="16"/>
  <c r="Q132" i="16"/>
  <c r="Q59" i="16"/>
  <c r="Q105" i="16"/>
  <c r="Q31" i="16"/>
  <c r="Q38" i="16"/>
  <c r="Q53" i="16"/>
  <c r="Q84" i="16"/>
  <c r="Q75" i="16"/>
  <c r="Q130" i="16"/>
  <c r="Q54" i="16"/>
  <c r="Q98" i="16"/>
  <c r="Q94" i="16"/>
  <c r="Q51" i="16"/>
  <c r="Q48" i="16"/>
  <c r="Q80" i="16"/>
  <c r="Q23" i="16"/>
  <c r="Q93" i="16"/>
  <c r="Q125" i="16"/>
  <c r="Q82" i="16"/>
  <c r="Q74" i="16"/>
  <c r="Q30" i="16"/>
  <c r="Q47" i="16"/>
  <c r="Q110" i="16"/>
  <c r="Q128" i="16"/>
  <c r="Q81" i="16"/>
  <c r="Q57" i="16"/>
  <c r="Q77" i="16"/>
  <c r="Q87" i="16"/>
  <c r="Q76" i="16"/>
  <c r="Q43" i="16"/>
  <c r="Q78" i="16"/>
  <c r="Q115" i="16"/>
  <c r="Q41" i="16"/>
  <c r="Q56" i="16"/>
  <c r="Q95" i="16"/>
  <c r="Q70" i="16"/>
  <c r="Q101" i="16"/>
  <c r="Q133" i="16"/>
  <c r="Q67" i="16"/>
  <c r="Q113" i="16"/>
  <c r="Q40" i="16"/>
  <c r="Q91" i="16"/>
  <c r="Q24" i="16"/>
  <c r="Q96" i="16"/>
  <c r="Q21" i="16"/>
  <c r="Q28" i="16"/>
  <c r="Q71" i="16"/>
  <c r="Q107" i="16"/>
  <c r="Q136" i="16"/>
  <c r="Q60" i="16"/>
  <c r="Q122" i="16"/>
  <c r="Q49" i="16"/>
  <c r="Q72" i="16"/>
  <c r="Q103" i="16"/>
  <c r="Q127" i="16"/>
  <c r="Q117" i="16"/>
  <c r="Q44" i="16"/>
  <c r="Q90" i="16"/>
  <c r="Q129" i="16"/>
  <c r="Q55" i="16"/>
  <c r="Q89" i="16"/>
  <c r="Q111" i="16"/>
  <c r="Q27" i="16"/>
  <c r="Q36" i="16"/>
  <c r="Q79" i="16"/>
  <c r="Q116" i="16"/>
  <c r="Q33" i="16"/>
  <c r="Q69" i="16"/>
  <c r="Q99" i="16"/>
  <c r="Q123" i="16"/>
  <c r="Q50" i="16"/>
  <c r="Q65" i="16"/>
  <c r="Q104" i="16"/>
  <c r="Q32" i="16"/>
  <c r="Q134" i="16"/>
  <c r="Q68" i="16"/>
  <c r="Q114" i="16"/>
  <c r="O181" i="2"/>
  <c r="O180" i="2"/>
  <c r="O188" i="2"/>
  <c r="O179" i="2"/>
  <c r="O187" i="2"/>
  <c r="O178" i="2"/>
  <c r="O186" i="2"/>
  <c r="O177" i="2"/>
  <c r="O185" i="2"/>
  <c r="O184" i="2"/>
  <c r="O182" i="2"/>
  <c r="O183" i="2"/>
  <c r="O146" i="2"/>
  <c r="O137" i="2"/>
  <c r="O118" i="2"/>
  <c r="O149" i="2"/>
  <c r="O134" i="2"/>
  <c r="O128" i="2"/>
  <c r="O143" i="2"/>
  <c r="O99" i="2"/>
  <c r="O105" i="2"/>
  <c r="O79" i="2"/>
  <c r="O174" i="2"/>
  <c r="O144" i="2"/>
  <c r="O110" i="2"/>
  <c r="O90" i="2"/>
  <c r="O152" i="2"/>
  <c r="O81" i="2"/>
  <c r="O172" i="2"/>
  <c r="O139" i="2"/>
  <c r="O125" i="2"/>
  <c r="O150" i="2"/>
  <c r="O103" i="2"/>
  <c r="O167" i="2"/>
  <c r="O132" i="2"/>
  <c r="O82" i="2"/>
  <c r="O140" i="2"/>
  <c r="O135" i="2"/>
  <c r="O87" i="2"/>
  <c r="O175" i="2"/>
  <c r="O94" i="2"/>
  <c r="O170" i="2"/>
  <c r="O106" i="2"/>
  <c r="O78" i="2"/>
  <c r="O173" i="2"/>
  <c r="O115" i="2"/>
  <c r="O171" i="2"/>
  <c r="O77" i="2"/>
  <c r="O80" i="2"/>
  <c r="O136" i="2"/>
  <c r="O91" i="2"/>
  <c r="O141" i="2"/>
  <c r="O123" i="2"/>
  <c r="O120" i="2"/>
  <c r="O168" i="2"/>
  <c r="O93" i="2"/>
  <c r="O163" i="2"/>
  <c r="O138" i="2"/>
  <c r="O133" i="2"/>
  <c r="O158" i="2"/>
  <c r="O113" i="2"/>
  <c r="O130" i="2"/>
  <c r="O119" i="2"/>
  <c r="O164" i="2"/>
  <c r="O102" i="2"/>
  <c r="O117" i="2"/>
  <c r="O169" i="2"/>
  <c r="O122" i="2"/>
  <c r="O100" i="2"/>
  <c r="O151" i="2"/>
  <c r="O84" i="2"/>
  <c r="O161" i="2"/>
  <c r="O165" i="2"/>
  <c r="O114" i="2"/>
  <c r="O159" i="2"/>
  <c r="O98" i="2"/>
  <c r="O162" i="2"/>
  <c r="O89" i="2"/>
  <c r="O129" i="2"/>
  <c r="O157" i="2"/>
  <c r="O101" i="2"/>
  <c r="O97" i="2"/>
  <c r="O155" i="2"/>
  <c r="O126" i="2"/>
  <c r="O107" i="2"/>
  <c r="O104" i="2"/>
  <c r="O176" i="2"/>
  <c r="O166" i="2"/>
  <c r="O96" i="2"/>
  <c r="O112" i="2"/>
  <c r="O160" i="2"/>
  <c r="O83" i="2"/>
  <c r="O147" i="2"/>
  <c r="O88" i="2"/>
  <c r="O92" i="2"/>
  <c r="O95" i="2"/>
  <c r="O142" i="2"/>
  <c r="O85" i="2"/>
  <c r="O108" i="2"/>
  <c r="O156" i="2"/>
  <c r="O148" i="2"/>
  <c r="O124" i="2"/>
  <c r="O109" i="2"/>
  <c r="O145" i="2"/>
  <c r="O111" i="2"/>
  <c r="O153" i="2"/>
  <c r="O116" i="2"/>
  <c r="O121" i="2"/>
  <c r="O131" i="2"/>
  <c r="O154" i="2"/>
  <c r="O127" i="2"/>
  <c r="O86" i="2"/>
  <c r="C15" i="2"/>
  <c r="C16" i="2"/>
  <c r="D18" i="2" s="1"/>
  <c r="N177" i="2"/>
  <c r="E16" i="18"/>
  <c r="F18" i="18" s="1"/>
  <c r="Q83" i="18"/>
  <c r="Q75" i="18"/>
  <c r="Q100" i="18"/>
  <c r="Q129" i="18"/>
  <c r="Q139" i="18"/>
  <c r="Q108" i="18"/>
  <c r="Q131" i="18"/>
  <c r="Q130" i="18"/>
  <c r="Q94" i="18"/>
  <c r="Q77" i="18"/>
  <c r="Q99" i="18"/>
  <c r="Q84" i="18"/>
  <c r="Q82" i="18"/>
  <c r="Q103" i="18"/>
  <c r="Q113" i="18"/>
  <c r="Q134" i="18"/>
  <c r="Q123" i="18"/>
  <c r="Q90" i="18"/>
  <c r="Q76" i="18"/>
  <c r="Q140" i="18"/>
  <c r="Q128" i="18"/>
  <c r="Q109" i="18"/>
  <c r="Q105" i="18"/>
  <c r="Q92" i="18"/>
  <c r="Q141" i="18"/>
  <c r="Q102" i="18"/>
  <c r="Q132" i="18"/>
  <c r="Q115" i="18"/>
  <c r="Q114" i="18"/>
  <c r="Q124" i="18"/>
  <c r="Q85" i="18"/>
  <c r="Q97" i="18"/>
  <c r="Q81" i="18"/>
  <c r="Q78" i="18"/>
  <c r="Q91" i="18"/>
  <c r="Q117" i="18"/>
  <c r="Q136" i="18"/>
  <c r="Q101" i="18"/>
  <c r="Q79" i="18"/>
  <c r="Q118" i="18"/>
  <c r="Q137" i="18"/>
  <c r="Q122" i="18"/>
  <c r="Q80" i="18"/>
  <c r="Q95" i="18"/>
  <c r="Q89" i="18"/>
  <c r="Q126" i="18"/>
  <c r="Q98" i="18"/>
  <c r="Q23" i="18"/>
  <c r="Q138" i="18"/>
  <c r="Q135" i="18"/>
  <c r="Q104" i="18"/>
  <c r="Q112" i="18"/>
  <c r="Q111" i="18"/>
  <c r="Q107" i="18"/>
  <c r="Q121" i="18"/>
  <c r="Q87" i="18"/>
  <c r="Q96" i="18"/>
  <c r="Q86" i="18"/>
  <c r="Q127" i="18"/>
  <c r="Q116" i="18"/>
  <c r="Q110" i="18"/>
  <c r="Q125" i="18"/>
  <c r="Q119" i="18"/>
  <c r="Q120" i="18"/>
  <c r="Q133" i="18"/>
  <c r="Q88" i="18"/>
  <c r="E15" i="18"/>
  <c r="Q106" i="18"/>
  <c r="Q93" i="18"/>
  <c r="G17" i="17"/>
  <c r="E18" i="17"/>
  <c r="F18" i="9"/>
  <c r="F19" i="9" s="1"/>
  <c r="C18" i="9"/>
  <c r="E18" i="14"/>
  <c r="G17" i="14"/>
  <c r="G17" i="12"/>
  <c r="E18" i="12"/>
  <c r="C18" i="10"/>
  <c r="E17" i="10"/>
  <c r="E18" i="13" l="1"/>
  <c r="G17" i="15"/>
  <c r="E18" i="8"/>
  <c r="E18" i="16"/>
  <c r="F18" i="2"/>
  <c r="F19" i="2" s="1"/>
  <c r="C18" i="2"/>
  <c r="E18" i="18"/>
  <c r="G17" i="18"/>
</calcChain>
</file>

<file path=xl/sharedStrings.xml><?xml version="1.0" encoding="utf-8"?>
<sst xmlns="http://schemas.openxmlformats.org/spreadsheetml/2006/main" count="5530" uniqueCount="739">
  <si>
    <t>VSB-66</t>
  </si>
  <si>
    <t>IBVS 6244</t>
  </si>
  <si>
    <t>IBVS 6191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</si>
  <si>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</si>
  <si>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</si>
  <si>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</si>
  <si>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</si>
  <si>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</si>
  <si>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</si>
  <si>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</si>
  <si>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</si>
  <si>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</si>
  <si>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</si>
  <si>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</si>
  <si>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</si>
  <si>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</si>
  <si>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</si>
  <si>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</si>
  <si>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</si>
  <si>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</si>
  <si>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</si>
  <si>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</si>
  <si>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</si>
  <si>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</si>
  <si>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</si>
  <si>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</si>
  <si>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</si>
  <si>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</si>
  <si>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</si>
  <si>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</si>
  <si>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</si>
  <si>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IBVS 5484</t>
  </si>
  <si>
    <t>IBVS 5471</t>
  </si>
  <si>
    <t>I</t>
  </si>
  <si>
    <t>IBVS 4912</t>
  </si>
  <si>
    <t>II</t>
  </si>
  <si>
    <t>IBVS 4554</t>
  </si>
  <si>
    <t>IBVS</t>
  </si>
  <si>
    <t>Sine fit</t>
  </si>
  <si>
    <t xml:space="preserve">A (ampl) = </t>
  </si>
  <si>
    <t xml:space="preserve">Wo = </t>
  </si>
  <si>
    <t>no</t>
  </si>
  <si>
    <t xml:space="preserve">C (const) = </t>
  </si>
  <si>
    <t>Nelson</t>
  </si>
  <si>
    <t>BBSAG Bull.77</t>
  </si>
  <si>
    <t>BBSAG Bull.98</t>
  </si>
  <si>
    <t>BBSAG Bull.102</t>
  </si>
  <si>
    <t>BBSAG Bull.112</t>
  </si>
  <si>
    <t>BBSAG Bull.113</t>
  </si>
  <si>
    <t>BBSAG Bull.115</t>
  </si>
  <si>
    <t>IBVS 5027</t>
  </si>
  <si>
    <t>IBVS 5296</t>
  </si>
  <si>
    <t>IBVS 5438</t>
  </si>
  <si>
    <t>BBSAG</t>
  </si>
  <si>
    <t>IBVS 5543</t>
  </si>
  <si>
    <t>EW/KW</t>
  </si>
  <si>
    <t>IBVS 5602</t>
  </si>
  <si>
    <t>IBVS 4382</t>
  </si>
  <si>
    <t>IBVS 5592</t>
  </si>
  <si>
    <t>IBVS 5643</t>
  </si>
  <si>
    <t>BI CVn / GSC 2534-1628</t>
  </si>
  <si>
    <t>IBVS 5649</t>
  </si>
  <si>
    <t>IBVS 5657</t>
  </si>
  <si>
    <t>IBVS 5668</t>
  </si>
  <si>
    <t>IBVS 5690</t>
  </si>
  <si>
    <t># of data points:</t>
  </si>
  <si>
    <t>Banfi, pc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</si>
  <si>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</si>
  <si>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</si>
  <si>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</si>
  <si>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</si>
  <si>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</si>
  <si>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</si>
  <si>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</si>
  <si>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IBVS 5754</t>
  </si>
  <si>
    <t>IBVS 5795</t>
  </si>
  <si>
    <t>IBVS 5806</t>
  </si>
  <si>
    <t>IBVS 5814</t>
  </si>
  <si>
    <t>Start of linear fit &gt;&gt;&gt;&gt;&gt;&gt;&gt;&gt;&gt;&gt;&gt;&gt;&gt;&gt;&gt;&gt;&gt;&gt;&gt;&gt;&gt;</t>
  </si>
  <si>
    <t>IBVS 5894</t>
  </si>
  <si>
    <t>IBVS 5898</t>
  </si>
  <si>
    <t>IBVS 5938</t>
  </si>
  <si>
    <t>IBVS 5945</t>
  </si>
  <si>
    <t>Cycle</t>
  </si>
  <si>
    <t>IBVS 5820</t>
  </si>
  <si>
    <t>Add cycle</t>
  </si>
  <si>
    <t>Old Cycle</t>
  </si>
  <si>
    <t>IBVS 5974</t>
  </si>
  <si>
    <t>IBVS 5918</t>
  </si>
  <si>
    <t>IBVS 5959</t>
  </si>
  <si>
    <t>IBVS 5992</t>
  </si>
  <si>
    <t>IBVS 6010</t>
  </si>
  <si>
    <t>JAVSO..39...94</t>
  </si>
  <si>
    <t>Qian et al 2008</t>
  </si>
  <si>
    <t>BAD</t>
  </si>
  <si>
    <t>F</t>
  </si>
  <si>
    <t>(PST=8, PDT=7,etc.)</t>
  </si>
  <si>
    <t>Const</t>
  </si>
  <si>
    <t>Lin term</t>
  </si>
  <si>
    <t>Quad term</t>
  </si>
  <si>
    <t>Quad+</t>
  </si>
  <si>
    <t>Fit of Qian 2008AJ....136.2493</t>
  </si>
  <si>
    <t>IBVS 6018</t>
  </si>
  <si>
    <t>IBVS 6029</t>
  </si>
  <si>
    <t>IBVS 6044</t>
  </si>
  <si>
    <t>RHN 2013</t>
  </si>
  <si>
    <t>IBVS 2590</t>
  </si>
  <si>
    <t>1987Ap&amp;SS 135 169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</si>
  <si>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</si>
  <si>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</si>
  <si>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</si>
  <si>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</si>
  <si>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</si>
  <si>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</si>
  <si>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</si>
  <si>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</si>
  <si>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</si>
  <si>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</si>
  <si>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</si>
  <si>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</si>
  <si>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</si>
  <si>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</si>
  <si>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</si>
  <si>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</si>
  <si>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</si>
  <si>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</si>
  <si>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</si>
  <si>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</si>
  <si>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</si>
  <si>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</si>
  <si>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</si>
  <si>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</si>
  <si>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vis</t>
  </si>
  <si>
    <t>CCD</t>
  </si>
  <si>
    <t>pe</t>
  </si>
  <si>
    <t>S6</t>
  </si>
  <si>
    <t>These are the elements used for LC and RV curves</t>
  </si>
  <si>
    <t>Volkan, pc</t>
  </si>
  <si>
    <t>Senavci</t>
  </si>
  <si>
    <t>Unknown</t>
  </si>
  <si>
    <t>Elements</t>
  </si>
  <si>
    <t>Ambiguous LC</t>
  </si>
  <si>
    <t>Definite LC</t>
  </si>
  <si>
    <t>Elements for BI CVn</t>
  </si>
  <si>
    <t>Desig</t>
  </si>
  <si>
    <t>Reference</t>
  </si>
  <si>
    <t>HJDo</t>
  </si>
  <si>
    <t>Period</t>
  </si>
  <si>
    <t>A</t>
  </si>
  <si>
    <t>B</t>
  </si>
  <si>
    <t>C</t>
  </si>
  <si>
    <t>D</t>
  </si>
  <si>
    <t>E</t>
  </si>
  <si>
    <t>Year</t>
  </si>
  <si>
    <t>Elem</t>
  </si>
  <si>
    <t>GCVS 85</t>
  </si>
  <si>
    <t>Demircan</t>
  </si>
  <si>
    <t>?</t>
  </si>
  <si>
    <t>--?--</t>
  </si>
  <si>
    <t>A?</t>
  </si>
  <si>
    <t>RHN</t>
  </si>
  <si>
    <t>Kreiner</t>
  </si>
  <si>
    <t>Nelson 2013</t>
  </si>
  <si>
    <t>Comments</t>
  </si>
  <si>
    <t>Used for all our LC and RV plots</t>
  </si>
  <si>
    <t>G</t>
  </si>
  <si>
    <t>H</t>
  </si>
  <si>
    <t>J</t>
  </si>
  <si>
    <t>K</t>
  </si>
  <si>
    <t>VandenBroere</t>
  </si>
  <si>
    <t>HVS Primary minimum &gt;&gt;&gt;&gt;&gt;&gt;&gt;&gt;&gt;&gt;&gt;&gt;&gt;&gt;&gt;</t>
  </si>
  <si>
    <t>Backed</t>
  </si>
  <si>
    <t>by LC</t>
  </si>
  <si>
    <t>YES</t>
  </si>
  <si>
    <t>yes*</t>
  </si>
  <si>
    <t>??</t>
  </si>
  <si>
    <t>*But I have opposite phases from this LC</t>
  </si>
  <si>
    <t>C(old)</t>
  </si>
  <si>
    <t>Before JD 45760 (1984)</t>
  </si>
  <si>
    <t>After JD 45760 (1984)</t>
  </si>
  <si>
    <t>IBVS 2590 y?</t>
  </si>
  <si>
    <t>IBVS 4554 YES</t>
  </si>
  <si>
    <t>IBVS 4382 no</t>
  </si>
  <si>
    <t>IBVS 4912 no</t>
  </si>
  <si>
    <t>IBVS 5027 no</t>
  </si>
  <si>
    <t>IBVS 5820 no</t>
  </si>
  <si>
    <t>IBVS 5974 no</t>
  </si>
  <si>
    <t>IBVS 5992 no</t>
  </si>
  <si>
    <t>IBVS 6010 no</t>
  </si>
  <si>
    <t>IBVS 6018 no</t>
  </si>
  <si>
    <t>IBVS 6029 no</t>
  </si>
  <si>
    <t>IBVS 6044 no</t>
  </si>
  <si>
    <t>IBVS 5296 no</t>
  </si>
  <si>
    <t>IBVS 5438 no</t>
  </si>
  <si>
    <t>IBVS 5471 no</t>
  </si>
  <si>
    <t>IBVS 5602 no</t>
  </si>
  <si>
    <t>IBVS 5484 no</t>
  </si>
  <si>
    <t>IBVS 5543 no</t>
  </si>
  <si>
    <t>IBVS 5643 no</t>
  </si>
  <si>
    <t>IBVS 5649 no</t>
  </si>
  <si>
    <t>IBVS 5657 no</t>
  </si>
  <si>
    <t>IBVS 5668 no</t>
  </si>
  <si>
    <t>Used by Qian 2008.  Depths are virtually equal.</t>
  </si>
  <si>
    <t>GCVS 85 = GCVS 2009 = GCVS 2013</t>
  </si>
  <si>
    <t>Light Curves for BI CVn</t>
  </si>
  <si>
    <t>Nelson / Senaci</t>
  </si>
  <si>
    <t>TYPE W</t>
  </si>
  <si>
    <t>OEJV 0160</t>
  </si>
  <si>
    <t>IBVS 6048</t>
  </si>
  <si>
    <t>IBVS 6084</t>
  </si>
  <si>
    <t>IBVS 6092</t>
  </si>
  <si>
    <t>IBVS 6118</t>
  </si>
  <si>
    <t>Minima from the Lichtenknecker Database of the BAV</t>
  </si>
  <si>
    <t>PE</t>
  </si>
  <si>
    <t>http://www.bav-astro.de/LkDB/index.php?lang=en&amp;sprache_dial=en</t>
  </si>
  <si>
    <t>pg</t>
  </si>
  <si>
    <t>P</t>
  </si>
  <si>
    <t>V</t>
  </si>
  <si>
    <t>2444365.2497 </t>
  </si>
  <si>
    <t> 05.05.1980 17:59 </t>
  </si>
  <si>
    <t> 0.0000 </t>
  </si>
  <si>
    <t>E </t>
  </si>
  <si>
    <t>  </t>
  </si>
  <si>
    <t> GCVS 1985 </t>
  </si>
  <si>
    <t>2445769.7315 </t>
  </si>
  <si>
    <t> 10.03.1984 05:33 </t>
  </si>
  <si>
    <t> -0.0072 </t>
  </si>
  <si>
    <t> Liu Xue-Fu </t>
  </si>
  <si>
    <t> AANS 29.1.16 </t>
  </si>
  <si>
    <t>2445770.6919 </t>
  </si>
  <si>
    <t> 11.03.1984 04:36 </t>
  </si>
  <si>
    <t>2445770.8840 </t>
  </si>
  <si>
    <t> 11.03.1984 09:12 </t>
  </si>
  <si>
    <t> -0.0071 </t>
  </si>
  <si>
    <t>2445773.7652 </t>
  </si>
  <si>
    <t> 14.03.1984 06:21 </t>
  </si>
  <si>
    <t>2445773.9572 </t>
  </si>
  <si>
    <t> 14.03.1984 10:58 </t>
  </si>
  <si>
    <t>2445841.7611 </t>
  </si>
  <si>
    <t> 21.05.1984 06:15 </t>
  </si>
  <si>
    <t> -0.0076 </t>
  </si>
  <si>
    <t>2446148.371 </t>
  </si>
  <si>
    <t> 23.03.1985 20:54 </t>
  </si>
  <si>
    <t> 0.043 </t>
  </si>
  <si>
    <t>V </t>
  </si>
  <si>
    <t> A.Paschke </t>
  </si>
  <si>
    <t> BBS 77 </t>
  </si>
  <si>
    <t>2446173.331 </t>
  </si>
  <si>
    <t> 17.04.1985 19:56 </t>
  </si>
  <si>
    <t> 0.032 </t>
  </si>
  <si>
    <t>2446180.4493 </t>
  </si>
  <si>
    <t> 24.04.1985 22:46 </t>
  </si>
  <si>
    <t> 0.0436 </t>
  </si>
  <si>
    <t> O.Demircan </t>
  </si>
  <si>
    <t> ASS 135.169 </t>
  </si>
  <si>
    <t>2446200.418 </t>
  </si>
  <si>
    <t> 14.05.1985 22:01 </t>
  </si>
  <si>
    <t> 0.036 </t>
  </si>
  <si>
    <t>2446220.406 </t>
  </si>
  <si>
    <t> 03.06.1985 21:44 </t>
  </si>
  <si>
    <t> 0.048 </t>
  </si>
  <si>
    <t>2448329.510 </t>
  </si>
  <si>
    <t> 14.03.1991 00:14 </t>
  </si>
  <si>
    <t> 0.113 </t>
  </si>
  <si>
    <t> J.Vandenbroere </t>
  </si>
  <si>
    <t> BBS 98 </t>
  </si>
  <si>
    <t>2448387.528 </t>
  </si>
  <si>
    <t> 11.05.1991 00:40 </t>
  </si>
  <si>
    <t> 0.123 </t>
  </si>
  <si>
    <t>2448400.405 </t>
  </si>
  <si>
    <t> 23.05.1991 21:43 </t>
  </si>
  <si>
    <t> 0.131 </t>
  </si>
  <si>
    <t>2448681.4388 </t>
  </si>
  <si>
    <t> 28.02.1992 22:31 </t>
  </si>
  <si>
    <t> 0.1515 </t>
  </si>
  <si>
    <t> F.Agerer </t>
  </si>
  <si>
    <t>BAVM 60 </t>
  </si>
  <si>
    <t>2448681.4391 </t>
  </si>
  <si>
    <t> 28.02.1992 22:32 </t>
  </si>
  <si>
    <t> 0.1518 </t>
  </si>
  <si>
    <t>B;V</t>
  </si>
  <si>
    <t>2448717.361 </t>
  </si>
  <si>
    <t> 04.04.1992 20:39 </t>
  </si>
  <si>
    <t> 0.155 </t>
  </si>
  <si>
    <t> BBS 102 </t>
  </si>
  <si>
    <t>2448733.492 </t>
  </si>
  <si>
    <t> 20.04.1992 23:48 </t>
  </si>
  <si>
    <t> 0.151 </t>
  </si>
  <si>
    <t>2448747.524 </t>
  </si>
  <si>
    <t> 05.05.1992 00:34 </t>
  </si>
  <si>
    <t> 0.161 </t>
  </si>
  <si>
    <t>2448791.503 </t>
  </si>
  <si>
    <t> 18.06.1992 00:04 </t>
  </si>
  <si>
    <t> 0.154 </t>
  </si>
  <si>
    <t>2449137.486 </t>
  </si>
  <si>
    <t> 29.05.1993 23:39 </t>
  </si>
  <si>
    <t> 0.201 </t>
  </si>
  <si>
    <t> BBS 104 </t>
  </si>
  <si>
    <t>2449479.43 </t>
  </si>
  <si>
    <t> 06.05.1994 22:19 </t>
  </si>
  <si>
    <t> 0.24 </t>
  </si>
  <si>
    <t> BBS 106 </t>
  </si>
  <si>
    <t>2449516.508 </t>
  </si>
  <si>
    <t> 13.06.1994 00:11 </t>
  </si>
  <si>
    <t> 0.249 </t>
  </si>
  <si>
    <t> BBS 107 </t>
  </si>
  <si>
    <t>2449722.6325 </t>
  </si>
  <si>
    <t> 05.01.1995 03:10 </t>
  </si>
  <si>
    <t> 0.2716 </t>
  </si>
  <si>
    <t>IBVS 4554 </t>
  </si>
  <si>
    <t>2449761.4371 </t>
  </si>
  <si>
    <t> 12.02.1995 22:29 </t>
  </si>
  <si>
    <t> 0.2760 </t>
  </si>
  <si>
    <t>BAVM 90 </t>
  </si>
  <si>
    <t>2449761.4375 </t>
  </si>
  <si>
    <t> 12.02.1995 22:30 </t>
  </si>
  <si>
    <t> 0.2764 </t>
  </si>
  <si>
    <t>2449761.6308 </t>
  </si>
  <si>
    <t> 13.02.1995 03:08 </t>
  </si>
  <si>
    <t> 0.2777 </t>
  </si>
  <si>
    <t>2449761.6313 </t>
  </si>
  <si>
    <t> 13.02.1995 03:09 </t>
  </si>
  <si>
    <t> 0.2782 </t>
  </si>
  <si>
    <t>2449810.4258 </t>
  </si>
  <si>
    <t> 02.04.1995 22:13 </t>
  </si>
  <si>
    <t> 0.2843 </t>
  </si>
  <si>
    <t>2449873.418 </t>
  </si>
  <si>
    <t> 04.06.1995 22:01 </t>
  </si>
  <si>
    <t> 0.274 </t>
  </si>
  <si>
    <t> D.Dalmazio </t>
  </si>
  <si>
    <t> BBS 112 </t>
  </si>
  <si>
    <t>2449882.436 </t>
  </si>
  <si>
    <t> 13.06.1995 22:27 </t>
  </si>
  <si>
    <t> 0.265 </t>
  </si>
  <si>
    <t>2449889.376 </t>
  </si>
  <si>
    <t> 20.06.1995 21:01 </t>
  </si>
  <si>
    <t> 0.290 </t>
  </si>
  <si>
    <t>2450152.3673 </t>
  </si>
  <si>
    <t> 09.03.1996 20:48 </t>
  </si>
  <si>
    <t> 0.3234 </t>
  </si>
  <si>
    <t>2450152.3678 </t>
  </si>
  <si>
    <t> 09.03.1996 20:49 </t>
  </si>
  <si>
    <t> 0.3239 </t>
  </si>
  <si>
    <t>2450152.5583 </t>
  </si>
  <si>
    <t> 10.03.1996 01:23 </t>
  </si>
  <si>
    <t> 0.3224 </t>
  </si>
  <si>
    <t>2450152.5589 </t>
  </si>
  <si>
    <t> 10.03.1996 01:24 </t>
  </si>
  <si>
    <t> 0.3230 </t>
  </si>
  <si>
    <t>2450170.440 </t>
  </si>
  <si>
    <t> 27.03.1996 22:33 </t>
  </si>
  <si>
    <t> 0.341 </t>
  </si>
  <si>
    <t>2450178.302 </t>
  </si>
  <si>
    <t> 04.04.1996 19:14 </t>
  </si>
  <si>
    <t> 0.327 </t>
  </si>
  <si>
    <t>2450195.379 </t>
  </si>
  <si>
    <t> 21.04.1996 21:05 </t>
  </si>
  <si>
    <t> 0.309 </t>
  </si>
  <si>
    <t>2450211.329 </t>
  </si>
  <si>
    <t> 07.05.1996 19:53 </t>
  </si>
  <si>
    <t> 0.317 </t>
  </si>
  <si>
    <t>2450218.445 </t>
  </si>
  <si>
    <t> 14.05.1996 22:40 </t>
  </si>
  <si>
    <t> 0.326 </t>
  </si>
  <si>
    <t>2450224.396 </t>
  </si>
  <si>
    <t> 20.05.1996 21:30 </t>
  </si>
  <si>
    <t> 0.322 </t>
  </si>
  <si>
    <t>2450248.424 </t>
  </si>
  <si>
    <t> 13.06.1996 22:10 </t>
  </si>
  <si>
    <t> 0.340 </t>
  </si>
  <si>
    <t>2450252.453 </t>
  </si>
  <si>
    <t> 17.06.1996 22:52 </t>
  </si>
  <si>
    <t> 0.335 </t>
  </si>
  <si>
    <t> BBS 113/117 </t>
  </si>
  <si>
    <t>2450516.408 </t>
  </si>
  <si>
    <t> 08.03.1997 21:47 </t>
  </si>
  <si>
    <t> 0.373 </t>
  </si>
  <si>
    <t> BBS 115 </t>
  </si>
  <si>
    <t>2450517.380 </t>
  </si>
  <si>
    <t> 09.03.1997 21:07 </t>
  </si>
  <si>
    <t> 0.384 </t>
  </si>
  <si>
    <t>2450517.572 </t>
  </si>
  <si>
    <t> 10.03.1997 01:43 </t>
  </si>
  <si>
    <t>2450538.6880 </t>
  </si>
  <si>
    <t> 31.03.1997 04:30 </t>
  </si>
  <si>
    <t> 0.3713 </t>
  </si>
  <si>
    <t>C </t>
  </si>
  <si>
    <t>ns</t>
  </si>
  <si>
    <t> S.Cook </t>
  </si>
  <si>
    <t> JAAVSO 39;94 </t>
  </si>
  <si>
    <t>2450546.3702 </t>
  </si>
  <si>
    <t> 07.04.1997 20:53 </t>
  </si>
  <si>
    <t> 0.3703 </t>
  </si>
  <si>
    <t> R.Diethelm </t>
  </si>
  <si>
    <t>2450547.324 </t>
  </si>
  <si>
    <t> 08.04.1997 19:46 </t>
  </si>
  <si>
    <t> 0.364 </t>
  </si>
  <si>
    <t> BBS 119 </t>
  </si>
  <si>
    <t>2450581.340 </t>
  </si>
  <si>
    <t> 12.05.1997 20:09 </t>
  </si>
  <si>
    <t> 0.381 </t>
  </si>
  <si>
    <t>2450599.401 </t>
  </si>
  <si>
    <t> 30.05.1997 21:37 </t>
  </si>
  <si>
    <t> 0.387 </t>
  </si>
  <si>
    <t> A.Manna </t>
  </si>
  <si>
    <t>2451250.4331 </t>
  </si>
  <si>
    <t> 12.03.1999 22:23 </t>
  </si>
  <si>
    <t> 0.4600 </t>
  </si>
  <si>
    <t>BAVM 128 </t>
  </si>
  <si>
    <t>2451250.4339 </t>
  </si>
  <si>
    <t> 12.03.1999 22:24 </t>
  </si>
  <si>
    <t> 0.4608 </t>
  </si>
  <si>
    <t>2451258.6944 </t>
  </si>
  <si>
    <t> 21.03.1999 04:39 </t>
  </si>
  <si>
    <t> 0.4618 </t>
  </si>
  <si>
    <t>IBVS 5027 </t>
  </si>
  <si>
    <t>2451277.7129 </t>
  </si>
  <si>
    <t> 09.04.1999 05:06 </t>
  </si>
  <si>
    <t> 0.4644 </t>
  </si>
  <si>
    <t>2451278.4709 </t>
  </si>
  <si>
    <t> 09.04.1999 23:18 </t>
  </si>
  <si>
    <t> 0.4541 </t>
  </si>
  <si>
    <t> BBS 121 </t>
  </si>
  <si>
    <t>2451305.376 </t>
  </si>
  <si>
    <t> 06.05.1999 21:01 </t>
  </si>
  <si>
    <t> 0.468 </t>
  </si>
  <si>
    <t> J.Verrot </t>
  </si>
  <si>
    <t> BBS 120 </t>
  </si>
  <si>
    <t>2451315.369 </t>
  </si>
  <si>
    <t> 16.05.1999 20:51 </t>
  </si>
  <si>
    <t> 0.473 </t>
  </si>
  <si>
    <t>2451656.343 </t>
  </si>
  <si>
    <t> 21.04.2000 20:13 </t>
  </si>
  <si>
    <t> 0.505 </t>
  </si>
  <si>
    <t> BBS 122 </t>
  </si>
  <si>
    <t>2451678.4430 </t>
  </si>
  <si>
    <t> 13.05.2000 22:37 </t>
  </si>
  <si>
    <t> 0.5156 </t>
  </si>
  <si>
    <t>BAVM 152 </t>
  </si>
  <si>
    <t>2452285.6859 </t>
  </si>
  <si>
    <t> 11.01.2002 04:27 </t>
  </si>
  <si>
    <t> 0.5936 </t>
  </si>
  <si>
    <t> E.Blättler </t>
  </si>
  <si>
    <t> BBS 127 </t>
  </si>
  <si>
    <t>2452296.6362 </t>
  </si>
  <si>
    <t> 22.01.2002 03:16 </t>
  </si>
  <si>
    <t> 0.4033 </t>
  </si>
  <si>
    <t>2452321.607 </t>
  </si>
  <si>
    <t> 16.02.2002 02:34 </t>
  </si>
  <si>
    <t> 0.404 </t>
  </si>
  <si>
    <t> BBS 130 </t>
  </si>
  <si>
    <t>2452338.496 </t>
  </si>
  <si>
    <t> 04.03.2002 23:54 </t>
  </si>
  <si>
    <t> 0.582 </t>
  </si>
  <si>
    <t>2452370.604 </t>
  </si>
  <si>
    <t> 06.04.2002 02:29 </t>
  </si>
  <si>
    <t> 0.612 </t>
  </si>
  <si>
    <t>2452373.4775 </t>
  </si>
  <si>
    <t> 08.04.2002 23:27 </t>
  </si>
  <si>
    <t> 0.6047 </t>
  </si>
  <si>
    <t>-I</t>
  </si>
  <si>
    <t>BAVM 158 </t>
  </si>
  <si>
    <t>2452408.7297 </t>
  </si>
  <si>
    <t> 14.05.2002 05:30 </t>
  </si>
  <si>
    <t>20936</t>
  </si>
  <si>
    <t> 0.7062 </t>
  </si>
  <si>
    <t> S.Dvorak </t>
  </si>
  <si>
    <t>2452687.1813 </t>
  </si>
  <si>
    <t> 16.02.2003 16:21 </t>
  </si>
  <si>
    <t>21661</t>
  </si>
  <si>
    <t> 0.6418 </t>
  </si>
  <si>
    <t> Nakajima </t>
  </si>
  <si>
    <t>VSB 42 </t>
  </si>
  <si>
    <t>2452693.5265 </t>
  </si>
  <si>
    <t> 23.02.2003 00:38 </t>
  </si>
  <si>
    <t>21677.5</t>
  </si>
  <si>
    <t> 0.6484 </t>
  </si>
  <si>
    <t> K. &amp; M. Rätz </t>
  </si>
  <si>
    <t>BAVM 172 </t>
  </si>
  <si>
    <t>2452694.4851 </t>
  </si>
  <si>
    <t> 23.02.2003 23:38 </t>
  </si>
  <si>
    <t>21680</t>
  </si>
  <si>
    <t> 0.6466 </t>
  </si>
  <si>
    <t> BBS 129 </t>
  </si>
  <si>
    <t>2452763.4517 </t>
  </si>
  <si>
    <t> 03.05.2003 22:50 </t>
  </si>
  <si>
    <t>21859.5</t>
  </si>
  <si>
    <t> 0.6565 </t>
  </si>
  <si>
    <t> T.Pribulla et al. </t>
  </si>
  <si>
    <t>IBVS 5668 </t>
  </si>
  <si>
    <t>2452764.4114 </t>
  </si>
  <si>
    <t> 04.05.2003 21:52 </t>
  </si>
  <si>
    <t>21862</t>
  </si>
  <si>
    <t> 0.6558 </t>
  </si>
  <si>
    <t>2452765.3727 </t>
  </si>
  <si>
    <t> 05.05.2003 20:56 </t>
  </si>
  <si>
    <t>21864.5</t>
  </si>
  <si>
    <t> 0.6567 </t>
  </si>
  <si>
    <t>2453047.5749 </t>
  </si>
  <si>
    <t> 12.02.2004 01:47 </t>
  </si>
  <si>
    <t>22599</t>
  </si>
  <si>
    <t> 0.6934 </t>
  </si>
  <si>
    <t> T.Krajci </t>
  </si>
  <si>
    <t>IBVS 5592 </t>
  </si>
  <si>
    <t>2453080.6175 </t>
  </si>
  <si>
    <t> 16.03.2004 02:49 </t>
  </si>
  <si>
    <t>22685</t>
  </si>
  <si>
    <t> 0.6982 </t>
  </si>
  <si>
    <t>2453094.4474 </t>
  </si>
  <si>
    <t> 29.03.2004 22:44 </t>
  </si>
  <si>
    <t>22721</t>
  </si>
  <si>
    <t> 0.6983 </t>
  </si>
  <si>
    <t>2453095.7933 </t>
  </si>
  <si>
    <t> 31.03.2004 07:02 </t>
  </si>
  <si>
    <t>22724.5</t>
  </si>
  <si>
    <t> 0.6997 </t>
  </si>
  <si>
    <t> R.Nelson </t>
  </si>
  <si>
    <t>IBVS 5602 </t>
  </si>
  <si>
    <t>2453422.9478 </t>
  </si>
  <si>
    <t> 21.02.2005 10:44 </t>
  </si>
  <si>
    <t>23576</t>
  </si>
  <si>
    <t> 0.7419 </t>
  </si>
  <si>
    <t> T. Krajci </t>
  </si>
  <si>
    <t>IBVS 5690 </t>
  </si>
  <si>
    <t>2453451.3784 </t>
  </si>
  <si>
    <t> 21.03.2005 21:04 </t>
  </si>
  <si>
    <t>23650</t>
  </si>
  <si>
    <t> 0.7447 </t>
  </si>
  <si>
    <t> B.Albayrak et al. </t>
  </si>
  <si>
    <t>IBVS 5649 </t>
  </si>
  <si>
    <t>2453462.5215 </t>
  </si>
  <si>
    <t> 02.04.2005 00:30 </t>
  </si>
  <si>
    <t>23679</t>
  </si>
  <si>
    <t> 0.7472 </t>
  </si>
  <si>
    <t> v.Poschinger </t>
  </si>
  <si>
    <t>BAVM 173 </t>
  </si>
  <si>
    <t>2453465.4037 </t>
  </si>
  <si>
    <t> 04.04.2005 21:41 </t>
  </si>
  <si>
    <t>23686.5</t>
  </si>
  <si>
    <t> 0.7482 </t>
  </si>
  <si>
    <t>2453490.3770 </t>
  </si>
  <si>
    <t> 29.04.2005 21:02 </t>
  </si>
  <si>
    <t>23751.5</t>
  </si>
  <si>
    <t> 0.7511 </t>
  </si>
  <si>
    <t>2453729.5475 </t>
  </si>
  <si>
    <t> 25.12.2005 01:08 </t>
  </si>
  <si>
    <t>24374</t>
  </si>
  <si>
    <t> 0.7820 </t>
  </si>
  <si>
    <t> H.V. Senavci et al. </t>
  </si>
  <si>
    <t>IBVS 5754 </t>
  </si>
  <si>
    <t>2453883.6162 </t>
  </si>
  <si>
    <t> 28.05.2006 02:47 </t>
  </si>
  <si>
    <t>24775</t>
  </si>
  <si>
    <t> 0.8025 </t>
  </si>
  <si>
    <t>IBVS 5814 </t>
  </si>
  <si>
    <t>2454137.9636 </t>
  </si>
  <si>
    <t> 06.02.2007 11:07 </t>
  </si>
  <si>
    <t>25437</t>
  </si>
  <si>
    <t> 0.8360 </t>
  </si>
  <si>
    <t>o</t>
  </si>
  <si>
    <t>IBVS 5806 </t>
  </si>
  <si>
    <t>2454177.7284 </t>
  </si>
  <si>
    <t> 18.03.2007 05:28 </t>
  </si>
  <si>
    <t>25540.5</t>
  </si>
  <si>
    <t> 0.8402 </t>
  </si>
  <si>
    <t>R</t>
  </si>
  <si>
    <t>IBVS 5820 </t>
  </si>
  <si>
    <t>2454184.4517 </t>
  </si>
  <si>
    <t> 24.03.2007 22:50 </t>
  </si>
  <si>
    <t>25558</t>
  </si>
  <si>
    <t> 0.8407 </t>
  </si>
  <si>
    <t> S.Dogru et al. </t>
  </si>
  <si>
    <t>IBVS 5795 </t>
  </si>
  <si>
    <t>2454211.3464 </t>
  </si>
  <si>
    <t> 20.04.2007 20:18 </t>
  </si>
  <si>
    <t>25628</t>
  </si>
  <si>
    <t> 0.8442 </t>
  </si>
  <si>
    <t>2454871.8029 </t>
  </si>
  <si>
    <t> 09.02.2009 07:16 </t>
  </si>
  <si>
    <t>27347</t>
  </si>
  <si>
    <t> 0.9297 </t>
  </si>
  <si>
    <t>IBVS 5938 </t>
  </si>
  <si>
    <t>2454888.9012 </t>
  </si>
  <si>
    <t> 26.02.2009 09:37 </t>
  </si>
  <si>
    <t>27392</t>
  </si>
  <si>
    <t> 0.7408 </t>
  </si>
  <si>
    <t>IBVS 5894 </t>
  </si>
  <si>
    <t>2454922.3271 </t>
  </si>
  <si>
    <t> 31.03.2009 19:51 </t>
  </si>
  <si>
    <t>27479</t>
  </si>
  <si>
    <t> 0.7448 </t>
  </si>
  <si>
    <t> S.Parimucha et al. </t>
  </si>
  <si>
    <t>IBVS 5898 </t>
  </si>
  <si>
    <t>2454937.5033 </t>
  </si>
  <si>
    <t> 16.04.2009 00:04 </t>
  </si>
  <si>
    <t>27518</t>
  </si>
  <si>
    <t> 0.9387 </t>
  </si>
  <si>
    <t>2454957.6763 </t>
  </si>
  <si>
    <t> 06.05.2009 04:13 </t>
  </si>
  <si>
    <t>27571</t>
  </si>
  <si>
    <t> 0.7512 </t>
  </si>
  <si>
    <t>2454971.5196 </t>
  </si>
  <si>
    <t> 20.05.2009 00:28 </t>
  </si>
  <si>
    <t>27607</t>
  </si>
  <si>
    <t> 0.7648 </t>
  </si>
  <si>
    <t> P.Frank </t>
  </si>
  <si>
    <t>BAVM 209 </t>
  </si>
  <si>
    <t>2455249.4816 </t>
  </si>
  <si>
    <t> 21.02.2010 23:33 </t>
  </si>
  <si>
    <t>28330.5</t>
  </si>
  <si>
    <t> 0.7870 </t>
  </si>
  <si>
    <t>IBVS 5980 </t>
  </si>
  <si>
    <t>2455251.7874 </t>
  </si>
  <si>
    <t> 24.02.2010 06:53 </t>
  </si>
  <si>
    <t>28336.5</t>
  </si>
  <si>
    <t> 0.7879 </t>
  </si>
  <si>
    <t>IBVS 5974 </t>
  </si>
  <si>
    <t>2455283.6760 </t>
  </si>
  <si>
    <t> 28.03.2010 04:13 </t>
  </si>
  <si>
    <t>28419.5</t>
  </si>
  <si>
    <t> 0.7912 </t>
  </si>
  <si>
    <t>IBVS 5945 </t>
  </si>
  <si>
    <t>2455309.4183 </t>
  </si>
  <si>
    <t> 22.04.2010 22:02 </t>
  </si>
  <si>
    <t>28486.5</t>
  </si>
  <si>
    <t> 0.7948 </t>
  </si>
  <si>
    <t>BAVM 214 </t>
  </si>
  <si>
    <t>2455311.3397 </t>
  </si>
  <si>
    <t> 24.04.2010 20:09 </t>
  </si>
  <si>
    <t>28491.5</t>
  </si>
  <si>
    <t> 0.7954 </t>
  </si>
  <si>
    <t>2455315.37371 </t>
  </si>
  <si>
    <t> 28.04.2010 20:58 </t>
  </si>
  <si>
    <t>28502</t>
  </si>
  <si>
    <t> 0.79569 </t>
  </si>
  <si>
    <t> R.Ehrenberger </t>
  </si>
  <si>
    <t>OEJV 0160 </t>
  </si>
  <si>
    <t>2455336.3077 </t>
  </si>
  <si>
    <t> 19.05.2010 19:23 </t>
  </si>
  <si>
    <t>28556.5</t>
  </si>
  <si>
    <t> 0.7930 </t>
  </si>
  <si>
    <t> Y.Ogmen </t>
  </si>
  <si>
    <t>2455593.9265 </t>
  </si>
  <si>
    <t> 01.02.2011 10:14 </t>
  </si>
  <si>
    <t>29227</t>
  </si>
  <si>
    <t> 0.8325 </t>
  </si>
  <si>
    <t>IBVS 6018 </t>
  </si>
  <si>
    <t>2455606.4136 </t>
  </si>
  <si>
    <t> 13.02.2011 21:55 </t>
  </si>
  <si>
    <t>29259.5</t>
  </si>
  <si>
    <t> 0.8344 </t>
  </si>
  <si>
    <t>2455622.9344 </t>
  </si>
  <si>
    <t> 02.03.2011 10:25 </t>
  </si>
  <si>
    <t>29302.5</t>
  </si>
  <si>
    <t> 0.8363 </t>
  </si>
  <si>
    <t>IBVS 5992 </t>
  </si>
  <si>
    <t>2455643.2990 </t>
  </si>
  <si>
    <t> 22.03.2011 19:10 </t>
  </si>
  <si>
    <t>29355.5</t>
  </si>
  <si>
    <t> 0.8404 </t>
  </si>
  <si>
    <t>IBVS 6044 </t>
  </si>
  <si>
    <t>2455669.4261 </t>
  </si>
  <si>
    <t> 17.04.2011 22:13 </t>
  </si>
  <si>
    <t>29423.5</t>
  </si>
  <si>
    <t> 0.8446 </t>
  </si>
  <si>
    <t>BAVM 220 </t>
  </si>
  <si>
    <t>2455669.6163 </t>
  </si>
  <si>
    <t> 18.04.2011 02:47 </t>
  </si>
  <si>
    <t>29424</t>
  </si>
  <si>
    <t> 0.8428 </t>
  </si>
  <si>
    <t>2455672.4987 </t>
  </si>
  <si>
    <t> 20.04.2011 23:58 </t>
  </si>
  <si>
    <t>29431.5</t>
  </si>
  <si>
    <t> 0.8440 </t>
  </si>
  <si>
    <t>2455685.7485 </t>
  </si>
  <si>
    <t> 04.05.2011 05:57 </t>
  </si>
  <si>
    <t>29466</t>
  </si>
  <si>
    <t>2455700.3526 </t>
  </si>
  <si>
    <t> 18.05.2011 20:27 </t>
  </si>
  <si>
    <t>29504</t>
  </si>
  <si>
    <t> 0.8463 </t>
  </si>
  <si>
    <t>2455700.5462 </t>
  </si>
  <si>
    <t> 19.05.2011 01:06 </t>
  </si>
  <si>
    <t>29504.5</t>
  </si>
  <si>
    <t> 0.8478 </t>
  </si>
  <si>
    <t>2455989.8547 </t>
  </si>
  <si>
    <t> 03.03.2012 08:30 </t>
  </si>
  <si>
    <t>30257.5</t>
  </si>
  <si>
    <t> 0.8838 </t>
  </si>
  <si>
    <t>IBVS 6029 </t>
  </si>
  <si>
    <t>2456012.5240 </t>
  </si>
  <si>
    <t> 26.03.2012 00:34 </t>
  </si>
  <si>
    <t>30316.5</t>
  </si>
  <si>
    <t> 0.8877 </t>
  </si>
  <si>
    <t>BAVM 228 </t>
  </si>
  <si>
    <t>2456051.7145 </t>
  </si>
  <si>
    <t> 04.05.2012 05:08 </t>
  </si>
  <si>
    <t>30418.5</t>
  </si>
  <si>
    <t> 0.8938 </t>
  </si>
  <si>
    <t>2456400.5747 </t>
  </si>
  <si>
    <t> 18.04.2013 01:47 </t>
  </si>
  <si>
    <t>31326.5</t>
  </si>
  <si>
    <t> 0.9368 </t>
  </si>
  <si>
    <t>BAVM 232 </t>
  </si>
  <si>
    <t>2456407.4871 </t>
  </si>
  <si>
    <t> 24.04.2013 23:41 </t>
  </si>
  <si>
    <t>31344.5</t>
  </si>
  <si>
    <t> 0.9343 </t>
  </si>
  <si>
    <t>BAVM 234 </t>
  </si>
  <si>
    <t>2456407.4949 </t>
  </si>
  <si>
    <t> 24.04.2013 23:52 </t>
  </si>
  <si>
    <t> 0.9421 </t>
  </si>
  <si>
    <t>-Ir</t>
  </si>
  <si>
    <t>s5</t>
  </si>
  <si>
    <t>s6</t>
  </si>
  <si>
    <t>IBVS 5980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</si>
  <si>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</si>
  <si>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</si>
  <si>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</si>
  <si>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IBVS 6149</t>
  </si>
  <si>
    <t>IBVS 6152</t>
  </si>
  <si>
    <t>OEJV 0172</t>
  </si>
  <si>
    <t>IBVS 6167</t>
  </si>
  <si>
    <t>IBVS 6209</t>
  </si>
  <si>
    <t>OEJV 0179</t>
  </si>
  <si>
    <t>JAVSO..45..215</t>
  </si>
  <si>
    <t>VSB-64</t>
  </si>
  <si>
    <t>Rc</t>
  </si>
  <si>
    <t>IBVS 6234</t>
  </si>
  <si>
    <t>RHN 2020</t>
  </si>
  <si>
    <t>2020JAVSO..48….1</t>
  </si>
  <si>
    <t>JAVSO..46..184</t>
  </si>
  <si>
    <t>OEJV 0211</t>
  </si>
  <si>
    <t>JBAV, 60</t>
  </si>
  <si>
    <t>JBAV, 55</t>
  </si>
  <si>
    <t>VSB, 91</t>
  </si>
  <si>
    <t>JBAV, 63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</si>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</sst>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"/>
  </numFmts>
  <fonts count="5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60"/>
      <name val="Arial"/>
      <family val="2"/>
    </font>
    <font>
      <i/>
      <sz val="10"/>
      <color indexed="20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25"/>
      </patternFill>
    </fill>
    <fill>
      <patternFill patternType="solid">
        <fgColor indexed="41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</cellStyleXfs>
  <cellXfs count="4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0" fillId="0" borderId="0" xfId="0" applyNumberFormat="1" applyAlignment="1"/>
    <xf numFmtId="165" fontId="0" fillId="0" borderId="0" xfId="0" applyNumberFormat="1" applyAlignment="1"/>
    <xf numFmtId="0" fontId="10" fillId="0" borderId="0" xfId="0" applyFont="1" applyAlignment="1"/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165" fontId="0" fillId="0" borderId="0" xfId="0" applyNumberForma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12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/>
    <xf numFmtId="0" fontId="12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3" fillId="0" borderId="0" xfId="0" applyFont="1" applyAlignment="1"/>
    <xf numFmtId="0" fontId="0" fillId="0" borderId="9" xfId="0" applyBorder="1" applyAlignment="1"/>
    <xf numFmtId="0" fontId="24" fillId="0" borderId="18" xfId="0" applyFont="1" applyBorder="1" applyAlignment="1">
      <alignment horizontal="center"/>
    </xf>
    <xf numFmtId="0" fontId="24" fillId="0" borderId="18" xfId="0" applyFont="1" applyBorder="1" applyAlignment="1">
      <alignment horizontal="centerContinuous"/>
    </xf>
    <xf numFmtId="165" fontId="7" fillId="0" borderId="0" xfId="0" applyNumberFormat="1" applyFont="1" applyAlignment="1"/>
    <xf numFmtId="0" fontId="25" fillId="0" borderId="0" xfId="0" applyFont="1" applyAlignment="1"/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9" fillId="0" borderId="0" xfId="0" applyFont="1" applyAlignment="1"/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top"/>
    </xf>
    <xf numFmtId="165" fontId="23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65" fontId="13" fillId="0" borderId="0" xfId="0" applyNumberFormat="1" applyFont="1" applyAlignment="1">
      <alignment horizontal="left"/>
    </xf>
    <xf numFmtId="0" fontId="22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0" fillId="0" borderId="0" xfId="0" applyFont="1" applyAlignment="1"/>
    <xf numFmtId="0" fontId="22" fillId="0" borderId="0" xfId="0" applyFont="1">
      <alignment vertical="top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2" fontId="11" fillId="0" borderId="0" xfId="0" applyNumberFormat="1" applyFont="1" applyAlignment="1"/>
    <xf numFmtId="165" fontId="11" fillId="0" borderId="0" xfId="0" applyNumberFormat="1" applyFont="1" applyAlignment="1"/>
    <xf numFmtId="0" fontId="0" fillId="0" borderId="0" xfId="0" quotePrefix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6" fillId="0" borderId="0" xfId="0" applyFont="1" applyAlignment="1"/>
    <xf numFmtId="0" fontId="7" fillId="24" borderId="0" xfId="0" applyFont="1" applyFill="1" applyAlignment="1">
      <alignment horizontal="center"/>
    </xf>
    <xf numFmtId="0" fontId="13" fillId="25" borderId="0" xfId="0" applyFont="1" applyFill="1">
      <alignment vertical="top"/>
    </xf>
    <xf numFmtId="0" fontId="13" fillId="25" borderId="0" xfId="0" applyFont="1" applyFill="1" applyAlignment="1">
      <alignment horizontal="center" vertical="top"/>
    </xf>
    <xf numFmtId="0" fontId="13" fillId="25" borderId="0" xfId="0" applyFont="1" applyFill="1" applyAlignment="1">
      <alignment horizontal="left" vertical="top"/>
    </xf>
    <xf numFmtId="2" fontId="7" fillId="24" borderId="0" xfId="0" applyNumberFormat="1" applyFont="1" applyFill="1" applyAlignment="1"/>
    <xf numFmtId="0" fontId="7" fillId="24" borderId="0" xfId="0" applyFont="1" applyFill="1" applyAlignment="1"/>
    <xf numFmtId="165" fontId="7" fillId="24" borderId="0" xfId="0" applyNumberFormat="1" applyFont="1" applyFill="1" applyAlignment="1"/>
    <xf numFmtId="0" fontId="7" fillId="26" borderId="0" xfId="0" applyFont="1" applyFill="1" applyAlignment="1"/>
    <xf numFmtId="0" fontId="7" fillId="27" borderId="0" xfId="0" applyFont="1" applyFill="1" applyAlignment="1"/>
    <xf numFmtId="14" fontId="7" fillId="24" borderId="0" xfId="0" applyNumberFormat="1" applyFont="1" applyFill="1" applyAlignment="1"/>
    <xf numFmtId="0" fontId="13" fillId="24" borderId="0" xfId="0" applyFont="1" applyFill="1" applyAlignment="1">
      <alignment horizontal="center"/>
    </xf>
    <xf numFmtId="0" fontId="17" fillId="24" borderId="0" xfId="0" applyFont="1" applyFill="1" applyAlignment="1"/>
    <xf numFmtId="0" fontId="19" fillId="25" borderId="0" xfId="0" applyFont="1" applyFill="1">
      <alignment vertical="top"/>
    </xf>
    <xf numFmtId="0" fontId="19" fillId="24" borderId="0" xfId="0" applyFont="1" applyFill="1" applyAlignment="1">
      <alignment horizontal="center"/>
    </xf>
    <xf numFmtId="0" fontId="19" fillId="25" borderId="0" xfId="0" applyFont="1" applyFill="1" applyAlignment="1">
      <alignment horizontal="center" vertical="top"/>
    </xf>
    <xf numFmtId="0" fontId="13" fillId="26" borderId="0" xfId="0" applyFont="1" applyFill="1" applyAlignment="1"/>
    <xf numFmtId="0" fontId="13" fillId="26" borderId="0" xfId="0" applyFont="1" applyFill="1" applyAlignment="1">
      <alignment horizontal="center"/>
    </xf>
    <xf numFmtId="0" fontId="13" fillId="24" borderId="0" xfId="0" applyFont="1" applyFill="1" applyAlignment="1">
      <alignment horizontal="left"/>
    </xf>
    <xf numFmtId="165" fontId="13" fillId="24" borderId="0" xfId="0" applyNumberFormat="1" applyFont="1" applyFill="1" applyAlignment="1">
      <alignment horizontal="left"/>
    </xf>
    <xf numFmtId="0" fontId="13" fillId="25" borderId="0" xfId="0" applyFont="1" applyFill="1" applyAlignment="1">
      <alignment horizontal="left"/>
    </xf>
    <xf numFmtId="0" fontId="19" fillId="24" borderId="0" xfId="0" applyFont="1" applyFill="1" applyAlignment="1"/>
    <xf numFmtId="0" fontId="13" fillId="25" borderId="0" xfId="0" applyFont="1" applyFill="1" applyAlignment="1">
      <alignment vertical="center"/>
    </xf>
    <xf numFmtId="0" fontId="13" fillId="25" borderId="0" xfId="0" applyFont="1" applyFill="1" applyAlignment="1">
      <alignment horizontal="center" wrapText="1"/>
    </xf>
    <xf numFmtId="0" fontId="13" fillId="25" borderId="0" xfId="0" applyFont="1" applyFill="1" applyAlignment="1">
      <alignment horizontal="center"/>
    </xf>
    <xf numFmtId="0" fontId="7" fillId="25" borderId="0" xfId="0" applyFont="1" applyFill="1" applyAlignment="1">
      <alignment horizontal="left"/>
    </xf>
    <xf numFmtId="0" fontId="13" fillId="25" borderId="0" xfId="0" applyFont="1" applyFill="1" applyAlignment="1">
      <alignment horizontal="left" vertical="center"/>
    </xf>
    <xf numFmtId="0" fontId="13" fillId="25" borderId="0" xfId="0" applyFont="1" applyFill="1" applyAlignment="1">
      <alignment horizontal="center" vertical="center"/>
    </xf>
    <xf numFmtId="0" fontId="13" fillId="24" borderId="0" xfId="0" applyFont="1" applyFill="1" applyAlignment="1"/>
    <xf numFmtId="0" fontId="13" fillId="24" borderId="0" xfId="0" applyFont="1" applyFill="1" applyAlignment="1">
      <alignment horizontal="left" wrapText="1"/>
    </xf>
    <xf numFmtId="0" fontId="7" fillId="24" borderId="0" xfId="0" applyFont="1" applyFill="1" applyAlignment="1">
      <alignment horizontal="left" wrapText="1"/>
    </xf>
    <xf numFmtId="0" fontId="19" fillId="25" borderId="0" xfId="0" applyFont="1" applyFill="1" applyAlignment="1">
      <alignment horizontal="left" vertical="center"/>
    </xf>
    <xf numFmtId="0" fontId="19" fillId="25" borderId="0" xfId="0" applyFont="1" applyFill="1" applyAlignment="1">
      <alignment horizontal="center" vertical="center"/>
    </xf>
    <xf numFmtId="2" fontId="13" fillId="24" borderId="0" xfId="0" applyNumberFormat="1" applyFont="1" applyFill="1" applyAlignment="1"/>
    <xf numFmtId="165" fontId="13" fillId="24" borderId="0" xfId="0" applyNumberFormat="1" applyFont="1" applyFill="1" applyAlignment="1"/>
    <xf numFmtId="0" fontId="7" fillId="24" borderId="5" xfId="0" applyFont="1" applyFill="1" applyBorder="1" applyAlignment="1">
      <alignment horizontal="center"/>
    </xf>
    <xf numFmtId="0" fontId="13" fillId="25" borderId="5" xfId="0" applyFont="1" applyFill="1" applyBorder="1">
      <alignment vertical="top"/>
    </xf>
    <xf numFmtId="0" fontId="13" fillId="25" borderId="5" xfId="0" applyFont="1" applyFill="1" applyBorder="1" applyAlignment="1">
      <alignment horizontal="center" vertical="top"/>
    </xf>
    <xf numFmtId="0" fontId="13" fillId="25" borderId="5" xfId="0" applyFont="1" applyFill="1" applyBorder="1" applyAlignment="1">
      <alignment horizontal="left" vertical="top"/>
    </xf>
    <xf numFmtId="2" fontId="7" fillId="24" borderId="5" xfId="0" applyNumberFormat="1" applyFont="1" applyFill="1" applyBorder="1" applyAlignment="1"/>
    <xf numFmtId="0" fontId="7" fillId="24" borderId="5" xfId="0" applyFont="1" applyFill="1" applyBorder="1" applyAlignment="1"/>
    <xf numFmtId="165" fontId="7" fillId="24" borderId="5" xfId="0" applyNumberFormat="1" applyFont="1" applyFill="1" applyBorder="1" applyAlignment="1"/>
    <xf numFmtId="0" fontId="7" fillId="26" borderId="5" xfId="0" applyFont="1" applyFill="1" applyBorder="1" applyAlignment="1"/>
    <xf numFmtId="14" fontId="7" fillId="24" borderId="5" xfId="0" applyNumberFormat="1" applyFont="1" applyFill="1" applyBorder="1" applyAlignment="1"/>
    <xf numFmtId="0" fontId="13" fillId="24" borderId="5" xfId="0" applyFont="1" applyFill="1" applyBorder="1" applyAlignment="1">
      <alignment horizontal="center"/>
    </xf>
    <xf numFmtId="0" fontId="13" fillId="25" borderId="5" xfId="0" applyFont="1" applyFill="1" applyBorder="1" applyAlignment="1">
      <alignment horizontal="left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7" fillId="24" borderId="5" xfId="0" applyFont="1" applyFill="1" applyBorder="1" applyAlignment="1"/>
    <xf numFmtId="0" fontId="19" fillId="25" borderId="5" xfId="0" applyFont="1" applyFill="1" applyBorder="1">
      <alignment vertical="top"/>
    </xf>
    <xf numFmtId="0" fontId="19" fillId="24" borderId="5" xfId="0" applyFont="1" applyFill="1" applyBorder="1" applyAlignment="1">
      <alignment horizontal="center"/>
    </xf>
    <xf numFmtId="0" fontId="19" fillId="25" borderId="5" xfId="0" applyFont="1" applyFill="1" applyBorder="1" applyAlignment="1">
      <alignment horizontal="center" vertical="top"/>
    </xf>
    <xf numFmtId="0" fontId="13" fillId="26" borderId="5" xfId="0" applyFont="1" applyFill="1" applyBorder="1" applyAlignment="1"/>
    <xf numFmtId="0" fontId="13" fillId="26" borderId="5" xfId="0" applyFont="1" applyFill="1" applyBorder="1" applyAlignment="1">
      <alignment horizontal="center"/>
    </xf>
    <xf numFmtId="0" fontId="13" fillId="24" borderId="5" xfId="0" applyFont="1" applyFill="1" applyBorder="1" applyAlignment="1">
      <alignment horizontal="left"/>
    </xf>
    <xf numFmtId="0" fontId="13" fillId="24" borderId="5" xfId="0" applyFont="1" applyFill="1" applyBorder="1">
      <alignment vertical="top"/>
    </xf>
    <xf numFmtId="165" fontId="13" fillId="24" borderId="5" xfId="0" applyNumberFormat="1" applyFont="1" applyFill="1" applyBorder="1" applyAlignment="1">
      <alignment horizontal="left"/>
    </xf>
    <xf numFmtId="0" fontId="19" fillId="25" borderId="5" xfId="0" applyFont="1" applyFill="1" applyBorder="1" applyAlignment="1">
      <alignment horizontal="center"/>
    </xf>
    <xf numFmtId="0" fontId="13" fillId="25" borderId="5" xfId="0" applyFont="1" applyFill="1" applyBorder="1" applyAlignment="1">
      <alignment horizontal="left"/>
    </xf>
    <xf numFmtId="0" fontId="19" fillId="24" borderId="5" xfId="0" applyFont="1" applyFill="1" applyBorder="1" applyAlignment="1"/>
    <xf numFmtId="0" fontId="13" fillId="25" borderId="5" xfId="0" applyFont="1" applyFill="1" applyBorder="1" applyAlignment="1">
      <alignment vertical="center"/>
    </xf>
    <xf numFmtId="0" fontId="13" fillId="25" borderId="5" xfId="0" applyFont="1" applyFill="1" applyBorder="1" applyAlignment="1">
      <alignment horizontal="center" wrapText="1"/>
    </xf>
    <xf numFmtId="0" fontId="7" fillId="25" borderId="5" xfId="0" applyFont="1" applyFill="1" applyBorder="1" applyAlignment="1">
      <alignment horizontal="left"/>
    </xf>
    <xf numFmtId="0" fontId="19" fillId="24" borderId="5" xfId="0" applyFont="1" applyFill="1" applyBorder="1">
      <alignment vertical="top"/>
    </xf>
    <xf numFmtId="165" fontId="7" fillId="24" borderId="5" xfId="0" applyNumberFormat="1" applyFont="1" applyFill="1" applyBorder="1" applyAlignment="1">
      <alignment horizontal="left"/>
    </xf>
    <xf numFmtId="0" fontId="13" fillId="25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165" fontId="23" fillId="0" borderId="5" xfId="0" applyNumberFormat="1" applyFont="1" applyBorder="1" applyAlignment="1">
      <alignment horizontal="left"/>
    </xf>
    <xf numFmtId="165" fontId="11" fillId="0" borderId="5" xfId="0" applyNumberFormat="1" applyFont="1" applyBorder="1" applyAlignment="1">
      <alignment horizontal="left"/>
    </xf>
    <xf numFmtId="2" fontId="0" fillId="0" borderId="5" xfId="0" applyNumberFormat="1" applyBorder="1" applyAlignment="1"/>
    <xf numFmtId="0" fontId="0" fillId="0" borderId="5" xfId="0" applyBorder="1" applyAlignment="1"/>
    <xf numFmtId="165" fontId="0" fillId="0" borderId="5" xfId="0" applyNumberFormat="1" applyBorder="1" applyAlignment="1"/>
    <xf numFmtId="165" fontId="7" fillId="0" borderId="5" xfId="0" applyNumberFormat="1" applyFont="1" applyBorder="1" applyAlignment="1"/>
    <xf numFmtId="14" fontId="0" fillId="0" borderId="5" xfId="0" applyNumberFormat="1" applyBorder="1" applyAlignment="1"/>
    <xf numFmtId="0" fontId="22" fillId="0" borderId="5" xfId="0" applyFont="1" applyBorder="1" applyAlignment="1"/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left"/>
    </xf>
    <xf numFmtId="0" fontId="7" fillId="0" borderId="5" xfId="0" applyFont="1" applyBorder="1" applyAlignment="1"/>
    <xf numFmtId="0" fontId="12" fillId="0" borderId="5" xfId="0" applyFont="1" applyBorder="1" applyAlignment="1"/>
    <xf numFmtId="0" fontId="19" fillId="26" borderId="5" xfId="0" applyFont="1" applyFill="1" applyBorder="1" applyAlignment="1"/>
    <xf numFmtId="0" fontId="19" fillId="26" borderId="5" xfId="0" applyFont="1" applyFill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/>
    <xf numFmtId="0" fontId="11" fillId="0" borderId="5" xfId="0" applyFont="1" applyBorder="1" applyAlignment="1">
      <alignment vertical="center"/>
    </xf>
    <xf numFmtId="0" fontId="23" fillId="0" borderId="5" xfId="0" applyFont="1" applyBorder="1" applyAlignment="1"/>
    <xf numFmtId="0" fontId="22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11" fillId="0" borderId="5" xfId="0" applyFont="1" applyBorder="1" applyAlignment="1">
      <alignment horizontal="left" vertical="top"/>
    </xf>
    <xf numFmtId="0" fontId="25" fillId="0" borderId="5" xfId="0" applyFont="1" applyBorder="1" applyAlignment="1"/>
    <xf numFmtId="0" fontId="9" fillId="24" borderId="5" xfId="0" applyFont="1" applyFill="1" applyBorder="1" applyAlignment="1"/>
    <xf numFmtId="0" fontId="10" fillId="0" borderId="5" xfId="0" applyFont="1" applyBorder="1" applyAlignment="1"/>
    <xf numFmtId="0" fontId="15" fillId="0" borderId="5" xfId="0" applyFont="1" applyBorder="1" applyAlignment="1"/>
    <xf numFmtId="0" fontId="30" fillId="0" borderId="5" xfId="0" applyFont="1" applyBorder="1" applyAlignment="1"/>
    <xf numFmtId="0" fontId="27" fillId="24" borderId="0" xfId="0" applyFont="1" applyFill="1" applyAlignment="1"/>
    <xf numFmtId="0" fontId="2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11" fillId="0" borderId="9" xfId="0" applyFont="1" applyBorder="1">
      <alignment vertical="top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top"/>
    </xf>
    <xf numFmtId="165" fontId="11" fillId="0" borderId="9" xfId="0" applyNumberFormat="1" applyFont="1" applyBorder="1" applyAlignment="1">
      <alignment horizontal="left"/>
    </xf>
    <xf numFmtId="2" fontId="0" fillId="0" borderId="9" xfId="0" applyNumberFormat="1" applyBorder="1" applyAlignment="1"/>
    <xf numFmtId="165" fontId="0" fillId="0" borderId="9" xfId="0" applyNumberFormat="1" applyBorder="1" applyAlignment="1"/>
    <xf numFmtId="165" fontId="7" fillId="0" borderId="9" xfId="0" applyNumberFormat="1" applyFont="1" applyBorder="1" applyAlignment="1"/>
    <xf numFmtId="14" fontId="0" fillId="0" borderId="9" xfId="0" applyNumberFormat="1" applyBorder="1" applyAlignment="1"/>
    <xf numFmtId="0" fontId="7" fillId="0" borderId="0" xfId="0" applyFont="1" applyAlignment="1">
      <alignment horizontal="center"/>
    </xf>
    <xf numFmtId="0" fontId="31" fillId="24" borderId="5" xfId="0" applyFont="1" applyFill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wrapText="1"/>
    </xf>
    <xf numFmtId="0" fontId="19" fillId="25" borderId="5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vertical="center"/>
    </xf>
    <xf numFmtId="0" fontId="23" fillId="25" borderId="5" xfId="0" applyFont="1" applyFill="1" applyBorder="1">
      <alignment vertical="top"/>
    </xf>
    <xf numFmtId="0" fontId="29" fillId="0" borderId="5" xfId="0" applyFont="1" applyBorder="1">
      <alignment vertical="top"/>
    </xf>
    <xf numFmtId="0" fontId="19" fillId="25" borderId="5" xfId="0" applyFont="1" applyFill="1" applyBorder="1" applyAlignment="1">
      <alignment vertical="center"/>
    </xf>
    <xf numFmtId="0" fontId="19" fillId="25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wrapText="1"/>
    </xf>
    <xf numFmtId="0" fontId="23" fillId="24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3" fillId="25" borderId="5" xfId="0" applyFont="1" applyFill="1" applyBorder="1" applyAlignment="1">
      <alignment horizontal="center" vertical="top"/>
    </xf>
    <xf numFmtId="0" fontId="19" fillId="25" borderId="5" xfId="0" applyFont="1" applyFill="1" applyBorder="1" applyAlignment="1">
      <alignment horizontal="center" wrapText="1"/>
    </xf>
    <xf numFmtId="0" fontId="29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wrapText="1"/>
    </xf>
    <xf numFmtId="0" fontId="7" fillId="24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 applyAlignment="1"/>
    <xf numFmtId="2" fontId="0" fillId="0" borderId="0" xfId="0" applyNumberFormat="1" applyAlignment="1">
      <alignment horizontal="center"/>
    </xf>
    <xf numFmtId="167" fontId="7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0" fontId="23" fillId="25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center"/>
    </xf>
    <xf numFmtId="0" fontId="26" fillId="25" borderId="0" xfId="0" applyFont="1" applyFill="1">
      <alignment vertical="top"/>
    </xf>
    <xf numFmtId="0" fontId="26" fillId="25" borderId="0" xfId="0" applyFont="1" applyFill="1" applyAlignment="1">
      <alignment horizontal="center" vertical="top"/>
    </xf>
    <xf numFmtId="0" fontId="26" fillId="24" borderId="0" xfId="0" applyFont="1" applyFill="1" applyAlignment="1">
      <alignment horizontal="center"/>
    </xf>
    <xf numFmtId="0" fontId="26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center" vertical="center"/>
    </xf>
    <xf numFmtId="0" fontId="23" fillId="26" borderId="5" xfId="0" applyFont="1" applyFill="1" applyBorder="1" applyAlignment="1"/>
    <xf numFmtId="0" fontId="23" fillId="26" borderId="5" xfId="0" applyFont="1" applyFill="1" applyBorder="1" applyAlignment="1">
      <alignment horizontal="center"/>
    </xf>
    <xf numFmtId="0" fontId="23" fillId="25" borderId="5" xfId="0" applyFont="1" applyFill="1" applyBorder="1" applyAlignment="1">
      <alignment horizontal="center"/>
    </xf>
    <xf numFmtId="0" fontId="23" fillId="24" borderId="5" xfId="0" applyFont="1" applyFill="1" applyBorder="1">
      <alignment vertical="top"/>
    </xf>
    <xf numFmtId="0" fontId="23" fillId="25" borderId="5" xfId="0" applyFont="1" applyFill="1" applyBorder="1" applyAlignment="1">
      <alignment vertical="center"/>
    </xf>
    <xf numFmtId="0" fontId="23" fillId="25" borderId="5" xfId="0" applyFont="1" applyFill="1" applyBorder="1" applyAlignment="1">
      <alignment horizontal="center" wrapText="1"/>
    </xf>
    <xf numFmtId="0" fontId="23" fillId="25" borderId="5" xfId="0" applyFont="1" applyFill="1" applyBorder="1" applyAlignment="1">
      <alignment horizontal="left" vertical="center" wrapText="1"/>
    </xf>
    <xf numFmtId="0" fontId="26" fillId="25" borderId="5" xfId="0" applyFont="1" applyFill="1" applyBorder="1" applyAlignment="1">
      <alignment vertical="center"/>
    </xf>
    <xf numFmtId="0" fontId="26" fillId="25" borderId="5" xfId="0" applyFont="1" applyFill="1" applyBorder="1" applyAlignment="1">
      <alignment horizontal="left" vertical="center" wrapText="1"/>
    </xf>
    <xf numFmtId="0" fontId="26" fillId="24" borderId="5" xfId="0" applyFont="1" applyFill="1" applyBorder="1">
      <alignment vertical="top"/>
    </xf>
    <xf numFmtId="0" fontId="23" fillId="25" borderId="0" xfId="0" applyFont="1" applyFill="1" applyAlignment="1">
      <alignment vertical="center"/>
    </xf>
    <xf numFmtId="0" fontId="26" fillId="26" borderId="5" xfId="0" applyFont="1" applyFill="1" applyBorder="1" applyAlignment="1"/>
    <xf numFmtId="0" fontId="23" fillId="25" borderId="5" xfId="0" applyFont="1" applyFill="1" applyBorder="1" applyAlignment="1">
      <alignment horizontal="center" vertical="center" wrapText="1"/>
    </xf>
    <xf numFmtId="0" fontId="26" fillId="25" borderId="5" xfId="0" applyFont="1" applyFill="1" applyBorder="1" applyAlignment="1">
      <alignment horizontal="center" wrapText="1"/>
    </xf>
    <xf numFmtId="0" fontId="26" fillId="25" borderId="5" xfId="0" applyFont="1" applyFill="1" applyBorder="1" applyAlignment="1">
      <alignment horizontal="center" vertical="center" wrapText="1"/>
    </xf>
    <xf numFmtId="0" fontId="26" fillId="24" borderId="5" xfId="0" applyFont="1" applyFill="1" applyBorder="1" applyAlignment="1">
      <alignment horizontal="center"/>
    </xf>
    <xf numFmtId="0" fontId="23" fillId="25" borderId="0" xfId="0" applyFont="1" applyFill="1" applyAlignment="1">
      <alignment horizontal="center" wrapText="1"/>
    </xf>
    <xf numFmtId="0" fontId="23" fillId="25" borderId="0" xfId="0" applyFont="1" applyFill="1" applyAlignment="1">
      <alignment horizontal="center"/>
    </xf>
    <xf numFmtId="0" fontId="26" fillId="26" borderId="5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167" fontId="32" fillId="0" borderId="0" xfId="0" applyNumberFormat="1" applyFont="1" applyAlignment="1"/>
    <xf numFmtId="2" fontId="32" fillId="0" borderId="0" xfId="0" applyNumberFormat="1" applyFont="1" applyAlignment="1">
      <alignment horizontal="center"/>
    </xf>
    <xf numFmtId="0" fontId="32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3" fillId="26" borderId="0" xfId="0" applyFont="1" applyFill="1" applyAlignment="1"/>
    <xf numFmtId="0" fontId="23" fillId="26" borderId="0" xfId="0" applyFont="1" applyFill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25" borderId="0" xfId="0" applyFont="1" applyFill="1" applyAlignment="1">
      <alignment horizontal="left"/>
    </xf>
    <xf numFmtId="0" fontId="23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center" vertical="center"/>
    </xf>
    <xf numFmtId="0" fontId="23" fillId="25" borderId="5" xfId="0" applyFont="1" applyFill="1" applyBorder="1" applyAlignment="1">
      <alignment horizontal="left"/>
    </xf>
    <xf numFmtId="0" fontId="10" fillId="28" borderId="0" xfId="0" applyFont="1" applyFill="1" applyAlignment="1"/>
    <xf numFmtId="0" fontId="0" fillId="0" borderId="18" xfId="0" applyBorder="1" applyAlignment="1"/>
    <xf numFmtId="0" fontId="24" fillId="0" borderId="0" xfId="0" applyFont="1" applyAlignment="1">
      <alignment horizontal="center"/>
    </xf>
    <xf numFmtId="0" fontId="33" fillId="29" borderId="0" xfId="0" applyFont="1" applyFill="1" applyAlignment="1">
      <alignment horizontal="left"/>
    </xf>
    <xf numFmtId="0" fontId="22" fillId="0" borderId="5" xfId="0" applyFont="1" applyBorder="1">
      <alignment vertical="top"/>
    </xf>
    <xf numFmtId="0" fontId="19" fillId="0" borderId="9" xfId="0" applyFont="1" applyBorder="1" applyAlignment="1">
      <alignment horizontal="center"/>
    </xf>
    <xf numFmtId="0" fontId="26" fillId="24" borderId="0" xfId="0" applyFont="1" applyFill="1" applyAlignment="1"/>
    <xf numFmtId="0" fontId="34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35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30" borderId="25" xfId="0" applyFill="1" applyBorder="1" applyAlignment="1">
      <alignment horizontal="left" wrapText="1" indent="1"/>
    </xf>
    <xf numFmtId="0" fontId="0" fillId="30" borderId="25" xfId="0" applyFill="1" applyBorder="1" applyAlignment="1">
      <alignment horizontal="center" wrapText="1"/>
    </xf>
    <xf numFmtId="0" fontId="0" fillId="30" borderId="25" xfId="0" applyFill="1" applyBorder="1" applyAlignment="1">
      <alignment horizontal="right" wrapText="1"/>
    </xf>
    <xf numFmtId="0" fontId="35" fillId="30" borderId="25" xfId="38" applyFill="1" applyBorder="1" applyAlignment="1" applyProtection="1">
      <alignment horizontal="right" wrapText="1"/>
    </xf>
    <xf numFmtId="0" fontId="0" fillId="30" borderId="26" xfId="0" applyFill="1" applyBorder="1" applyAlignment="1">
      <alignment horizontal="left" wrapText="1" indent="1"/>
    </xf>
    <xf numFmtId="0" fontId="0" fillId="30" borderId="26" xfId="0" applyFill="1" applyBorder="1" applyAlignment="1">
      <alignment horizontal="center" wrapText="1"/>
    </xf>
    <xf numFmtId="0" fontId="0" fillId="30" borderId="26" xfId="0" applyFill="1" applyBorder="1" applyAlignment="1">
      <alignment horizontal="right" wrapText="1"/>
    </xf>
    <xf numFmtId="0" fontId="35" fillId="30" borderId="26" xfId="38" applyFill="1" applyBorder="1" applyAlignment="1" applyProtection="1">
      <alignment horizontal="right" wrapText="1"/>
    </xf>
    <xf numFmtId="0" fontId="5" fillId="30" borderId="0" xfId="0" applyFont="1" applyFill="1" applyAlignment="1">
      <alignment horizontal="left" vertical="top" wrapText="1" indent="1"/>
    </xf>
    <xf numFmtId="0" fontId="5" fillId="30" borderId="0" xfId="0" applyFont="1" applyFill="1" applyAlignment="1">
      <alignment horizontal="center" vertical="top" wrapText="1"/>
    </xf>
    <xf numFmtId="0" fontId="5" fillId="30" borderId="0" xfId="0" applyFont="1" applyFill="1" applyAlignment="1">
      <alignment horizontal="right" vertical="top" wrapText="1"/>
    </xf>
    <xf numFmtId="0" fontId="35" fillId="30" borderId="0" xfId="38" applyFill="1" applyBorder="1" applyAlignment="1" applyProtection="1">
      <alignment horizontal="right" vertical="top" wrapText="1"/>
    </xf>
    <xf numFmtId="0" fontId="55" fillId="0" borderId="0" xfId="42" applyFont="1" applyAlignment="1">
      <alignment horizontal="left" vertical="center"/>
    </xf>
    <xf numFmtId="0" fontId="55" fillId="0" borderId="0" xfId="42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1" fontId="0" fillId="0" borderId="16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7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167" fontId="52" fillId="0" borderId="0" xfId="0" applyNumberFormat="1" applyFont="1" applyAlignment="1">
      <alignment horizontal="left" vertical="center"/>
    </xf>
    <xf numFmtId="0" fontId="52" fillId="0" borderId="0" xfId="42" applyFont="1" applyAlignment="1">
      <alignment vertical="center"/>
    </xf>
    <xf numFmtId="0" fontId="52" fillId="0" borderId="0" xfId="42" applyFont="1" applyAlignment="1">
      <alignment horizontal="center" vertical="center" wrapText="1"/>
    </xf>
    <xf numFmtId="0" fontId="52" fillId="0" borderId="0" xfId="42" applyFont="1" applyAlignment="1">
      <alignment horizontal="left" vertical="center" wrapText="1"/>
    </xf>
    <xf numFmtId="0" fontId="52" fillId="0" borderId="0" xfId="42" applyFont="1" applyAlignment="1">
      <alignment vertical="center" wrapText="1"/>
    </xf>
    <xf numFmtId="0" fontId="52" fillId="0" borderId="0" xfId="42" applyFont="1" applyAlignment="1">
      <alignment horizontal="center" vertical="center"/>
    </xf>
    <xf numFmtId="0" fontId="52" fillId="0" borderId="0" xfId="42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65" fontId="55" fillId="0" borderId="0" xfId="0" applyNumberFormat="1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center" vertical="center"/>
    </xf>
    <xf numFmtId="0" fontId="20" fillId="0" borderId="0" xfId="42" applyFont="1" applyAlignment="1">
      <alignment horizontal="left" vertical="center"/>
    </xf>
    <xf numFmtId="0" fontId="54" fillId="0" borderId="0" xfId="0" applyFont="1" applyAlignment="1">
      <alignment vertical="center"/>
    </xf>
    <xf numFmtId="0" fontId="5" fillId="0" borderId="0" xfId="42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33" fillId="29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66" fontId="56" fillId="0" borderId="0" xfId="0" applyNumberFormat="1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166" fontId="5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(O-C) Diagram</a:t>
            </a:r>
          </a:p>
        </c:rich>
      </c:tx>
      <c:layout>
        <c:manualLayout>
          <c:xMode val="edge"/>
          <c:yMode val="edge"/>
          <c:x val="0.35353580802399698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4201634370538E-2"/>
          <c:y val="0.15286624203821655"/>
          <c:w val="0.87013109630216268"/>
          <c:h val="0.64649681528662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D-4E38-8E90-171345BB1C49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1'!$D$21:$D$34</c:f>
                <c:numCache>
                  <c:formatCode>General</c:formatCode>
                  <c:ptCount val="14"/>
                  <c:pt idx="0">
                    <c:v>0</c:v>
                  </c:pt>
                </c:numCache>
              </c:numRef>
            </c:plus>
            <c:minus>
              <c:numRef>
                <c:f>'Active 1'!$D$21:$D$34</c:f>
                <c:numCache>
                  <c:formatCode>General</c:formatCode>
                  <c:ptCount val="1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7" formatCode="0.0000">
                  <c:v>5.0090524404367898E-2</c:v>
                </c:pt>
                <c:pt idx="8" formatCode="0.0000">
                  <c:v>3.6443958153540734E-2</c:v>
                </c:pt>
                <c:pt idx="11" formatCode="0.0000">
                  <c:v>4.0642682455654722E-2</c:v>
                </c:pt>
                <c:pt idx="12" formatCode="0.0000">
                  <c:v>4.9725429460522719E-2</c:v>
                </c:pt>
                <c:pt idx="13" formatCode="0.0000">
                  <c:v>3.3220422948943451E-2</c:v>
                </c:pt>
                <c:pt idx="14" formatCode="0.0000">
                  <c:v>3.5518399818101898E-2</c:v>
                </c:pt>
                <c:pt idx="15" formatCode="0.0000">
                  <c:v>4.1485169516818132E-2</c:v>
                </c:pt>
                <c:pt idx="18" formatCode="0.0000">
                  <c:v>2.4278751741803717E-2</c:v>
                </c:pt>
                <c:pt idx="19" formatCode="0.0000">
                  <c:v>1.8460970473825E-2</c:v>
                </c:pt>
                <c:pt idx="20" formatCode="0.0000">
                  <c:v>2.6797898659424391E-2</c:v>
                </c:pt>
                <c:pt idx="21" formatCode="0.0000">
                  <c:v>1.3758947345195338E-2</c:v>
                </c:pt>
                <c:pt idx="31" formatCode="0.0000">
                  <c:v>-6.4522919929004274E-3</c:v>
                </c:pt>
                <c:pt idx="32" formatCode="0.0000">
                  <c:v>-1.7386050552886445E-2</c:v>
                </c:pt>
                <c:pt idx="33" formatCode="0.0000">
                  <c:v>6.8349003267940134E-3</c:v>
                </c:pt>
                <c:pt idx="38" formatCode="0.0000">
                  <c:v>2.1258543238218408E-2</c:v>
                </c:pt>
                <c:pt idx="39" formatCode="0.0000">
                  <c:v>6.9546261947834864E-3</c:v>
                </c:pt>
                <c:pt idx="40" formatCode="0.0000">
                  <c:v>-1.338802301324904E-2</c:v>
                </c:pt>
                <c:pt idx="41" formatCode="0.0000">
                  <c:v>-8.1008306951844133E-3</c:v>
                </c:pt>
                <c:pt idx="42" formatCode="0.0000">
                  <c:v>1.5146601072046906E-5</c:v>
                </c:pt>
                <c:pt idx="43" formatCode="0.0000">
                  <c:v>-4.2390345770400017E-3</c:v>
                </c:pt>
                <c:pt idx="44" formatCode="0.0000">
                  <c:v>1.0639267107762862E-2</c:v>
                </c:pt>
                <c:pt idx="46" formatCode="0.0000">
                  <c:v>8.2011139020323753E-3</c:v>
                </c:pt>
                <c:pt idx="47" formatCode="0.0000">
                  <c:v>1.9676245959999505E-2</c:v>
                </c:pt>
                <c:pt idx="48" formatCode="0.0000">
                  <c:v>1.9571272379835136E-2</c:v>
                </c:pt>
                <c:pt idx="52">
                  <c:v>-4.6996335368021391E-3</c:v>
                </c:pt>
                <c:pt idx="53">
                  <c:v>8.7200416455743834E-3</c:v>
                </c:pt>
                <c:pt idx="54">
                  <c:v>1.1852524512505624E-2</c:v>
                </c:pt>
                <c:pt idx="59">
                  <c:v>1.0745940162451006E-3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D-4E38-8E90-171345BB1C49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1'!$D$21:$D$1782</c:f>
                <c:numCache>
                  <c:formatCode>General</c:formatCode>
                  <c:ptCount val="1762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8.0000000000000004E-4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2.9999999999999997E-4</c:v>
                  </c:pt>
                  <c:pt idx="84">
                    <c:v>5.9999999999999995E-4</c:v>
                  </c:pt>
                  <c:pt idx="85">
                    <c:v>1.5E-3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1.2999999999999999E-3</c:v>
                  </c:pt>
                  <c:pt idx="95">
                    <c:v>3.3E-3</c:v>
                  </c:pt>
                  <c:pt idx="96">
                    <c:v>1.2999999999999999E-3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2.8E-3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3.8999999999999998E-3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5.0000000000000001E-4</c:v>
                  </c:pt>
                  <c:pt idx="122">
                    <c:v>1.6000000000000001E-3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1.1000000000000001E-3</c:v>
                  </c:pt>
                  <c:pt idx="127">
                    <c:v>3.8E-3</c:v>
                  </c:pt>
                  <c:pt idx="128">
                    <c:v>2.9999999999999997E-4</c:v>
                  </c:pt>
                  <c:pt idx="129">
                    <c:v>1.1000000000000001E-3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7.1000000000000004E-3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1.4E-3</c:v>
                  </c:pt>
                  <c:pt idx="141">
                    <c:v>6.9999999999999999E-4</c:v>
                  </c:pt>
                  <c:pt idx="142">
                    <c:v>1E-3</c:v>
                  </c:pt>
                  <c:pt idx="143">
                    <c:v>2.0000000000000001E-4</c:v>
                  </c:pt>
                  <c:pt idx="144">
                    <c:v>5.1999999999999998E-3</c:v>
                  </c:pt>
                  <c:pt idx="145">
                    <c:v>8.9999999999999993E-3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1.2E-4</c:v>
                  </c:pt>
                  <c:pt idx="150">
                    <c:v>8.0000000000000007E-5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5.5999999999999999E-3</c:v>
                  </c:pt>
                  <c:pt idx="158">
                    <c:v>2.0999999999999999E-3</c:v>
                  </c:pt>
                  <c:pt idx="159">
                    <c:v>1.5E-3</c:v>
                  </c:pt>
                  <c:pt idx="160">
                    <c:v>4.0000000000000002E-4</c:v>
                  </c:pt>
                  <c:pt idx="161">
                    <c:v>2.0000000000000001E-4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1E-3</c:v>
                  </c:pt>
                  <c:pt idx="165">
                    <c:v>2.2000000000000001E-3</c:v>
                  </c:pt>
                  <c:pt idx="166">
                    <c:v>8.0000000000000004E-4</c:v>
                  </c:pt>
                  <c:pt idx="167">
                    <c:v>1.9E-3</c:v>
                  </c:pt>
                  <c:pt idx="168">
                    <c:v>2.0000000000000001E-4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1E-3</c:v>
                  </c:pt>
                  <c:pt idx="175">
                    <c:v>1.1000000000000001E-3</c:v>
                  </c:pt>
                  <c:pt idx="176">
                    <c:v>2.7000000000000001E-3</c:v>
                  </c:pt>
                  <c:pt idx="177">
                    <c:v>1.2999999999999999E-3</c:v>
                  </c:pt>
                  <c:pt idx="178">
                    <c:v>1.1000000000000001E-3</c:v>
                  </c:pt>
                  <c:pt idx="179">
                    <c:v>2.9999999999999997E-4</c:v>
                  </c:pt>
                  <c:pt idx="180">
                    <c:v>1.1000000000000001E-3</c:v>
                  </c:pt>
                  <c:pt idx="181">
                    <c:v>1.4E-3</c:v>
                  </c:pt>
                  <c:pt idx="182">
                    <c:v>3.0000000000000001E-3</c:v>
                  </c:pt>
                  <c:pt idx="184">
                    <c:v>2.9999999999999997E-4</c:v>
                  </c:pt>
                  <c:pt idx="185">
                    <c:v>2.9999999999999997E-4</c:v>
                  </c:pt>
                  <c:pt idx="186">
                    <c:v>2.0000000000000001E-4</c:v>
                  </c:pt>
                </c:numCache>
              </c:numRef>
            </c:plus>
            <c:minus>
              <c:numRef>
                <c:f>'Active 1'!$D$21:$D$1782</c:f>
                <c:numCache>
                  <c:formatCode>General</c:formatCode>
                  <c:ptCount val="1762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8.0000000000000004E-4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2.9999999999999997E-4</c:v>
                  </c:pt>
                  <c:pt idx="84">
                    <c:v>5.9999999999999995E-4</c:v>
                  </c:pt>
                  <c:pt idx="85">
                    <c:v>1.5E-3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1.2999999999999999E-3</c:v>
                  </c:pt>
                  <c:pt idx="95">
                    <c:v>3.3E-3</c:v>
                  </c:pt>
                  <c:pt idx="96">
                    <c:v>1.2999999999999999E-3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2.8E-3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3.8999999999999998E-3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5.0000000000000001E-4</c:v>
                  </c:pt>
                  <c:pt idx="122">
                    <c:v>1.6000000000000001E-3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1.1000000000000001E-3</c:v>
                  </c:pt>
                  <c:pt idx="127">
                    <c:v>3.8E-3</c:v>
                  </c:pt>
                  <c:pt idx="128">
                    <c:v>2.9999999999999997E-4</c:v>
                  </c:pt>
                  <c:pt idx="129">
                    <c:v>1.1000000000000001E-3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7.1000000000000004E-3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1.4E-3</c:v>
                  </c:pt>
                  <c:pt idx="141">
                    <c:v>6.9999999999999999E-4</c:v>
                  </c:pt>
                  <c:pt idx="142">
                    <c:v>1E-3</c:v>
                  </c:pt>
                  <c:pt idx="143">
                    <c:v>2.0000000000000001E-4</c:v>
                  </c:pt>
                  <c:pt idx="144">
                    <c:v>5.1999999999999998E-3</c:v>
                  </c:pt>
                  <c:pt idx="145">
                    <c:v>8.9999999999999993E-3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1.2E-4</c:v>
                  </c:pt>
                  <c:pt idx="150">
                    <c:v>8.0000000000000007E-5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5.5999999999999999E-3</c:v>
                  </c:pt>
                  <c:pt idx="158">
                    <c:v>2.0999999999999999E-3</c:v>
                  </c:pt>
                  <c:pt idx="159">
                    <c:v>1.5E-3</c:v>
                  </c:pt>
                  <c:pt idx="160">
                    <c:v>4.0000000000000002E-4</c:v>
                  </c:pt>
                  <c:pt idx="161">
                    <c:v>2.0000000000000001E-4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1E-3</c:v>
                  </c:pt>
                  <c:pt idx="165">
                    <c:v>2.2000000000000001E-3</c:v>
                  </c:pt>
                  <c:pt idx="166">
                    <c:v>8.0000000000000004E-4</c:v>
                  </c:pt>
                  <c:pt idx="167">
                    <c:v>1.9E-3</c:v>
                  </c:pt>
                  <c:pt idx="168">
                    <c:v>2.0000000000000001E-4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1E-3</c:v>
                  </c:pt>
                  <c:pt idx="175">
                    <c:v>1.1000000000000001E-3</c:v>
                  </c:pt>
                  <c:pt idx="176">
                    <c:v>2.7000000000000001E-3</c:v>
                  </c:pt>
                  <c:pt idx="177">
                    <c:v>1.2999999999999999E-3</c:v>
                  </c:pt>
                  <c:pt idx="178">
                    <c:v>1.1000000000000001E-3</c:v>
                  </c:pt>
                  <c:pt idx="179">
                    <c:v>2.9999999999999997E-4</c:v>
                  </c:pt>
                  <c:pt idx="180">
                    <c:v>1.1000000000000001E-3</c:v>
                  </c:pt>
                  <c:pt idx="181">
                    <c:v>1.4E-3</c:v>
                  </c:pt>
                  <c:pt idx="182">
                    <c:v>3.0000000000000001E-3</c:v>
                  </c:pt>
                  <c:pt idx="184">
                    <c:v>2.9999999999999997E-4</c:v>
                  </c:pt>
                  <c:pt idx="185">
                    <c:v>2.9999999999999997E-4</c:v>
                  </c:pt>
                  <c:pt idx="1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1'!$J$21:$J$959</c:f>
              <c:numCache>
                <c:formatCode>0.0000</c:formatCode>
                <c:ptCount val="939"/>
                <c:pt idx="0" formatCode="General">
                  <c:v>5.1155354572983924E-2</c:v>
                </c:pt>
                <c:pt idx="1">
                  <c:v>5.3393463451357093E-2</c:v>
                </c:pt>
                <c:pt idx="2">
                  <c:v>5.3368595523352269E-2</c:v>
                </c:pt>
                <c:pt idx="3">
                  <c:v>5.336362193338573E-2</c:v>
                </c:pt>
                <c:pt idx="4">
                  <c:v>5.3289018142095301E-2</c:v>
                </c:pt>
                <c:pt idx="5">
                  <c:v>5.3184044547379017E-2</c:v>
                </c:pt>
                <c:pt idx="6">
                  <c:v>5.3628368506906554E-2</c:v>
                </c:pt>
                <c:pt idx="9">
                  <c:v>5.0559935458295513E-2</c:v>
                </c:pt>
                <c:pt idx="10">
                  <c:v>5.1159935457690153E-2</c:v>
                </c:pt>
                <c:pt idx="26">
                  <c:v>9.8473089601611719E-3</c:v>
                </c:pt>
                <c:pt idx="27">
                  <c:v>1.024730895733228E-2</c:v>
                </c:pt>
                <c:pt idx="28">
                  <c:v>1.1442335373430979E-2</c:v>
                </c:pt>
                <c:pt idx="29">
                  <c:v>1.1942335375351831E-2</c:v>
                </c:pt>
                <c:pt idx="34">
                  <c:v>6.4260603685397655E-3</c:v>
                </c:pt>
                <c:pt idx="35">
                  <c:v>6.9260603704606183E-3</c:v>
                </c:pt>
                <c:pt idx="36">
                  <c:v>5.3210867845336907E-3</c:v>
                </c:pt>
                <c:pt idx="37">
                  <c:v>5.9210867912042886E-3</c:v>
                </c:pt>
                <c:pt idx="50">
                  <c:v>1.8252344016218558E-3</c:v>
                </c:pt>
                <c:pt idx="51">
                  <c:v>2.0252343965694308E-3</c:v>
                </c:pt>
                <c:pt idx="62">
                  <c:v>2.1588898380286992E-4</c:v>
                </c:pt>
                <c:pt idx="68">
                  <c:v>-1.0785470803966746E-3</c:v>
                </c:pt>
                <c:pt idx="71">
                  <c:v>1.0354577607358806E-3</c:v>
                </c:pt>
                <c:pt idx="78">
                  <c:v>-2.5005980569403619E-4</c:v>
                </c:pt>
                <c:pt idx="84">
                  <c:v>5.1368090498726815E-4</c:v>
                </c:pt>
                <c:pt idx="94">
                  <c:v>-1.1853410978801548E-3</c:v>
                </c:pt>
                <c:pt idx="95">
                  <c:v>-1.7380911594955251E-4</c:v>
                </c:pt>
                <c:pt idx="96">
                  <c:v>4.5158708962844685E-4</c:v>
                </c:pt>
                <c:pt idx="98">
                  <c:v>-8.7094391346909106E-5</c:v>
                </c:pt>
                <c:pt idx="104">
                  <c:v>-2.9483665421139449E-3</c:v>
                </c:pt>
                <c:pt idx="110">
                  <c:v>0</c:v>
                </c:pt>
                <c:pt idx="114">
                  <c:v>-5.89870018302463E-4</c:v>
                </c:pt>
                <c:pt idx="122">
                  <c:v>2.4896288305171765E-3</c:v>
                </c:pt>
                <c:pt idx="123">
                  <c:v>5.8465524489292875E-4</c:v>
                </c:pt>
                <c:pt idx="126">
                  <c:v>8.8881395640783012E-5</c:v>
                </c:pt>
                <c:pt idx="127">
                  <c:v>1.5839078114368021E-3</c:v>
                </c:pt>
                <c:pt idx="129">
                  <c:v>9.0680328867165372E-4</c:v>
                </c:pt>
                <c:pt idx="135">
                  <c:v>-4.3984150397591293E-4</c:v>
                </c:pt>
                <c:pt idx="136">
                  <c:v>0</c:v>
                </c:pt>
                <c:pt idx="140">
                  <c:v>4.545378360489849E-3</c:v>
                </c:pt>
                <c:pt idx="141">
                  <c:v>4.940404774970375E-3</c:v>
                </c:pt>
                <c:pt idx="142">
                  <c:v>6.1160651093814522E-3</c:v>
                </c:pt>
                <c:pt idx="144">
                  <c:v>5.1753605002886616E-3</c:v>
                </c:pt>
                <c:pt idx="145">
                  <c:v>3.9664698706474155E-3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D-4E38-8E90-171345BB1C49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plus>
            <c:min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16" formatCode="0.0000">
                  <c:v>2.5708812434459105E-2</c:v>
                </c:pt>
                <c:pt idx="17" formatCode="0.0000">
                  <c:v>2.6008812434156425E-2</c:v>
                </c:pt>
                <c:pt idx="22" formatCode="0.0000">
                  <c:v>1.5701518001151271E-2</c:v>
                </c:pt>
                <c:pt idx="23" formatCode="0.0000">
                  <c:v>1.2848533988290001E-2</c:v>
                </c:pt>
                <c:pt idx="24" formatCode="0.0000">
                  <c:v>1.4588631784135941E-2</c:v>
                </c:pt>
                <c:pt idx="25" formatCode="0.0000">
                  <c:v>1.0451973437739071E-2</c:v>
                </c:pt>
                <c:pt idx="30" formatCode="0.0000">
                  <c:v>1.17790443910053E-2</c:v>
                </c:pt>
                <c:pt idx="45" formatCode="0.0000">
                  <c:v>5.4348217890947126E-3</c:v>
                </c:pt>
                <c:pt idx="49" formatCode="0.0000">
                  <c:v>4.0241778624476865E-3</c:v>
                </c:pt>
                <c:pt idx="55" formatCode="0.0000">
                  <c:v>5.9703976876335219E-4</c:v>
                </c:pt>
                <c:pt idx="56" formatCode="0.0000">
                  <c:v>9.8317555239191279E-4</c:v>
                </c:pt>
                <c:pt idx="57" formatCode="0.0000">
                  <c:v>1.0907904797932133E-3</c:v>
                </c:pt>
                <c:pt idx="58">
                  <c:v>-9.3291038647294044E-3</c:v>
                </c:pt>
                <c:pt idx="60">
                  <c:v>4.6159675184753723E-3</c:v>
                </c:pt>
                <c:pt idx="61">
                  <c:v>-7.7121485664974898E-3</c:v>
                </c:pt>
                <c:pt idx="63">
                  <c:v>-7.056180402287282E-4</c:v>
                </c:pt>
                <c:pt idx="64">
                  <c:v>-3.8911247247597203E-4</c:v>
                </c:pt>
                <c:pt idx="65" formatCode="0.0000">
                  <c:v>-3.2356787123717368E-3</c:v>
                </c:pt>
                <c:pt idx="66" formatCode="0.0000">
                  <c:v>0</c:v>
                </c:pt>
                <c:pt idx="67" formatCode="0.0000">
                  <c:v>0</c:v>
                </c:pt>
                <c:pt idx="70" formatCode="0.0000">
                  <c:v>-4.7004138905322179E-3</c:v>
                </c:pt>
                <c:pt idx="72" formatCode="0.0000">
                  <c:v>-8.8941017747856677E-4</c:v>
                </c:pt>
                <c:pt idx="73" formatCode="0.0000">
                  <c:v>-3.3514254537294619E-3</c:v>
                </c:pt>
                <c:pt idx="74" formatCode="0.0000">
                  <c:v>3.6824973358307034E-4</c:v>
                </c:pt>
                <c:pt idx="75" formatCode="0.0000">
                  <c:v>6.9364593218779191E-4</c:v>
                </c:pt>
                <c:pt idx="76" formatCode="0.0000">
                  <c:v>-1.8312219981453381E-3</c:v>
                </c:pt>
                <c:pt idx="77" formatCode="0.0000">
                  <c:v>2.6380441704532132E-4</c:v>
                </c:pt>
                <c:pt idx="79" formatCode="0.0000">
                  <c:v>2.5072258722502738E-5</c:v>
                </c:pt>
                <c:pt idx="80" formatCode="0.0000">
                  <c:v>-7.9979567090049386E-4</c:v>
                </c:pt>
                <c:pt idx="81" formatCode="0.0000">
                  <c:v>-2.4663604563102126E-5</c:v>
                </c:pt>
                <c:pt idx="82" formatCode="0.0000">
                  <c:v>-3.0862218409311026E-5</c:v>
                </c:pt>
                <c:pt idx="83" formatCode="0.0000">
                  <c:v>-6.2663605785928667E-4</c:v>
                </c:pt>
                <c:pt idx="85" formatCode="0.0000">
                  <c:v>-1.1444173287600279E-3</c:v>
                </c:pt>
                <c:pt idx="86" formatCode="0.0000">
                  <c:v>6.0867365391459316E-5</c:v>
                </c:pt>
                <c:pt idx="87" formatCode="0.0000">
                  <c:v>1.6745610992074944E-3</c:v>
                </c:pt>
                <c:pt idx="88" formatCode="0.0000">
                  <c:v>1.8745611014310271E-3</c:v>
                </c:pt>
                <c:pt idx="89" formatCode="0.0000">
                  <c:v>3.5745611021411605E-3</c:v>
                </c:pt>
                <c:pt idx="90" formatCode="0.0000">
                  <c:v>-1.2503068282967433E-3</c:v>
                </c:pt>
                <c:pt idx="91" formatCode="0.0000">
                  <c:v>-5.5030683142831549E-4</c:v>
                </c:pt>
                <c:pt idx="92" formatCode="0.0000">
                  <c:v>-4.5030682667857036E-4</c:v>
                </c:pt>
                <c:pt idx="93" formatCode="0.0000">
                  <c:v>-2.4925028992583975E-4</c:v>
                </c:pt>
                <c:pt idx="97" formatCode="0.0000">
                  <c:v>1.0502083750907332E-4</c:v>
                </c:pt>
                <c:pt idx="99" formatCode="0.0000">
                  <c:v>4.2408920853631571E-4</c:v>
                </c:pt>
                <c:pt idx="100" formatCode="0.0000">
                  <c:v>8.3906054351245984E-4</c:v>
                </c:pt>
                <c:pt idx="101" formatCode="0.0000">
                  <c:v>-9.0471767180133611E-5</c:v>
                </c:pt>
                <c:pt idx="102" formatCode="0.0000">
                  <c:v>-4.645473018172197E-4</c:v>
                </c:pt>
                <c:pt idx="103" formatCode="0.0000">
                  <c:v>-4.6084940549917519E-4</c:v>
                </c:pt>
                <c:pt idx="105" formatCode="0.0000">
                  <c:v>-8.6003989417804405E-4</c:v>
                </c:pt>
                <c:pt idx="106" formatCode="0.0000">
                  <c:v>9.7310898127034307E-5</c:v>
                </c:pt>
                <c:pt idx="107" formatCode="0.0000">
                  <c:v>-2.6809315750142559E-4</c:v>
                </c:pt>
                <c:pt idx="108" formatCode="0.0000">
                  <c:v>-3.6100649595027789E-4</c:v>
                </c:pt>
                <c:pt idx="109" formatCode="0.0000">
                  <c:v>1.6167669236892834E-3</c:v>
                </c:pt>
                <c:pt idx="111" formatCode="0.0000">
                  <c:v>-5.3811101679457352E-4</c:v>
                </c:pt>
                <c:pt idx="112" formatCode="0.0000">
                  <c:v>2.2059466573409736E-6</c:v>
                </c:pt>
                <c:pt idx="113" formatCode="0.0000">
                  <c:v>-8.2340942026348785E-4</c:v>
                </c:pt>
                <c:pt idx="115" formatCode="0.0000">
                  <c:v>-2.3960588441696018E-4</c:v>
                </c:pt>
                <c:pt idx="116" formatCode="0.0000">
                  <c:v>-4.3405119504313916E-4</c:v>
                </c:pt>
                <c:pt idx="118" formatCode="0.0000">
                  <c:v>1.4424834080273286E-4</c:v>
                </c:pt>
                <c:pt idx="119" formatCode="0.0000">
                  <c:v>4.2096521065104753E-4</c:v>
                </c:pt>
                <c:pt idx="120" formatCode="0.0000">
                  <c:v>1.932367667905055E-4</c:v>
                </c:pt>
                <c:pt idx="121" formatCode="0.0000">
                  <c:v>1.6660365945426747E-3</c:v>
                </c:pt>
                <c:pt idx="124" formatCode="0.0000">
                  <c:v>1.4100514454185031E-3</c:v>
                </c:pt>
                <c:pt idx="125" formatCode="0.0000">
                  <c:v>0</c:v>
                </c:pt>
                <c:pt idx="128" formatCode="0.0000">
                  <c:v>-6.3134939409792423E-6</c:v>
                </c:pt>
                <c:pt idx="130" formatCode="0.0000">
                  <c:v>1.9921916391467676E-3</c:v>
                </c:pt>
                <c:pt idx="131" formatCode="0.0000">
                  <c:v>2.4475699829054065E-3</c:v>
                </c:pt>
                <c:pt idx="132" formatCode="0.0000">
                  <c:v>1.0431246555526741E-3</c:v>
                </c:pt>
                <c:pt idx="133" formatCode="0.0000">
                  <c:v>1.8944453404401429E-3</c:v>
                </c:pt>
                <c:pt idx="134" formatCode="0.0000">
                  <c:v>1.9894717479473911E-3</c:v>
                </c:pt>
                <c:pt idx="137" formatCode="0.0000">
                  <c:v>-3.8188906182767823E-3</c:v>
                </c:pt>
                <c:pt idx="138" formatCode="0.0000">
                  <c:v>3.9811093811294995E-3</c:v>
                </c:pt>
                <c:pt idx="139" formatCode="0.0000">
                  <c:v>1.7683017067611217E-3</c:v>
                </c:pt>
                <c:pt idx="143" formatCode="0.0000">
                  <c:v>4.1926134945242666E-3</c:v>
                </c:pt>
                <c:pt idx="146" formatCode="0.0000">
                  <c:v>5.3172622720012441E-3</c:v>
                </c:pt>
                <c:pt idx="147" formatCode="0.0000">
                  <c:v>5.2948165248380974E-3</c:v>
                </c:pt>
                <c:pt idx="148" formatCode="0.0000">
                  <c:v>2.8898429372929968E-3</c:v>
                </c:pt>
                <c:pt idx="149" formatCode="0.0000">
                  <c:v>5.5663485036347993E-3</c:v>
                </c:pt>
                <c:pt idx="150" formatCode="0.0000">
                  <c:v>5.1514805745682679E-3</c:v>
                </c:pt>
                <c:pt idx="151" formatCode="0.0000">
                  <c:v>5.3820088432985358E-3</c:v>
                </c:pt>
                <c:pt idx="152" formatCode="0.0000">
                  <c:v>5.6770352530293167E-3</c:v>
                </c:pt>
                <c:pt idx="153" formatCode="0.0000">
                  <c:v>5.0233823421876878E-3</c:v>
                </c:pt>
                <c:pt idx="154" formatCode="0.0000">
                  <c:v>5.5184087541420013E-3</c:v>
                </c:pt>
                <c:pt idx="155" formatCode="0.0000">
                  <c:v>4.7935408219927922E-3</c:v>
                </c:pt>
                <c:pt idx="156" formatCode="0.0000">
                  <c:v>8.564436728192959E-3</c:v>
                </c:pt>
                <c:pt idx="157" formatCode="0.0000">
                  <c:v>8.2915683669853024E-3</c:v>
                </c:pt>
                <c:pt idx="158" formatCode="0.0000">
                  <c:v>4.4865947857033461E-3</c:v>
                </c:pt>
                <c:pt idx="159" formatCode="0.0000">
                  <c:v>5.7698700547916815E-3</c:v>
                </c:pt>
                <c:pt idx="160" formatCode="0.0000">
                  <c:v>7.6648964604828507E-3</c:v>
                </c:pt>
                <c:pt idx="161" formatCode="0.0000">
                  <c:v>6.2719831257709302E-3</c:v>
                </c:pt>
                <c:pt idx="162" formatCode="0.0000">
                  <c:v>6.5058823165600188E-3</c:v>
                </c:pt>
                <c:pt idx="163" formatCode="0.0000">
                  <c:v>7.40090872568544E-3</c:v>
                </c:pt>
                <c:pt idx="164" formatCode="0.0000">
                  <c:v>8.7710672087268904E-3</c:v>
                </c:pt>
                <c:pt idx="165" formatCode="0.0000">
                  <c:v>5.7660936217871495E-3</c:v>
                </c:pt>
                <c:pt idx="166" formatCode="0.0000">
                  <c:v>6.6666218917816877E-3</c:v>
                </c:pt>
                <c:pt idx="167" formatCode="0.0000">
                  <c:v>6.3616483021178283E-3</c:v>
                </c:pt>
                <c:pt idx="168" formatCode="0.0000">
                  <c:v>5.9889464610023424E-3</c:v>
                </c:pt>
                <c:pt idx="169" formatCode="0.0000">
                  <c:v>7.796461672114674E-3</c:v>
                </c:pt>
                <c:pt idx="170" formatCode="0.0000">
                  <c:v>6.437140291382093E-3</c:v>
                </c:pt>
                <c:pt idx="171" formatCode="0.0000">
                  <c:v>8.4619688204838894E-3</c:v>
                </c:pt>
                <c:pt idx="172" formatCode="0.0000">
                  <c:v>9.8895287737832405E-3</c:v>
                </c:pt>
                <c:pt idx="173" formatCode="0.0000">
                  <c:v>1.0925411828793585E-2</c:v>
                </c:pt>
                <c:pt idx="174" formatCode="0.0000">
                  <c:v>1.3201122834288981E-2</c:v>
                </c:pt>
                <c:pt idx="175" formatCode="0.0000">
                  <c:v>1.0996149248967413E-2</c:v>
                </c:pt>
                <c:pt idx="176" formatCode="0.0000">
                  <c:v>1.1838579288451001E-2</c:v>
                </c:pt>
                <c:pt idx="177" formatCode="0.0000">
                  <c:v>1.3033605697273742E-2</c:v>
                </c:pt>
                <c:pt idx="178" formatCode="0.0000">
                  <c:v>1.0579424517345615E-2</c:v>
                </c:pt>
                <c:pt idx="179" formatCode="0.0000">
                  <c:v>1.2674450932536274E-2</c:v>
                </c:pt>
                <c:pt idx="180" formatCode="0.0000">
                  <c:v>1.1954556590353604E-2</c:v>
                </c:pt>
                <c:pt idx="181" formatCode="0.0000">
                  <c:v>1.1449582998466212E-2</c:v>
                </c:pt>
                <c:pt idx="182" formatCode="0.0000">
                  <c:v>1.2432858195097651E-2</c:v>
                </c:pt>
                <c:pt idx="183" formatCode="0.0000">
                  <c:v>1.0479205462615937E-2</c:v>
                </c:pt>
                <c:pt idx="184" formatCode="0.0000">
                  <c:v>1.6900116970646195E-2</c:v>
                </c:pt>
                <c:pt idx="185" formatCode="0.0000">
                  <c:v>1.1310682362818625E-2</c:v>
                </c:pt>
                <c:pt idx="186" formatCode="0.0000">
                  <c:v>1.2487180072639603E-2</c:v>
                </c:pt>
                <c:pt idx="187" formatCode="0.0000">
                  <c:v>1.3063767815765459E-2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D-4E38-8E90-171345BB1C49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plus>
            <c:min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D-4E38-8E90-171345BB1C49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55">
                  <c:v>-1.3880711004923036E-2</c:v>
                </c:pt>
                <c:pt idx="56">
                  <c:v>-1.3854256805683135E-2</c:v>
                </c:pt>
                <c:pt idx="57">
                  <c:v>-1.3793350626037782E-2</c:v>
                </c:pt>
                <c:pt idx="58">
                  <c:v>-1.3790889770294535E-2</c:v>
                </c:pt>
                <c:pt idx="59">
                  <c:v>-1.3704759819280902E-2</c:v>
                </c:pt>
                <c:pt idx="60">
                  <c:v>-1.3672768694618696E-2</c:v>
                </c:pt>
                <c:pt idx="61">
                  <c:v>-1.2580763958552996E-2</c:v>
                </c:pt>
                <c:pt idx="62">
                  <c:v>-1.2510014355934655E-2</c:v>
                </c:pt>
                <c:pt idx="63">
                  <c:v>-1.0565323104833992E-2</c:v>
                </c:pt>
                <c:pt idx="64">
                  <c:v>-1.0530255910492727E-2</c:v>
                </c:pt>
                <c:pt idx="65">
                  <c:v>-1.0450278098837211E-2</c:v>
                </c:pt>
                <c:pt idx="66">
                  <c:v>-1.0396139272485784E-2</c:v>
                </c:pt>
                <c:pt idx="67">
                  <c:v>-1.0293398545205237E-2</c:v>
                </c:pt>
                <c:pt idx="68">
                  <c:v>-1.0284170336168063E-2</c:v>
                </c:pt>
                <c:pt idx="69">
                  <c:v>-1.0171586185914528E-2</c:v>
                </c:pt>
                <c:pt idx="70">
                  <c:v>-9.2795259789876187E-3</c:v>
                </c:pt>
                <c:pt idx="71">
                  <c:v>-9.2592239191058336E-3</c:v>
                </c:pt>
                <c:pt idx="72">
                  <c:v>-9.2561478494267747E-3</c:v>
                </c:pt>
                <c:pt idx="73">
                  <c:v>-9.1866286746800571E-3</c:v>
                </c:pt>
                <c:pt idx="74">
                  <c:v>-9.0777358080413924E-3</c:v>
                </c:pt>
                <c:pt idx="75">
                  <c:v>-9.0685075990042177E-3</c:v>
                </c:pt>
                <c:pt idx="76">
                  <c:v>-9.0654315293251606E-3</c:v>
                </c:pt>
                <c:pt idx="77">
                  <c:v>-9.0648163153893482E-3</c:v>
                </c:pt>
                <c:pt idx="78">
                  <c:v>-9.0383621161494471E-3</c:v>
                </c:pt>
                <c:pt idx="79">
                  <c:v>-9.0352860464703883E-3</c:v>
                </c:pt>
                <c:pt idx="80">
                  <c:v>-9.0322099767913295E-3</c:v>
                </c:pt>
                <c:pt idx="81">
                  <c:v>-9.0291339071122724E-3</c:v>
                </c:pt>
                <c:pt idx="82">
                  <c:v>-8.1253846354049399E-3</c:v>
                </c:pt>
                <c:pt idx="83">
                  <c:v>-8.0269504056750748E-3</c:v>
                </c:pt>
                <c:pt idx="84">
                  <c:v>-8.019567838445334E-3</c:v>
                </c:pt>
                <c:pt idx="85">
                  <c:v>-7.9752724350668942E-3</c:v>
                </c:pt>
                <c:pt idx="86">
                  <c:v>-7.970965937516214E-3</c:v>
                </c:pt>
                <c:pt idx="87">
                  <c:v>-6.9509412319404777E-3</c:v>
                </c:pt>
                <c:pt idx="88">
                  <c:v>-6.9509412319404777E-3</c:v>
                </c:pt>
                <c:pt idx="89">
                  <c:v>-6.9509412319404777E-3</c:v>
                </c:pt>
                <c:pt idx="90">
                  <c:v>-6.9478651622614206E-3</c:v>
                </c:pt>
                <c:pt idx="91">
                  <c:v>-6.9478651622614206E-3</c:v>
                </c:pt>
                <c:pt idx="92">
                  <c:v>-6.9478651622614206E-3</c:v>
                </c:pt>
                <c:pt idx="93">
                  <c:v>-6.9232566048289534E-3</c:v>
                </c:pt>
                <c:pt idx="94">
                  <c:v>-6.8322049423288275E-3</c:v>
                </c:pt>
                <c:pt idx="95">
                  <c:v>-6.7965225340517518E-3</c:v>
                </c:pt>
                <c:pt idx="96">
                  <c:v>-6.7872943250145753E-3</c:v>
                </c:pt>
                <c:pt idx="97">
                  <c:v>-6.7073165133590597E-3</c:v>
                </c:pt>
                <c:pt idx="98">
                  <c:v>-5.941375163273541E-3</c:v>
                </c:pt>
                <c:pt idx="99">
                  <c:v>-5.4479735867525875E-3</c:v>
                </c:pt>
                <c:pt idx="100">
                  <c:v>-4.633430335737947E-3</c:v>
                </c:pt>
                <c:pt idx="101">
                  <c:v>-4.5060810510249346E-3</c:v>
                </c:pt>
                <c:pt idx="102">
                  <c:v>-4.4845485632715263E-3</c:v>
                </c:pt>
                <c:pt idx="103">
                  <c:v>-4.3984186122578931E-3</c:v>
                </c:pt>
                <c:pt idx="104">
                  <c:v>-4.3405885022915966E-3</c:v>
                </c:pt>
                <c:pt idx="105">
                  <c:v>-2.2833131009373999E-3</c:v>
                </c:pt>
                <c:pt idx="106">
                  <c:v>-2.2285590606501622E-3</c:v>
                </c:pt>
                <c:pt idx="107">
                  <c:v>-2.1215118358189323E-3</c:v>
                </c:pt>
                <c:pt idx="108">
                  <c:v>-2.0729099348898113E-3</c:v>
                </c:pt>
                <c:pt idx="109">
                  <c:v>-2.0083124716295865E-3</c:v>
                </c:pt>
                <c:pt idx="110">
                  <c:v>-1.9640170682511475E-3</c:v>
                </c:pt>
                <c:pt idx="111">
                  <c:v>-1.0738025031316726E-3</c:v>
                </c:pt>
                <c:pt idx="112">
                  <c:v>-1.0664199359019326E-3</c:v>
                </c:pt>
                <c:pt idx="113">
                  <c:v>-9.6429442255719679E-4</c:v>
                </c:pt>
                <c:pt idx="114">
                  <c:v>-8.8185575515843401E-4</c:v>
                </c:pt>
                <c:pt idx="115">
                  <c:v>-8.7570361580031767E-4</c:v>
                </c:pt>
                <c:pt idx="116">
                  <c:v>-8.6278412314827252E-4</c:v>
                </c:pt>
                <c:pt idx="117">
                  <c:v>-7.9572580414480126E-4</c:v>
                </c:pt>
                <c:pt idx="118">
                  <c:v>2.9276083778637194E-5</c:v>
                </c:pt>
                <c:pt idx="119">
                  <c:v>6.9264989606394965E-5</c:v>
                </c:pt>
                <c:pt idx="120">
                  <c:v>1.2217338808619789E-4</c:v>
                </c:pt>
                <c:pt idx="121">
                  <c:v>1.8738606528223394E-4</c:v>
                </c:pt>
                <c:pt idx="122">
                  <c:v>2.7105516055262032E-4</c:v>
                </c:pt>
                <c:pt idx="123">
                  <c:v>2.7167037448843192E-4</c:v>
                </c:pt>
                <c:pt idx="124">
                  <c:v>2.8089858352560665E-4</c:v>
                </c:pt>
                <c:pt idx="125">
                  <c:v>3.2334834509661122E-4</c:v>
                </c:pt>
                <c:pt idx="126">
                  <c:v>3.701046042182978E-4</c:v>
                </c:pt>
                <c:pt idx="127">
                  <c:v>3.7071981815410939E-4</c:v>
                </c:pt>
                <c:pt idx="128">
                  <c:v>1.2972320054864719E-3</c:v>
                </c:pt>
                <c:pt idx="129">
                  <c:v>1.3698272499122481E-3</c:v>
                </c:pt>
                <c:pt idx="130">
                  <c:v>1.4953308928178271E-3</c:v>
                </c:pt>
                <c:pt idx="131">
                  <c:v>2.5522684345422619E-3</c:v>
                </c:pt>
                <c:pt idx="132">
                  <c:v>2.565187927194307E-3</c:v>
                </c:pt>
                <c:pt idx="133">
                  <c:v>2.5959486239848901E-3</c:v>
                </c:pt>
                <c:pt idx="134">
                  <c:v>2.5965638379207017E-3</c:v>
                </c:pt>
                <c:pt idx="135">
                  <c:v>2.6125594002518048E-3</c:v>
                </c:pt>
                <c:pt idx="136">
                  <c:v>2.6347071019410247E-3</c:v>
                </c:pt>
                <c:pt idx="139">
                  <c:v>2.6857698586133928E-3</c:v>
                </c:pt>
                <c:pt idx="140">
                  <c:v>3.66580565836137E-3</c:v>
                </c:pt>
                <c:pt idx="141">
                  <c:v>3.6664208722971816E-3</c:v>
                </c:pt>
                <c:pt idx="142">
                  <c:v>3.6818012206924731E-3</c:v>
                </c:pt>
                <c:pt idx="143">
                  <c:v>4.6495327417242173E-3</c:v>
                </c:pt>
                <c:pt idx="144">
                  <c:v>4.7135149910486306E-3</c:v>
                </c:pt>
                <c:pt idx="145">
                  <c:v>4.7393539763527191E-3</c:v>
                </c:pt>
                <c:pt idx="146">
                  <c:v>4.7578103944270695E-3</c:v>
                </c:pt>
                <c:pt idx="147">
                  <c:v>4.9337615800692045E-3</c:v>
                </c:pt>
                <c:pt idx="148">
                  <c:v>4.934376794005017E-3</c:v>
                </c:pt>
                <c:pt idx="149">
                  <c:v>4.9694439883462812E-3</c:v>
                </c:pt>
                <c:pt idx="150">
                  <c:v>4.9725200580253391E-3</c:v>
                </c:pt>
                <c:pt idx="151">
                  <c:v>4.9848243367415727E-3</c:v>
                </c:pt>
                <c:pt idx="152">
                  <c:v>4.9854395506773843E-3</c:v>
                </c:pt>
                <c:pt idx="153">
                  <c:v>5.0168154614037789E-3</c:v>
                </c:pt>
                <c:pt idx="154">
                  <c:v>5.0174306753395913E-3</c:v>
                </c:pt>
                <c:pt idx="155">
                  <c:v>5.0205067450186493E-3</c:v>
                </c:pt>
                <c:pt idx="156">
                  <c:v>5.8565824837866973E-3</c:v>
                </c:pt>
                <c:pt idx="157">
                  <c:v>6.022690246455846E-3</c:v>
                </c:pt>
                <c:pt idx="158">
                  <c:v>6.0233054603916585E-3</c:v>
                </c:pt>
                <c:pt idx="159">
                  <c:v>6.0995919884323044E-3</c:v>
                </c:pt>
                <c:pt idx="160">
                  <c:v>6.1002072023681152E-3</c:v>
                </c:pt>
                <c:pt idx="161">
                  <c:v>6.148809103297237E-3</c:v>
                </c:pt>
                <c:pt idx="162">
                  <c:v>7.1712946646162196E-3</c:v>
                </c:pt>
                <c:pt idx="163">
                  <c:v>7.1719098785520304E-3</c:v>
                </c:pt>
                <c:pt idx="164">
                  <c:v>7.1756011621668999E-3</c:v>
                </c:pt>
                <c:pt idx="165">
                  <c:v>7.1762163761027124E-3</c:v>
                </c:pt>
                <c:pt idx="166">
                  <c:v>7.1885206548189459E-3</c:v>
                </c:pt>
                <c:pt idx="167">
                  <c:v>7.1891358687547566E-3</c:v>
                </c:pt>
                <c:pt idx="168">
                  <c:v>7.2426594811703712E-3</c:v>
                </c:pt>
                <c:pt idx="169">
                  <c:v>7.4136889553260144E-3</c:v>
                </c:pt>
                <c:pt idx="170">
                  <c:v>8.1322588323540345E-3</c:v>
                </c:pt>
                <c:pt idx="171">
                  <c:v>8.7105599320169962E-3</c:v>
                </c:pt>
                <c:pt idx="172">
                  <c:v>9.5853941487411796E-3</c:v>
                </c:pt>
                <c:pt idx="173">
                  <c:v>1.100346227078706E-2</c:v>
                </c:pt>
                <c:pt idx="174">
                  <c:v>1.1835231512004427E-2</c:v>
                </c:pt>
                <c:pt idx="175">
                  <c:v>1.1835846725940239E-2</c:v>
                </c:pt>
                <c:pt idx="176">
                  <c:v>1.1892446408034911E-2</c:v>
                </c:pt>
                <c:pt idx="177">
                  <c:v>1.1893061621970723E-2</c:v>
                </c:pt>
                <c:pt idx="178">
                  <c:v>1.1912133253980885E-2</c:v>
                </c:pt>
                <c:pt idx="179">
                  <c:v>1.1912748467916696E-2</c:v>
                </c:pt>
                <c:pt idx="180">
                  <c:v>1.1915209323659942E-2</c:v>
                </c:pt>
                <c:pt idx="181">
                  <c:v>1.1915824537595755E-2</c:v>
                </c:pt>
                <c:pt idx="182">
                  <c:v>1.1992111065636401E-2</c:v>
                </c:pt>
                <c:pt idx="183">
                  <c:v>1.2023486976362794E-2</c:v>
                </c:pt>
                <c:pt idx="184">
                  <c:v>1.2627011847394036E-2</c:v>
                </c:pt>
                <c:pt idx="185">
                  <c:v>1.28730974217187E-2</c:v>
                </c:pt>
                <c:pt idx="186">
                  <c:v>1.3024440049928369E-2</c:v>
                </c:pt>
                <c:pt idx="187">
                  <c:v>1.3410794401618093E-2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D-4E38-8E90-171345BB1C49}"/>
            </c:ext>
          </c:extLst>
        </c:ser>
        <c:ser>
          <c:idx val="1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1'!$U$21:$U$959</c:f>
              <c:numCache>
                <c:formatCode>General</c:formatCode>
                <c:ptCount val="939"/>
                <c:pt idx="66">
                  <c:v>1.3360249999095686E-2</c:v>
                </c:pt>
                <c:pt idx="67">
                  <c:v>4.0167599996493664E-2</c:v>
                </c:pt>
                <c:pt idx="69">
                  <c:v>9.5911286589398514E-2</c:v>
                </c:pt>
                <c:pt idx="110">
                  <c:v>1.3358668693399522E-2</c:v>
                </c:pt>
                <c:pt idx="117">
                  <c:v>-5.8861721263383515E-3</c:v>
                </c:pt>
                <c:pt idx="125">
                  <c:v>-4.0331260242965072E-3</c:v>
                </c:pt>
                <c:pt idx="136" formatCode="0.0000">
                  <c:v>-5.2018890615727287E-2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6D-4E38-8E90-171345BB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70496"/>
        <c:axId val="1"/>
      </c:scatterChart>
      <c:valAx>
        <c:axId val="76457049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19191919191923"/>
              <c:y val="0.9140127388535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0.3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7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55122655122656"/>
          <c:y val="0.92356687898089174"/>
          <c:w val="0.54689754689754677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(O-C) Diagram</a:t>
            </a:r>
          </a:p>
        </c:rich>
      </c:tx>
      <c:layout>
        <c:manualLayout>
          <c:xMode val="edge"/>
          <c:yMode val="edge"/>
          <c:x val="0.35353574319060266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4201634370538E-2"/>
          <c:y val="0.15286624203821655"/>
          <c:w val="0.87013109630216268"/>
          <c:h val="0.64649681528662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73-44D9-9573-5167E11FAAF8}"/>
            </c:ext>
          </c:extLst>
        </c:ser>
        <c:ser>
          <c:idx val="3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1'!$D$21:$D$34</c:f>
                <c:numCache>
                  <c:formatCode>General</c:formatCode>
                  <c:ptCount val="14"/>
                  <c:pt idx="0">
                    <c:v>0</c:v>
                  </c:pt>
                </c:numCache>
              </c:numRef>
            </c:plus>
            <c:minus>
              <c:numRef>
                <c:f>'Active 1'!$D$21:$D$34</c:f>
                <c:numCache>
                  <c:formatCode>General</c:formatCode>
                  <c:ptCount val="1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7" formatCode="0.0000">
                  <c:v>5.0090524404367898E-2</c:v>
                </c:pt>
                <c:pt idx="8" formatCode="0.0000">
                  <c:v>3.6443958153540734E-2</c:v>
                </c:pt>
                <c:pt idx="11" formatCode="0.0000">
                  <c:v>4.0642682455654722E-2</c:v>
                </c:pt>
                <c:pt idx="12" formatCode="0.0000">
                  <c:v>4.9725429460522719E-2</c:v>
                </c:pt>
                <c:pt idx="13" formatCode="0.0000">
                  <c:v>3.3220422948943451E-2</c:v>
                </c:pt>
                <c:pt idx="14" formatCode="0.0000">
                  <c:v>3.5518399818101898E-2</c:v>
                </c:pt>
                <c:pt idx="15" formatCode="0.0000">
                  <c:v>4.1485169516818132E-2</c:v>
                </c:pt>
                <c:pt idx="18" formatCode="0.0000">
                  <c:v>2.4278751741803717E-2</c:v>
                </c:pt>
                <c:pt idx="19" formatCode="0.0000">
                  <c:v>1.8460970473825E-2</c:v>
                </c:pt>
                <c:pt idx="20" formatCode="0.0000">
                  <c:v>2.6797898659424391E-2</c:v>
                </c:pt>
                <c:pt idx="21" formatCode="0.0000">
                  <c:v>1.3758947345195338E-2</c:v>
                </c:pt>
                <c:pt idx="31" formatCode="0.0000">
                  <c:v>-6.4522919929004274E-3</c:v>
                </c:pt>
                <c:pt idx="32" formatCode="0.0000">
                  <c:v>-1.7386050552886445E-2</c:v>
                </c:pt>
                <c:pt idx="33" formatCode="0.0000">
                  <c:v>6.8349003267940134E-3</c:v>
                </c:pt>
                <c:pt idx="38" formatCode="0.0000">
                  <c:v>2.1258543238218408E-2</c:v>
                </c:pt>
                <c:pt idx="39" formatCode="0.0000">
                  <c:v>6.9546261947834864E-3</c:v>
                </c:pt>
                <c:pt idx="40" formatCode="0.0000">
                  <c:v>-1.338802301324904E-2</c:v>
                </c:pt>
                <c:pt idx="41" formatCode="0.0000">
                  <c:v>-8.1008306951844133E-3</c:v>
                </c:pt>
                <c:pt idx="42" formatCode="0.0000">
                  <c:v>1.5146601072046906E-5</c:v>
                </c:pt>
                <c:pt idx="43" formatCode="0.0000">
                  <c:v>-4.2390345770400017E-3</c:v>
                </c:pt>
                <c:pt idx="44" formatCode="0.0000">
                  <c:v>1.0639267107762862E-2</c:v>
                </c:pt>
                <c:pt idx="46" formatCode="0.0000">
                  <c:v>8.2011139020323753E-3</c:v>
                </c:pt>
                <c:pt idx="47" formatCode="0.0000">
                  <c:v>1.9676245959999505E-2</c:v>
                </c:pt>
                <c:pt idx="48" formatCode="0.0000">
                  <c:v>1.9571272379835136E-2</c:v>
                </c:pt>
                <c:pt idx="52">
                  <c:v>-4.6996335368021391E-3</c:v>
                </c:pt>
                <c:pt idx="53">
                  <c:v>8.7200416455743834E-3</c:v>
                </c:pt>
                <c:pt idx="54">
                  <c:v>1.1852524512505624E-2</c:v>
                </c:pt>
                <c:pt idx="59">
                  <c:v>1.0745940162451006E-3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3-44D9-9573-5167E11FAAF8}"/>
            </c:ext>
          </c:extLst>
        </c:ser>
        <c:ser>
          <c:idx val="4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1'!$D$21:$D$1782</c:f>
                <c:numCache>
                  <c:formatCode>General</c:formatCode>
                  <c:ptCount val="1762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8.0000000000000004E-4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2.9999999999999997E-4</c:v>
                  </c:pt>
                  <c:pt idx="84">
                    <c:v>5.9999999999999995E-4</c:v>
                  </c:pt>
                  <c:pt idx="85">
                    <c:v>1.5E-3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1.2999999999999999E-3</c:v>
                  </c:pt>
                  <c:pt idx="95">
                    <c:v>3.3E-3</c:v>
                  </c:pt>
                  <c:pt idx="96">
                    <c:v>1.2999999999999999E-3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2.8E-3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3.8999999999999998E-3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5.0000000000000001E-4</c:v>
                  </c:pt>
                  <c:pt idx="122">
                    <c:v>1.6000000000000001E-3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1.1000000000000001E-3</c:v>
                  </c:pt>
                  <c:pt idx="127">
                    <c:v>3.8E-3</c:v>
                  </c:pt>
                  <c:pt idx="128">
                    <c:v>2.9999999999999997E-4</c:v>
                  </c:pt>
                  <c:pt idx="129">
                    <c:v>1.1000000000000001E-3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7.1000000000000004E-3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1.4E-3</c:v>
                  </c:pt>
                  <c:pt idx="141">
                    <c:v>6.9999999999999999E-4</c:v>
                  </c:pt>
                  <c:pt idx="142">
                    <c:v>1E-3</c:v>
                  </c:pt>
                  <c:pt idx="143">
                    <c:v>2.0000000000000001E-4</c:v>
                  </c:pt>
                  <c:pt idx="144">
                    <c:v>5.1999999999999998E-3</c:v>
                  </c:pt>
                  <c:pt idx="145">
                    <c:v>8.9999999999999993E-3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1.2E-4</c:v>
                  </c:pt>
                  <c:pt idx="150">
                    <c:v>8.0000000000000007E-5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5.5999999999999999E-3</c:v>
                  </c:pt>
                  <c:pt idx="158">
                    <c:v>2.0999999999999999E-3</c:v>
                  </c:pt>
                  <c:pt idx="159">
                    <c:v>1.5E-3</c:v>
                  </c:pt>
                  <c:pt idx="160">
                    <c:v>4.0000000000000002E-4</c:v>
                  </c:pt>
                  <c:pt idx="161">
                    <c:v>2.0000000000000001E-4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1E-3</c:v>
                  </c:pt>
                  <c:pt idx="165">
                    <c:v>2.2000000000000001E-3</c:v>
                  </c:pt>
                  <c:pt idx="166">
                    <c:v>8.0000000000000004E-4</c:v>
                  </c:pt>
                  <c:pt idx="167">
                    <c:v>1.9E-3</c:v>
                  </c:pt>
                  <c:pt idx="168">
                    <c:v>2.0000000000000001E-4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1E-3</c:v>
                  </c:pt>
                  <c:pt idx="175">
                    <c:v>1.1000000000000001E-3</c:v>
                  </c:pt>
                  <c:pt idx="176">
                    <c:v>2.7000000000000001E-3</c:v>
                  </c:pt>
                  <c:pt idx="177">
                    <c:v>1.2999999999999999E-3</c:v>
                  </c:pt>
                  <c:pt idx="178">
                    <c:v>1.1000000000000001E-3</c:v>
                  </c:pt>
                  <c:pt idx="179">
                    <c:v>2.9999999999999997E-4</c:v>
                  </c:pt>
                  <c:pt idx="180">
                    <c:v>1.1000000000000001E-3</c:v>
                  </c:pt>
                  <c:pt idx="181">
                    <c:v>1.4E-3</c:v>
                  </c:pt>
                  <c:pt idx="182">
                    <c:v>3.0000000000000001E-3</c:v>
                  </c:pt>
                  <c:pt idx="184">
                    <c:v>2.9999999999999997E-4</c:v>
                  </c:pt>
                  <c:pt idx="185">
                    <c:v>2.9999999999999997E-4</c:v>
                  </c:pt>
                  <c:pt idx="186">
                    <c:v>2.0000000000000001E-4</c:v>
                  </c:pt>
                </c:numCache>
              </c:numRef>
            </c:plus>
            <c:minus>
              <c:numRef>
                <c:f>'Active 1'!$D$21:$D$1782</c:f>
                <c:numCache>
                  <c:formatCode>General</c:formatCode>
                  <c:ptCount val="1762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8.0000000000000004E-4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3.0000000000000001E-3</c:v>
                  </c:pt>
                  <c:pt idx="67">
                    <c:v>2E-3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2.9999999999999997E-4</c:v>
                  </c:pt>
                  <c:pt idx="84">
                    <c:v>5.9999999999999995E-4</c:v>
                  </c:pt>
                  <c:pt idx="85">
                    <c:v>1.5E-3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1.2999999999999999E-3</c:v>
                  </c:pt>
                  <c:pt idx="95">
                    <c:v>3.3E-3</c:v>
                  </c:pt>
                  <c:pt idx="96">
                    <c:v>1.2999999999999999E-3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2.8E-3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3.8999999999999998E-3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5.0000000000000001E-4</c:v>
                  </c:pt>
                  <c:pt idx="122">
                    <c:v>1.6000000000000001E-3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1.1000000000000001E-3</c:v>
                  </c:pt>
                  <c:pt idx="127">
                    <c:v>3.8E-3</c:v>
                  </c:pt>
                  <c:pt idx="128">
                    <c:v>2.9999999999999997E-4</c:v>
                  </c:pt>
                  <c:pt idx="129">
                    <c:v>1.1000000000000001E-3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7.1000000000000004E-3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1.4E-3</c:v>
                  </c:pt>
                  <c:pt idx="141">
                    <c:v>6.9999999999999999E-4</c:v>
                  </c:pt>
                  <c:pt idx="142">
                    <c:v>1E-3</c:v>
                  </c:pt>
                  <c:pt idx="143">
                    <c:v>2.0000000000000001E-4</c:v>
                  </c:pt>
                  <c:pt idx="144">
                    <c:v>5.1999999999999998E-3</c:v>
                  </c:pt>
                  <c:pt idx="145">
                    <c:v>8.9999999999999993E-3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1.2E-4</c:v>
                  </c:pt>
                  <c:pt idx="150">
                    <c:v>8.0000000000000007E-5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2.0000000000000001E-4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5.5999999999999999E-3</c:v>
                  </c:pt>
                  <c:pt idx="158">
                    <c:v>2.0999999999999999E-3</c:v>
                  </c:pt>
                  <c:pt idx="159">
                    <c:v>1.5E-3</c:v>
                  </c:pt>
                  <c:pt idx="160">
                    <c:v>4.0000000000000002E-4</c:v>
                  </c:pt>
                  <c:pt idx="161">
                    <c:v>2.0000000000000001E-4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1E-3</c:v>
                  </c:pt>
                  <c:pt idx="165">
                    <c:v>2.2000000000000001E-3</c:v>
                  </c:pt>
                  <c:pt idx="166">
                    <c:v>8.0000000000000004E-4</c:v>
                  </c:pt>
                  <c:pt idx="167">
                    <c:v>1.9E-3</c:v>
                  </c:pt>
                  <c:pt idx="168">
                    <c:v>2.0000000000000001E-4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1E-3</c:v>
                  </c:pt>
                  <c:pt idx="175">
                    <c:v>1.1000000000000001E-3</c:v>
                  </c:pt>
                  <c:pt idx="176">
                    <c:v>2.7000000000000001E-3</c:v>
                  </c:pt>
                  <c:pt idx="177">
                    <c:v>1.2999999999999999E-3</c:v>
                  </c:pt>
                  <c:pt idx="178">
                    <c:v>1.1000000000000001E-3</c:v>
                  </c:pt>
                  <c:pt idx="179">
                    <c:v>2.9999999999999997E-4</c:v>
                  </c:pt>
                  <c:pt idx="180">
                    <c:v>1.1000000000000001E-3</c:v>
                  </c:pt>
                  <c:pt idx="181">
                    <c:v>1.4E-3</c:v>
                  </c:pt>
                  <c:pt idx="182">
                    <c:v>3.0000000000000001E-3</c:v>
                  </c:pt>
                  <c:pt idx="184">
                    <c:v>2.9999999999999997E-4</c:v>
                  </c:pt>
                  <c:pt idx="185">
                    <c:v>2.9999999999999997E-4</c:v>
                  </c:pt>
                  <c:pt idx="1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1'!$J$21:$J$959</c:f>
              <c:numCache>
                <c:formatCode>0.0000</c:formatCode>
                <c:ptCount val="939"/>
                <c:pt idx="0" formatCode="General">
                  <c:v>5.1155354572983924E-2</c:v>
                </c:pt>
                <c:pt idx="1">
                  <c:v>5.3393463451357093E-2</c:v>
                </c:pt>
                <c:pt idx="2">
                  <c:v>5.3368595523352269E-2</c:v>
                </c:pt>
                <c:pt idx="3">
                  <c:v>5.336362193338573E-2</c:v>
                </c:pt>
                <c:pt idx="4">
                  <c:v>5.3289018142095301E-2</c:v>
                </c:pt>
                <c:pt idx="5">
                  <c:v>5.3184044547379017E-2</c:v>
                </c:pt>
                <c:pt idx="6">
                  <c:v>5.3628368506906554E-2</c:v>
                </c:pt>
                <c:pt idx="9">
                  <c:v>5.0559935458295513E-2</c:v>
                </c:pt>
                <c:pt idx="10">
                  <c:v>5.1159935457690153E-2</c:v>
                </c:pt>
                <c:pt idx="26">
                  <c:v>9.8473089601611719E-3</c:v>
                </c:pt>
                <c:pt idx="27">
                  <c:v>1.024730895733228E-2</c:v>
                </c:pt>
                <c:pt idx="28">
                  <c:v>1.1442335373430979E-2</c:v>
                </c:pt>
                <c:pt idx="29">
                  <c:v>1.1942335375351831E-2</c:v>
                </c:pt>
                <c:pt idx="34">
                  <c:v>6.4260603685397655E-3</c:v>
                </c:pt>
                <c:pt idx="35">
                  <c:v>6.9260603704606183E-3</c:v>
                </c:pt>
                <c:pt idx="36">
                  <c:v>5.3210867845336907E-3</c:v>
                </c:pt>
                <c:pt idx="37">
                  <c:v>5.9210867912042886E-3</c:v>
                </c:pt>
                <c:pt idx="50">
                  <c:v>1.8252344016218558E-3</c:v>
                </c:pt>
                <c:pt idx="51">
                  <c:v>2.0252343965694308E-3</c:v>
                </c:pt>
                <c:pt idx="62">
                  <c:v>2.1588898380286992E-4</c:v>
                </c:pt>
                <c:pt idx="68">
                  <c:v>-1.0785470803966746E-3</c:v>
                </c:pt>
                <c:pt idx="71">
                  <c:v>1.0354577607358806E-3</c:v>
                </c:pt>
                <c:pt idx="78">
                  <c:v>-2.5005980569403619E-4</c:v>
                </c:pt>
                <c:pt idx="84">
                  <c:v>5.1368090498726815E-4</c:v>
                </c:pt>
                <c:pt idx="94">
                  <c:v>-1.1853410978801548E-3</c:v>
                </c:pt>
                <c:pt idx="95">
                  <c:v>-1.7380911594955251E-4</c:v>
                </c:pt>
                <c:pt idx="96">
                  <c:v>4.5158708962844685E-4</c:v>
                </c:pt>
                <c:pt idx="98">
                  <c:v>-8.7094391346909106E-5</c:v>
                </c:pt>
                <c:pt idx="104">
                  <c:v>-2.9483665421139449E-3</c:v>
                </c:pt>
                <c:pt idx="110">
                  <c:v>0</c:v>
                </c:pt>
                <c:pt idx="114">
                  <c:v>-5.89870018302463E-4</c:v>
                </c:pt>
                <c:pt idx="122">
                  <c:v>2.4896288305171765E-3</c:v>
                </c:pt>
                <c:pt idx="123">
                  <c:v>5.8465524489292875E-4</c:v>
                </c:pt>
                <c:pt idx="126">
                  <c:v>8.8881395640783012E-5</c:v>
                </c:pt>
                <c:pt idx="127">
                  <c:v>1.5839078114368021E-3</c:v>
                </c:pt>
                <c:pt idx="129">
                  <c:v>9.0680328867165372E-4</c:v>
                </c:pt>
                <c:pt idx="135">
                  <c:v>-4.3984150397591293E-4</c:v>
                </c:pt>
                <c:pt idx="136">
                  <c:v>0</c:v>
                </c:pt>
                <c:pt idx="140">
                  <c:v>4.545378360489849E-3</c:v>
                </c:pt>
                <c:pt idx="141">
                  <c:v>4.940404774970375E-3</c:v>
                </c:pt>
                <c:pt idx="142">
                  <c:v>6.1160651093814522E-3</c:v>
                </c:pt>
                <c:pt idx="144">
                  <c:v>5.1753605002886616E-3</c:v>
                </c:pt>
                <c:pt idx="145">
                  <c:v>3.9664698706474155E-3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73-44D9-9573-5167E11FAAF8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plus>
            <c:min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16" formatCode="0.0000">
                  <c:v>2.5708812434459105E-2</c:v>
                </c:pt>
                <c:pt idx="17" formatCode="0.0000">
                  <c:v>2.6008812434156425E-2</c:v>
                </c:pt>
                <c:pt idx="22" formatCode="0.0000">
                  <c:v>1.5701518001151271E-2</c:v>
                </c:pt>
                <c:pt idx="23" formatCode="0.0000">
                  <c:v>1.2848533988290001E-2</c:v>
                </c:pt>
                <c:pt idx="24" formatCode="0.0000">
                  <c:v>1.4588631784135941E-2</c:v>
                </c:pt>
                <c:pt idx="25" formatCode="0.0000">
                  <c:v>1.0451973437739071E-2</c:v>
                </c:pt>
                <c:pt idx="30" formatCode="0.0000">
                  <c:v>1.17790443910053E-2</c:v>
                </c:pt>
                <c:pt idx="45" formatCode="0.0000">
                  <c:v>5.4348217890947126E-3</c:v>
                </c:pt>
                <c:pt idx="49" formatCode="0.0000">
                  <c:v>4.0241778624476865E-3</c:v>
                </c:pt>
                <c:pt idx="55" formatCode="0.0000">
                  <c:v>5.9703976876335219E-4</c:v>
                </c:pt>
                <c:pt idx="56" formatCode="0.0000">
                  <c:v>9.8317555239191279E-4</c:v>
                </c:pt>
                <c:pt idx="57" formatCode="0.0000">
                  <c:v>1.0907904797932133E-3</c:v>
                </c:pt>
                <c:pt idx="58">
                  <c:v>-9.3291038647294044E-3</c:v>
                </c:pt>
                <c:pt idx="60">
                  <c:v>4.6159675184753723E-3</c:v>
                </c:pt>
                <c:pt idx="61">
                  <c:v>-7.7121485664974898E-3</c:v>
                </c:pt>
                <c:pt idx="63">
                  <c:v>-7.056180402287282E-4</c:v>
                </c:pt>
                <c:pt idx="64">
                  <c:v>-3.8911247247597203E-4</c:v>
                </c:pt>
                <c:pt idx="65" formatCode="0.0000">
                  <c:v>-3.2356787123717368E-3</c:v>
                </c:pt>
                <c:pt idx="66" formatCode="0.0000">
                  <c:v>0</c:v>
                </c:pt>
                <c:pt idx="67" formatCode="0.0000">
                  <c:v>0</c:v>
                </c:pt>
                <c:pt idx="70" formatCode="0.0000">
                  <c:v>-4.7004138905322179E-3</c:v>
                </c:pt>
                <c:pt idx="72" formatCode="0.0000">
                  <c:v>-8.8941017747856677E-4</c:v>
                </c:pt>
                <c:pt idx="73" formatCode="0.0000">
                  <c:v>-3.3514254537294619E-3</c:v>
                </c:pt>
                <c:pt idx="74" formatCode="0.0000">
                  <c:v>3.6824973358307034E-4</c:v>
                </c:pt>
                <c:pt idx="75" formatCode="0.0000">
                  <c:v>6.9364593218779191E-4</c:v>
                </c:pt>
                <c:pt idx="76" formatCode="0.0000">
                  <c:v>-1.8312219981453381E-3</c:v>
                </c:pt>
                <c:pt idx="77" formatCode="0.0000">
                  <c:v>2.6380441704532132E-4</c:v>
                </c:pt>
                <c:pt idx="79" formatCode="0.0000">
                  <c:v>2.5072258722502738E-5</c:v>
                </c:pt>
                <c:pt idx="80" formatCode="0.0000">
                  <c:v>-7.9979567090049386E-4</c:v>
                </c:pt>
                <c:pt idx="81" formatCode="0.0000">
                  <c:v>-2.4663604563102126E-5</c:v>
                </c:pt>
                <c:pt idx="82" formatCode="0.0000">
                  <c:v>-3.0862218409311026E-5</c:v>
                </c:pt>
                <c:pt idx="83" formatCode="0.0000">
                  <c:v>-6.2663605785928667E-4</c:v>
                </c:pt>
                <c:pt idx="85" formatCode="0.0000">
                  <c:v>-1.1444173287600279E-3</c:v>
                </c:pt>
                <c:pt idx="86" formatCode="0.0000">
                  <c:v>6.0867365391459316E-5</c:v>
                </c:pt>
                <c:pt idx="87" formatCode="0.0000">
                  <c:v>1.6745610992074944E-3</c:v>
                </c:pt>
                <c:pt idx="88" formatCode="0.0000">
                  <c:v>1.8745611014310271E-3</c:v>
                </c:pt>
                <c:pt idx="89" formatCode="0.0000">
                  <c:v>3.5745611021411605E-3</c:v>
                </c:pt>
                <c:pt idx="90" formatCode="0.0000">
                  <c:v>-1.2503068282967433E-3</c:v>
                </c:pt>
                <c:pt idx="91" formatCode="0.0000">
                  <c:v>-5.5030683142831549E-4</c:v>
                </c:pt>
                <c:pt idx="92" formatCode="0.0000">
                  <c:v>-4.5030682667857036E-4</c:v>
                </c:pt>
                <c:pt idx="93" formatCode="0.0000">
                  <c:v>-2.4925028992583975E-4</c:v>
                </c:pt>
                <c:pt idx="97" formatCode="0.0000">
                  <c:v>1.0502083750907332E-4</c:v>
                </c:pt>
                <c:pt idx="99" formatCode="0.0000">
                  <c:v>4.2408920853631571E-4</c:v>
                </c:pt>
                <c:pt idx="100" formatCode="0.0000">
                  <c:v>8.3906054351245984E-4</c:v>
                </c:pt>
                <c:pt idx="101" formatCode="0.0000">
                  <c:v>-9.0471767180133611E-5</c:v>
                </c:pt>
                <c:pt idx="102" formatCode="0.0000">
                  <c:v>-4.645473018172197E-4</c:v>
                </c:pt>
                <c:pt idx="103" formatCode="0.0000">
                  <c:v>-4.6084940549917519E-4</c:v>
                </c:pt>
                <c:pt idx="105" formatCode="0.0000">
                  <c:v>-8.6003989417804405E-4</c:v>
                </c:pt>
                <c:pt idx="106" formatCode="0.0000">
                  <c:v>9.7310898127034307E-5</c:v>
                </c:pt>
                <c:pt idx="107" formatCode="0.0000">
                  <c:v>-2.6809315750142559E-4</c:v>
                </c:pt>
                <c:pt idx="108" formatCode="0.0000">
                  <c:v>-3.6100649595027789E-4</c:v>
                </c:pt>
                <c:pt idx="109" formatCode="0.0000">
                  <c:v>1.6167669236892834E-3</c:v>
                </c:pt>
                <c:pt idx="111" formatCode="0.0000">
                  <c:v>-5.3811101679457352E-4</c:v>
                </c:pt>
                <c:pt idx="112" formatCode="0.0000">
                  <c:v>2.2059466573409736E-6</c:v>
                </c:pt>
                <c:pt idx="113" formatCode="0.0000">
                  <c:v>-8.2340942026348785E-4</c:v>
                </c:pt>
                <c:pt idx="115" formatCode="0.0000">
                  <c:v>-2.3960588441696018E-4</c:v>
                </c:pt>
                <c:pt idx="116" formatCode="0.0000">
                  <c:v>-4.3405119504313916E-4</c:v>
                </c:pt>
                <c:pt idx="118" formatCode="0.0000">
                  <c:v>1.4424834080273286E-4</c:v>
                </c:pt>
                <c:pt idx="119" formatCode="0.0000">
                  <c:v>4.2096521065104753E-4</c:v>
                </c:pt>
                <c:pt idx="120" formatCode="0.0000">
                  <c:v>1.932367667905055E-4</c:v>
                </c:pt>
                <c:pt idx="121" formatCode="0.0000">
                  <c:v>1.6660365945426747E-3</c:v>
                </c:pt>
                <c:pt idx="124" formatCode="0.0000">
                  <c:v>1.4100514454185031E-3</c:v>
                </c:pt>
                <c:pt idx="125" formatCode="0.0000">
                  <c:v>0</c:v>
                </c:pt>
                <c:pt idx="128" formatCode="0.0000">
                  <c:v>-6.3134939409792423E-6</c:v>
                </c:pt>
                <c:pt idx="130" formatCode="0.0000">
                  <c:v>1.9921916391467676E-3</c:v>
                </c:pt>
                <c:pt idx="131" formatCode="0.0000">
                  <c:v>2.4475699829054065E-3</c:v>
                </c:pt>
                <c:pt idx="132" formatCode="0.0000">
                  <c:v>1.0431246555526741E-3</c:v>
                </c:pt>
                <c:pt idx="133" formatCode="0.0000">
                  <c:v>1.8944453404401429E-3</c:v>
                </c:pt>
                <c:pt idx="134" formatCode="0.0000">
                  <c:v>1.9894717479473911E-3</c:v>
                </c:pt>
                <c:pt idx="137" formatCode="0.0000">
                  <c:v>-3.8188906182767823E-3</c:v>
                </c:pt>
                <c:pt idx="138" formatCode="0.0000">
                  <c:v>3.9811093811294995E-3</c:v>
                </c:pt>
                <c:pt idx="139" formatCode="0.0000">
                  <c:v>1.7683017067611217E-3</c:v>
                </c:pt>
                <c:pt idx="143" formatCode="0.0000">
                  <c:v>4.1926134945242666E-3</c:v>
                </c:pt>
                <c:pt idx="146" formatCode="0.0000">
                  <c:v>5.3172622720012441E-3</c:v>
                </c:pt>
                <c:pt idx="147" formatCode="0.0000">
                  <c:v>5.2948165248380974E-3</c:v>
                </c:pt>
                <c:pt idx="148" formatCode="0.0000">
                  <c:v>2.8898429372929968E-3</c:v>
                </c:pt>
                <c:pt idx="149" formatCode="0.0000">
                  <c:v>5.5663485036347993E-3</c:v>
                </c:pt>
                <c:pt idx="150" formatCode="0.0000">
                  <c:v>5.1514805745682679E-3</c:v>
                </c:pt>
                <c:pt idx="151" formatCode="0.0000">
                  <c:v>5.3820088432985358E-3</c:v>
                </c:pt>
                <c:pt idx="152" formatCode="0.0000">
                  <c:v>5.6770352530293167E-3</c:v>
                </c:pt>
                <c:pt idx="153" formatCode="0.0000">
                  <c:v>5.0233823421876878E-3</c:v>
                </c:pt>
                <c:pt idx="154" formatCode="0.0000">
                  <c:v>5.5184087541420013E-3</c:v>
                </c:pt>
                <c:pt idx="155" formatCode="0.0000">
                  <c:v>4.7935408219927922E-3</c:v>
                </c:pt>
                <c:pt idx="156" formatCode="0.0000">
                  <c:v>8.564436728192959E-3</c:v>
                </c:pt>
                <c:pt idx="157" formatCode="0.0000">
                  <c:v>8.2915683669853024E-3</c:v>
                </c:pt>
                <c:pt idx="158" formatCode="0.0000">
                  <c:v>4.4865947857033461E-3</c:v>
                </c:pt>
                <c:pt idx="159" formatCode="0.0000">
                  <c:v>5.7698700547916815E-3</c:v>
                </c:pt>
                <c:pt idx="160" formatCode="0.0000">
                  <c:v>7.6648964604828507E-3</c:v>
                </c:pt>
                <c:pt idx="161" formatCode="0.0000">
                  <c:v>6.2719831257709302E-3</c:v>
                </c:pt>
                <c:pt idx="162" formatCode="0.0000">
                  <c:v>6.5058823165600188E-3</c:v>
                </c:pt>
                <c:pt idx="163" formatCode="0.0000">
                  <c:v>7.40090872568544E-3</c:v>
                </c:pt>
                <c:pt idx="164" formatCode="0.0000">
                  <c:v>8.7710672087268904E-3</c:v>
                </c:pt>
                <c:pt idx="165" formatCode="0.0000">
                  <c:v>5.7660936217871495E-3</c:v>
                </c:pt>
                <c:pt idx="166" formatCode="0.0000">
                  <c:v>6.6666218917816877E-3</c:v>
                </c:pt>
                <c:pt idx="167" formatCode="0.0000">
                  <c:v>6.3616483021178283E-3</c:v>
                </c:pt>
                <c:pt idx="168" formatCode="0.0000">
                  <c:v>5.9889464610023424E-3</c:v>
                </c:pt>
                <c:pt idx="169" formatCode="0.0000">
                  <c:v>7.796461672114674E-3</c:v>
                </c:pt>
                <c:pt idx="170" formatCode="0.0000">
                  <c:v>6.437140291382093E-3</c:v>
                </c:pt>
                <c:pt idx="171" formatCode="0.0000">
                  <c:v>8.4619688204838894E-3</c:v>
                </c:pt>
                <c:pt idx="172" formatCode="0.0000">
                  <c:v>9.8895287737832405E-3</c:v>
                </c:pt>
                <c:pt idx="173" formatCode="0.0000">
                  <c:v>1.0925411828793585E-2</c:v>
                </c:pt>
                <c:pt idx="174" formatCode="0.0000">
                  <c:v>1.3201122834288981E-2</c:v>
                </c:pt>
                <c:pt idx="175" formatCode="0.0000">
                  <c:v>1.0996149248967413E-2</c:v>
                </c:pt>
                <c:pt idx="176" formatCode="0.0000">
                  <c:v>1.1838579288451001E-2</c:v>
                </c:pt>
                <c:pt idx="177" formatCode="0.0000">
                  <c:v>1.3033605697273742E-2</c:v>
                </c:pt>
                <c:pt idx="178" formatCode="0.0000">
                  <c:v>1.0579424517345615E-2</c:v>
                </c:pt>
                <c:pt idx="179" formatCode="0.0000">
                  <c:v>1.2674450932536274E-2</c:v>
                </c:pt>
                <c:pt idx="180" formatCode="0.0000">
                  <c:v>1.1954556590353604E-2</c:v>
                </c:pt>
                <c:pt idx="181" formatCode="0.0000">
                  <c:v>1.1449582998466212E-2</c:v>
                </c:pt>
                <c:pt idx="182" formatCode="0.0000">
                  <c:v>1.2432858195097651E-2</c:v>
                </c:pt>
                <c:pt idx="183" formatCode="0.0000">
                  <c:v>1.0479205462615937E-2</c:v>
                </c:pt>
                <c:pt idx="184" formatCode="0.0000">
                  <c:v>1.6900116970646195E-2</c:v>
                </c:pt>
                <c:pt idx="185" formatCode="0.0000">
                  <c:v>1.1310682362818625E-2</c:v>
                </c:pt>
                <c:pt idx="186" formatCode="0.0000">
                  <c:v>1.2487180072639603E-2</c:v>
                </c:pt>
                <c:pt idx="187" formatCode="0.0000">
                  <c:v>1.3063767815765459E-2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3-44D9-9573-5167E11FAAF8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plus>
            <c:minus>
              <c:numRef>
                <c:f>'Active 1'!$D$21:$D$64</c:f>
                <c:numCache>
                  <c:formatCode>General</c:formatCode>
                  <c:ptCount val="44"/>
                  <c:pt idx="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73-44D9-9573-5167E11FAAF8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55">
                  <c:v>-1.3880711004923036E-2</c:v>
                </c:pt>
                <c:pt idx="56">
                  <c:v>-1.3854256805683135E-2</c:v>
                </c:pt>
                <c:pt idx="57">
                  <c:v>-1.3793350626037782E-2</c:v>
                </c:pt>
                <c:pt idx="58">
                  <c:v>-1.3790889770294535E-2</c:v>
                </c:pt>
                <c:pt idx="59">
                  <c:v>-1.3704759819280902E-2</c:v>
                </c:pt>
                <c:pt idx="60">
                  <c:v>-1.3672768694618696E-2</c:v>
                </c:pt>
                <c:pt idx="61">
                  <c:v>-1.2580763958552996E-2</c:v>
                </c:pt>
                <c:pt idx="62">
                  <c:v>-1.2510014355934655E-2</c:v>
                </c:pt>
                <c:pt idx="63">
                  <c:v>-1.0565323104833992E-2</c:v>
                </c:pt>
                <c:pt idx="64">
                  <c:v>-1.0530255910492727E-2</c:v>
                </c:pt>
                <c:pt idx="65">
                  <c:v>-1.0450278098837211E-2</c:v>
                </c:pt>
                <c:pt idx="66">
                  <c:v>-1.0396139272485784E-2</c:v>
                </c:pt>
                <c:pt idx="67">
                  <c:v>-1.0293398545205237E-2</c:v>
                </c:pt>
                <c:pt idx="68">
                  <c:v>-1.0284170336168063E-2</c:v>
                </c:pt>
                <c:pt idx="69">
                  <c:v>-1.0171586185914528E-2</c:v>
                </c:pt>
                <c:pt idx="70">
                  <c:v>-9.2795259789876187E-3</c:v>
                </c:pt>
                <c:pt idx="71">
                  <c:v>-9.2592239191058336E-3</c:v>
                </c:pt>
                <c:pt idx="72">
                  <c:v>-9.2561478494267747E-3</c:v>
                </c:pt>
                <c:pt idx="73">
                  <c:v>-9.1866286746800571E-3</c:v>
                </c:pt>
                <c:pt idx="74">
                  <c:v>-9.0777358080413924E-3</c:v>
                </c:pt>
                <c:pt idx="75">
                  <c:v>-9.0685075990042177E-3</c:v>
                </c:pt>
                <c:pt idx="76">
                  <c:v>-9.0654315293251606E-3</c:v>
                </c:pt>
                <c:pt idx="77">
                  <c:v>-9.0648163153893482E-3</c:v>
                </c:pt>
                <c:pt idx="78">
                  <c:v>-9.0383621161494471E-3</c:v>
                </c:pt>
                <c:pt idx="79">
                  <c:v>-9.0352860464703883E-3</c:v>
                </c:pt>
                <c:pt idx="80">
                  <c:v>-9.0322099767913295E-3</c:v>
                </c:pt>
                <c:pt idx="81">
                  <c:v>-9.0291339071122724E-3</c:v>
                </c:pt>
                <c:pt idx="82">
                  <c:v>-8.1253846354049399E-3</c:v>
                </c:pt>
                <c:pt idx="83">
                  <c:v>-8.0269504056750748E-3</c:v>
                </c:pt>
                <c:pt idx="84">
                  <c:v>-8.019567838445334E-3</c:v>
                </c:pt>
                <c:pt idx="85">
                  <c:v>-7.9752724350668942E-3</c:v>
                </c:pt>
                <c:pt idx="86">
                  <c:v>-7.970965937516214E-3</c:v>
                </c:pt>
                <c:pt idx="87">
                  <c:v>-6.9509412319404777E-3</c:v>
                </c:pt>
                <c:pt idx="88">
                  <c:v>-6.9509412319404777E-3</c:v>
                </c:pt>
                <c:pt idx="89">
                  <c:v>-6.9509412319404777E-3</c:v>
                </c:pt>
                <c:pt idx="90">
                  <c:v>-6.9478651622614206E-3</c:v>
                </c:pt>
                <c:pt idx="91">
                  <c:v>-6.9478651622614206E-3</c:v>
                </c:pt>
                <c:pt idx="92">
                  <c:v>-6.9478651622614206E-3</c:v>
                </c:pt>
                <c:pt idx="93">
                  <c:v>-6.9232566048289534E-3</c:v>
                </c:pt>
                <c:pt idx="94">
                  <c:v>-6.8322049423288275E-3</c:v>
                </c:pt>
                <c:pt idx="95">
                  <c:v>-6.7965225340517518E-3</c:v>
                </c:pt>
                <c:pt idx="96">
                  <c:v>-6.7872943250145753E-3</c:v>
                </c:pt>
                <c:pt idx="97">
                  <c:v>-6.7073165133590597E-3</c:v>
                </c:pt>
                <c:pt idx="98">
                  <c:v>-5.941375163273541E-3</c:v>
                </c:pt>
                <c:pt idx="99">
                  <c:v>-5.4479735867525875E-3</c:v>
                </c:pt>
                <c:pt idx="100">
                  <c:v>-4.633430335737947E-3</c:v>
                </c:pt>
                <c:pt idx="101">
                  <c:v>-4.5060810510249346E-3</c:v>
                </c:pt>
                <c:pt idx="102">
                  <c:v>-4.4845485632715263E-3</c:v>
                </c:pt>
                <c:pt idx="103">
                  <c:v>-4.3984186122578931E-3</c:v>
                </c:pt>
                <c:pt idx="104">
                  <c:v>-4.3405885022915966E-3</c:v>
                </c:pt>
                <c:pt idx="105">
                  <c:v>-2.2833131009373999E-3</c:v>
                </c:pt>
                <c:pt idx="106">
                  <c:v>-2.2285590606501622E-3</c:v>
                </c:pt>
                <c:pt idx="107">
                  <c:v>-2.1215118358189323E-3</c:v>
                </c:pt>
                <c:pt idx="108">
                  <c:v>-2.0729099348898113E-3</c:v>
                </c:pt>
                <c:pt idx="109">
                  <c:v>-2.0083124716295865E-3</c:v>
                </c:pt>
                <c:pt idx="110">
                  <c:v>-1.9640170682511475E-3</c:v>
                </c:pt>
                <c:pt idx="111">
                  <c:v>-1.0738025031316726E-3</c:v>
                </c:pt>
                <c:pt idx="112">
                  <c:v>-1.0664199359019326E-3</c:v>
                </c:pt>
                <c:pt idx="113">
                  <c:v>-9.6429442255719679E-4</c:v>
                </c:pt>
                <c:pt idx="114">
                  <c:v>-8.8185575515843401E-4</c:v>
                </c:pt>
                <c:pt idx="115">
                  <c:v>-8.7570361580031767E-4</c:v>
                </c:pt>
                <c:pt idx="116">
                  <c:v>-8.6278412314827252E-4</c:v>
                </c:pt>
                <c:pt idx="117">
                  <c:v>-7.9572580414480126E-4</c:v>
                </c:pt>
                <c:pt idx="118">
                  <c:v>2.9276083778637194E-5</c:v>
                </c:pt>
                <c:pt idx="119">
                  <c:v>6.9264989606394965E-5</c:v>
                </c:pt>
                <c:pt idx="120">
                  <c:v>1.2217338808619789E-4</c:v>
                </c:pt>
                <c:pt idx="121">
                  <c:v>1.8738606528223394E-4</c:v>
                </c:pt>
                <c:pt idx="122">
                  <c:v>2.7105516055262032E-4</c:v>
                </c:pt>
                <c:pt idx="123">
                  <c:v>2.7167037448843192E-4</c:v>
                </c:pt>
                <c:pt idx="124">
                  <c:v>2.8089858352560665E-4</c:v>
                </c:pt>
                <c:pt idx="125">
                  <c:v>3.2334834509661122E-4</c:v>
                </c:pt>
                <c:pt idx="126">
                  <c:v>3.701046042182978E-4</c:v>
                </c:pt>
                <c:pt idx="127">
                  <c:v>3.7071981815410939E-4</c:v>
                </c:pt>
                <c:pt idx="128">
                  <c:v>1.2972320054864719E-3</c:v>
                </c:pt>
                <c:pt idx="129">
                  <c:v>1.3698272499122481E-3</c:v>
                </c:pt>
                <c:pt idx="130">
                  <c:v>1.4953308928178271E-3</c:v>
                </c:pt>
                <c:pt idx="131">
                  <c:v>2.5522684345422619E-3</c:v>
                </c:pt>
                <c:pt idx="132">
                  <c:v>2.565187927194307E-3</c:v>
                </c:pt>
                <c:pt idx="133">
                  <c:v>2.5959486239848901E-3</c:v>
                </c:pt>
                <c:pt idx="134">
                  <c:v>2.5965638379207017E-3</c:v>
                </c:pt>
                <c:pt idx="135">
                  <c:v>2.6125594002518048E-3</c:v>
                </c:pt>
                <c:pt idx="136">
                  <c:v>2.6347071019410247E-3</c:v>
                </c:pt>
                <c:pt idx="139">
                  <c:v>2.6857698586133928E-3</c:v>
                </c:pt>
                <c:pt idx="140">
                  <c:v>3.66580565836137E-3</c:v>
                </c:pt>
                <c:pt idx="141">
                  <c:v>3.6664208722971816E-3</c:v>
                </c:pt>
                <c:pt idx="142">
                  <c:v>3.6818012206924731E-3</c:v>
                </c:pt>
                <c:pt idx="143">
                  <c:v>4.6495327417242173E-3</c:v>
                </c:pt>
                <c:pt idx="144">
                  <c:v>4.7135149910486306E-3</c:v>
                </c:pt>
                <c:pt idx="145">
                  <c:v>4.7393539763527191E-3</c:v>
                </c:pt>
                <c:pt idx="146">
                  <c:v>4.7578103944270695E-3</c:v>
                </c:pt>
                <c:pt idx="147">
                  <c:v>4.9337615800692045E-3</c:v>
                </c:pt>
                <c:pt idx="148">
                  <c:v>4.934376794005017E-3</c:v>
                </c:pt>
                <c:pt idx="149">
                  <c:v>4.9694439883462812E-3</c:v>
                </c:pt>
                <c:pt idx="150">
                  <c:v>4.9725200580253391E-3</c:v>
                </c:pt>
                <c:pt idx="151">
                  <c:v>4.9848243367415727E-3</c:v>
                </c:pt>
                <c:pt idx="152">
                  <c:v>4.9854395506773843E-3</c:v>
                </c:pt>
                <c:pt idx="153">
                  <c:v>5.0168154614037789E-3</c:v>
                </c:pt>
                <c:pt idx="154">
                  <c:v>5.0174306753395913E-3</c:v>
                </c:pt>
                <c:pt idx="155">
                  <c:v>5.0205067450186493E-3</c:v>
                </c:pt>
                <c:pt idx="156">
                  <c:v>5.8565824837866973E-3</c:v>
                </c:pt>
                <c:pt idx="157">
                  <c:v>6.022690246455846E-3</c:v>
                </c:pt>
                <c:pt idx="158">
                  <c:v>6.0233054603916585E-3</c:v>
                </c:pt>
                <c:pt idx="159">
                  <c:v>6.0995919884323044E-3</c:v>
                </c:pt>
                <c:pt idx="160">
                  <c:v>6.1002072023681152E-3</c:v>
                </c:pt>
                <c:pt idx="161">
                  <c:v>6.148809103297237E-3</c:v>
                </c:pt>
                <c:pt idx="162">
                  <c:v>7.1712946646162196E-3</c:v>
                </c:pt>
                <c:pt idx="163">
                  <c:v>7.1719098785520304E-3</c:v>
                </c:pt>
                <c:pt idx="164">
                  <c:v>7.1756011621668999E-3</c:v>
                </c:pt>
                <c:pt idx="165">
                  <c:v>7.1762163761027124E-3</c:v>
                </c:pt>
                <c:pt idx="166">
                  <c:v>7.1885206548189459E-3</c:v>
                </c:pt>
                <c:pt idx="167">
                  <c:v>7.1891358687547566E-3</c:v>
                </c:pt>
                <c:pt idx="168">
                  <c:v>7.2426594811703712E-3</c:v>
                </c:pt>
                <c:pt idx="169">
                  <c:v>7.4136889553260144E-3</c:v>
                </c:pt>
                <c:pt idx="170">
                  <c:v>8.1322588323540345E-3</c:v>
                </c:pt>
                <c:pt idx="171">
                  <c:v>8.7105599320169962E-3</c:v>
                </c:pt>
                <c:pt idx="172">
                  <c:v>9.5853941487411796E-3</c:v>
                </c:pt>
                <c:pt idx="173">
                  <c:v>1.100346227078706E-2</c:v>
                </c:pt>
                <c:pt idx="174">
                  <c:v>1.1835231512004427E-2</c:v>
                </c:pt>
                <c:pt idx="175">
                  <c:v>1.1835846725940239E-2</c:v>
                </c:pt>
                <c:pt idx="176">
                  <c:v>1.1892446408034911E-2</c:v>
                </c:pt>
                <c:pt idx="177">
                  <c:v>1.1893061621970723E-2</c:v>
                </c:pt>
                <c:pt idx="178">
                  <c:v>1.1912133253980885E-2</c:v>
                </c:pt>
                <c:pt idx="179">
                  <c:v>1.1912748467916696E-2</c:v>
                </c:pt>
                <c:pt idx="180">
                  <c:v>1.1915209323659942E-2</c:v>
                </c:pt>
                <c:pt idx="181">
                  <c:v>1.1915824537595755E-2</c:v>
                </c:pt>
                <c:pt idx="182">
                  <c:v>1.1992111065636401E-2</c:v>
                </c:pt>
                <c:pt idx="183">
                  <c:v>1.2023486976362794E-2</c:v>
                </c:pt>
                <c:pt idx="184">
                  <c:v>1.2627011847394036E-2</c:v>
                </c:pt>
                <c:pt idx="185">
                  <c:v>1.28730974217187E-2</c:v>
                </c:pt>
                <c:pt idx="186">
                  <c:v>1.3024440049928369E-2</c:v>
                </c:pt>
                <c:pt idx="187">
                  <c:v>1.3410794401618093E-2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73-44D9-9573-5167E11FAAF8}"/>
            </c:ext>
          </c:extLst>
        </c:ser>
        <c:ser>
          <c:idx val="1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-31287</c:v>
                </c:pt>
                <c:pt idx="1">
                  <c:v>-27631.5</c:v>
                </c:pt>
                <c:pt idx="2">
                  <c:v>-27629</c:v>
                </c:pt>
                <c:pt idx="3">
                  <c:v>-27628.5</c:v>
                </c:pt>
                <c:pt idx="4">
                  <c:v>-27621</c:v>
                </c:pt>
                <c:pt idx="5">
                  <c:v>-27620.5</c:v>
                </c:pt>
                <c:pt idx="6">
                  <c:v>-27444</c:v>
                </c:pt>
                <c:pt idx="7">
                  <c:v>-26646</c:v>
                </c:pt>
                <c:pt idx="8">
                  <c:v>-26581</c:v>
                </c:pt>
                <c:pt idx="9">
                  <c:v>-26562.5</c:v>
                </c:pt>
                <c:pt idx="10">
                  <c:v>-26562.5</c:v>
                </c:pt>
                <c:pt idx="11">
                  <c:v>-26510.5</c:v>
                </c:pt>
                <c:pt idx="12">
                  <c:v>-26458.5</c:v>
                </c:pt>
                <c:pt idx="13">
                  <c:v>-20969</c:v>
                </c:pt>
                <c:pt idx="14">
                  <c:v>-20818</c:v>
                </c:pt>
                <c:pt idx="15">
                  <c:v>-20784.5</c:v>
                </c:pt>
                <c:pt idx="16">
                  <c:v>-20053</c:v>
                </c:pt>
                <c:pt idx="17">
                  <c:v>-20053</c:v>
                </c:pt>
                <c:pt idx="18">
                  <c:v>-19959.5</c:v>
                </c:pt>
                <c:pt idx="19">
                  <c:v>-19917.5</c:v>
                </c:pt>
                <c:pt idx="20">
                  <c:v>-19881</c:v>
                </c:pt>
                <c:pt idx="21">
                  <c:v>-19766.5</c:v>
                </c:pt>
                <c:pt idx="22">
                  <c:v>-18866</c:v>
                </c:pt>
                <c:pt idx="23">
                  <c:v>-17976</c:v>
                </c:pt>
                <c:pt idx="24">
                  <c:v>-17879.5</c:v>
                </c:pt>
                <c:pt idx="25">
                  <c:v>-17343</c:v>
                </c:pt>
                <c:pt idx="26">
                  <c:v>-17242</c:v>
                </c:pt>
                <c:pt idx="27">
                  <c:v>-17242</c:v>
                </c:pt>
                <c:pt idx="28">
                  <c:v>-17241.5</c:v>
                </c:pt>
                <c:pt idx="29">
                  <c:v>-17241.5</c:v>
                </c:pt>
                <c:pt idx="30">
                  <c:v>-17114.5</c:v>
                </c:pt>
                <c:pt idx="31">
                  <c:v>-16950.5</c:v>
                </c:pt>
                <c:pt idx="32">
                  <c:v>-16927</c:v>
                </c:pt>
                <c:pt idx="33">
                  <c:v>-16909</c:v>
                </c:pt>
                <c:pt idx="34">
                  <c:v>-16224.5</c:v>
                </c:pt>
                <c:pt idx="35">
                  <c:v>-16224.5</c:v>
                </c:pt>
                <c:pt idx="36">
                  <c:v>-16224</c:v>
                </c:pt>
                <c:pt idx="37">
                  <c:v>-16224</c:v>
                </c:pt>
                <c:pt idx="38">
                  <c:v>-16177.5</c:v>
                </c:pt>
                <c:pt idx="39">
                  <c:v>-16157</c:v>
                </c:pt>
                <c:pt idx="40">
                  <c:v>-16112.5</c:v>
                </c:pt>
                <c:pt idx="41">
                  <c:v>-16071</c:v>
                </c:pt>
                <c:pt idx="42">
                  <c:v>-16052.5</c:v>
                </c:pt>
                <c:pt idx="43">
                  <c:v>-16037</c:v>
                </c:pt>
                <c:pt idx="44">
                  <c:v>-15974.5</c:v>
                </c:pt>
                <c:pt idx="45">
                  <c:v>-15964</c:v>
                </c:pt>
                <c:pt idx="46">
                  <c:v>-15277</c:v>
                </c:pt>
                <c:pt idx="47">
                  <c:v>-15274.5</c:v>
                </c:pt>
                <c:pt idx="48">
                  <c:v>-15274</c:v>
                </c:pt>
                <c:pt idx="49">
                  <c:v>-15219</c:v>
                </c:pt>
                <c:pt idx="50">
                  <c:v>-15199</c:v>
                </c:pt>
                <c:pt idx="51">
                  <c:v>-15199</c:v>
                </c:pt>
                <c:pt idx="52">
                  <c:v>-15196.5</c:v>
                </c:pt>
                <c:pt idx="53">
                  <c:v>-15108</c:v>
                </c:pt>
                <c:pt idx="54">
                  <c:v>-15061</c:v>
                </c:pt>
                <c:pt idx="55">
                  <c:v>-13366.5</c:v>
                </c:pt>
                <c:pt idx="56">
                  <c:v>-13345</c:v>
                </c:pt>
                <c:pt idx="57">
                  <c:v>-13295.5</c:v>
                </c:pt>
                <c:pt idx="58">
                  <c:v>-13293.5</c:v>
                </c:pt>
                <c:pt idx="59">
                  <c:v>-13223.5</c:v>
                </c:pt>
                <c:pt idx="60">
                  <c:v>-13197.5</c:v>
                </c:pt>
                <c:pt idx="61">
                  <c:v>-12310</c:v>
                </c:pt>
                <c:pt idx="62">
                  <c:v>-12252.5</c:v>
                </c:pt>
                <c:pt idx="63">
                  <c:v>-10672</c:v>
                </c:pt>
                <c:pt idx="64">
                  <c:v>-10643.5</c:v>
                </c:pt>
                <c:pt idx="65">
                  <c:v>-10578.5</c:v>
                </c:pt>
                <c:pt idx="66">
                  <c:v>-10534.5</c:v>
                </c:pt>
                <c:pt idx="67">
                  <c:v>-10451</c:v>
                </c:pt>
                <c:pt idx="68">
                  <c:v>-10443.5</c:v>
                </c:pt>
                <c:pt idx="69">
                  <c:v>-10352</c:v>
                </c:pt>
                <c:pt idx="70">
                  <c:v>-9627</c:v>
                </c:pt>
                <c:pt idx="71">
                  <c:v>-9610.5</c:v>
                </c:pt>
                <c:pt idx="72">
                  <c:v>-9608</c:v>
                </c:pt>
                <c:pt idx="73">
                  <c:v>-9551.5</c:v>
                </c:pt>
                <c:pt idx="74">
                  <c:v>-9463</c:v>
                </c:pt>
                <c:pt idx="75">
                  <c:v>-9455.5</c:v>
                </c:pt>
                <c:pt idx="76">
                  <c:v>-9453</c:v>
                </c:pt>
                <c:pt idx="77">
                  <c:v>-9452.5</c:v>
                </c:pt>
                <c:pt idx="78">
                  <c:v>-9431</c:v>
                </c:pt>
                <c:pt idx="79">
                  <c:v>-9428.5</c:v>
                </c:pt>
                <c:pt idx="80">
                  <c:v>-9426</c:v>
                </c:pt>
                <c:pt idx="81">
                  <c:v>-9423.5</c:v>
                </c:pt>
                <c:pt idx="82">
                  <c:v>-8689</c:v>
                </c:pt>
                <c:pt idx="83">
                  <c:v>-8609</c:v>
                </c:pt>
                <c:pt idx="84">
                  <c:v>-8603</c:v>
                </c:pt>
                <c:pt idx="85">
                  <c:v>-8567</c:v>
                </c:pt>
                <c:pt idx="86">
                  <c:v>-8563.5</c:v>
                </c:pt>
                <c:pt idx="87">
                  <c:v>-7734.5</c:v>
                </c:pt>
                <c:pt idx="88">
                  <c:v>-7734.5</c:v>
                </c:pt>
                <c:pt idx="89">
                  <c:v>-7734.5</c:v>
                </c:pt>
                <c:pt idx="90">
                  <c:v>-7732</c:v>
                </c:pt>
                <c:pt idx="91">
                  <c:v>-7732</c:v>
                </c:pt>
                <c:pt idx="92">
                  <c:v>-7732</c:v>
                </c:pt>
                <c:pt idx="93">
                  <c:v>-7712</c:v>
                </c:pt>
                <c:pt idx="94">
                  <c:v>-7638</c:v>
                </c:pt>
                <c:pt idx="95">
                  <c:v>-7609</c:v>
                </c:pt>
                <c:pt idx="96">
                  <c:v>-7601.5</c:v>
                </c:pt>
                <c:pt idx="97">
                  <c:v>-7536.5</c:v>
                </c:pt>
                <c:pt idx="98">
                  <c:v>-6914</c:v>
                </c:pt>
                <c:pt idx="99">
                  <c:v>-6513</c:v>
                </c:pt>
                <c:pt idx="100">
                  <c:v>-5851</c:v>
                </c:pt>
                <c:pt idx="101">
                  <c:v>-5747.5</c:v>
                </c:pt>
                <c:pt idx="102">
                  <c:v>-5730</c:v>
                </c:pt>
                <c:pt idx="103">
                  <c:v>-5660</c:v>
                </c:pt>
                <c:pt idx="104">
                  <c:v>-5613</c:v>
                </c:pt>
                <c:pt idx="105">
                  <c:v>-3941</c:v>
                </c:pt>
                <c:pt idx="106">
                  <c:v>-3896.5</c:v>
                </c:pt>
                <c:pt idx="107">
                  <c:v>-3809.5</c:v>
                </c:pt>
                <c:pt idx="108">
                  <c:v>-3770</c:v>
                </c:pt>
                <c:pt idx="109">
                  <c:v>-3717.5</c:v>
                </c:pt>
                <c:pt idx="110">
                  <c:v>-3681.5</c:v>
                </c:pt>
                <c:pt idx="111">
                  <c:v>-2958</c:v>
                </c:pt>
                <c:pt idx="112">
                  <c:v>-2952</c:v>
                </c:pt>
                <c:pt idx="113">
                  <c:v>-2869</c:v>
                </c:pt>
                <c:pt idx="114">
                  <c:v>-2802</c:v>
                </c:pt>
                <c:pt idx="115">
                  <c:v>-2797</c:v>
                </c:pt>
                <c:pt idx="116">
                  <c:v>-2786.5</c:v>
                </c:pt>
                <c:pt idx="117">
                  <c:v>-2732</c:v>
                </c:pt>
                <c:pt idx="118">
                  <c:v>-2061.5</c:v>
                </c:pt>
                <c:pt idx="119">
                  <c:v>-2029</c:v>
                </c:pt>
                <c:pt idx="120">
                  <c:v>-1986</c:v>
                </c:pt>
                <c:pt idx="121">
                  <c:v>-1933</c:v>
                </c:pt>
                <c:pt idx="122">
                  <c:v>-1865</c:v>
                </c:pt>
                <c:pt idx="123">
                  <c:v>-1864.5</c:v>
                </c:pt>
                <c:pt idx="124">
                  <c:v>-1857</c:v>
                </c:pt>
                <c:pt idx="125">
                  <c:v>-1822.5</c:v>
                </c:pt>
                <c:pt idx="126">
                  <c:v>-1784.5</c:v>
                </c:pt>
                <c:pt idx="127">
                  <c:v>-1784</c:v>
                </c:pt>
                <c:pt idx="128">
                  <c:v>-1031</c:v>
                </c:pt>
                <c:pt idx="129">
                  <c:v>-972</c:v>
                </c:pt>
                <c:pt idx="130">
                  <c:v>-870</c:v>
                </c:pt>
                <c:pt idx="131">
                  <c:v>-11</c:v>
                </c:pt>
                <c:pt idx="132">
                  <c:v>-0.5</c:v>
                </c:pt>
                <c:pt idx="133">
                  <c:v>24.5</c:v>
                </c:pt>
                <c:pt idx="134">
                  <c:v>25</c:v>
                </c:pt>
                <c:pt idx="135">
                  <c:v>38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97.5</c:v>
                </c:pt>
                <c:pt idx="140">
                  <c:v>894</c:v>
                </c:pt>
                <c:pt idx="141">
                  <c:v>894.5</c:v>
                </c:pt>
                <c:pt idx="142">
                  <c:v>907</c:v>
                </c:pt>
                <c:pt idx="143">
                  <c:v>1693.5</c:v>
                </c:pt>
                <c:pt idx="144">
                  <c:v>1745.5</c:v>
                </c:pt>
                <c:pt idx="145">
                  <c:v>1766.5</c:v>
                </c:pt>
                <c:pt idx="146">
                  <c:v>1781.5</c:v>
                </c:pt>
                <c:pt idx="147">
                  <c:v>1924.5</c:v>
                </c:pt>
                <c:pt idx="148">
                  <c:v>1925</c:v>
                </c:pt>
                <c:pt idx="149">
                  <c:v>1953.5</c:v>
                </c:pt>
                <c:pt idx="150">
                  <c:v>1956</c:v>
                </c:pt>
                <c:pt idx="151">
                  <c:v>1966</c:v>
                </c:pt>
                <c:pt idx="152">
                  <c:v>1966.5</c:v>
                </c:pt>
                <c:pt idx="153">
                  <c:v>1992</c:v>
                </c:pt>
                <c:pt idx="154">
                  <c:v>1992.5</c:v>
                </c:pt>
                <c:pt idx="155">
                  <c:v>1995</c:v>
                </c:pt>
                <c:pt idx="156">
                  <c:v>2674.5</c:v>
                </c:pt>
                <c:pt idx="157">
                  <c:v>2809.5</c:v>
                </c:pt>
                <c:pt idx="158">
                  <c:v>2810</c:v>
                </c:pt>
                <c:pt idx="159">
                  <c:v>2872</c:v>
                </c:pt>
                <c:pt idx="160">
                  <c:v>2872.5</c:v>
                </c:pt>
                <c:pt idx="161">
                  <c:v>2912</c:v>
                </c:pt>
                <c:pt idx="162">
                  <c:v>3743</c:v>
                </c:pt>
                <c:pt idx="163">
                  <c:v>3743.5</c:v>
                </c:pt>
                <c:pt idx="164">
                  <c:v>3746.5</c:v>
                </c:pt>
                <c:pt idx="165">
                  <c:v>3747</c:v>
                </c:pt>
                <c:pt idx="166">
                  <c:v>3757</c:v>
                </c:pt>
                <c:pt idx="167">
                  <c:v>3757.5</c:v>
                </c:pt>
                <c:pt idx="168">
                  <c:v>3801</c:v>
                </c:pt>
                <c:pt idx="169">
                  <c:v>3940</c:v>
                </c:pt>
                <c:pt idx="170">
                  <c:v>4524</c:v>
                </c:pt>
                <c:pt idx="171">
                  <c:v>4994</c:v>
                </c:pt>
                <c:pt idx="172">
                  <c:v>5705</c:v>
                </c:pt>
                <c:pt idx="173">
                  <c:v>6857.5</c:v>
                </c:pt>
                <c:pt idx="174">
                  <c:v>7533.5</c:v>
                </c:pt>
                <c:pt idx="175">
                  <c:v>7534</c:v>
                </c:pt>
                <c:pt idx="176">
                  <c:v>7580</c:v>
                </c:pt>
                <c:pt idx="177">
                  <c:v>7580.5</c:v>
                </c:pt>
                <c:pt idx="178">
                  <c:v>7596</c:v>
                </c:pt>
                <c:pt idx="179">
                  <c:v>7596.5</c:v>
                </c:pt>
                <c:pt idx="180">
                  <c:v>7598.5</c:v>
                </c:pt>
                <c:pt idx="181">
                  <c:v>7599</c:v>
                </c:pt>
                <c:pt idx="182">
                  <c:v>7661</c:v>
                </c:pt>
                <c:pt idx="183">
                  <c:v>7686.5</c:v>
                </c:pt>
                <c:pt idx="184">
                  <c:v>8177</c:v>
                </c:pt>
                <c:pt idx="185">
                  <c:v>8377</c:v>
                </c:pt>
                <c:pt idx="186">
                  <c:v>8500</c:v>
                </c:pt>
                <c:pt idx="187">
                  <c:v>8814</c:v>
                </c:pt>
              </c:numCache>
            </c:numRef>
          </c:xVal>
          <c:yVal>
            <c:numRef>
              <c:f>'Active 1'!$U$21:$U$959</c:f>
              <c:numCache>
                <c:formatCode>General</c:formatCode>
                <c:ptCount val="939"/>
                <c:pt idx="66">
                  <c:v>1.3360249999095686E-2</c:v>
                </c:pt>
                <c:pt idx="67">
                  <c:v>4.0167599996493664E-2</c:v>
                </c:pt>
                <c:pt idx="69">
                  <c:v>9.5911286589398514E-2</c:v>
                </c:pt>
                <c:pt idx="110">
                  <c:v>1.3358668693399522E-2</c:v>
                </c:pt>
                <c:pt idx="117">
                  <c:v>-5.8861721263383515E-3</c:v>
                </c:pt>
                <c:pt idx="125">
                  <c:v>-4.0331260242965072E-3</c:v>
                </c:pt>
                <c:pt idx="136" formatCode="0.0000">
                  <c:v>-5.2018890615727287E-2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73-44D9-9573-5167E11F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74432"/>
        <c:axId val="1"/>
      </c:scatterChart>
      <c:valAx>
        <c:axId val="76457443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074988465058583"/>
              <c:y val="0.91428871391076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150491275045957E-3"/>
              <c:y val="0.37898096071324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7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66585732979341"/>
          <c:y val="0.92381252343457065"/>
          <c:w val="0.54610996392021605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 CVn - O-C Diagr.  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QIAN'S SINE FIT IS NO LONGER VALID</a:t>
            </a:r>
          </a:p>
        </c:rich>
      </c:tx>
      <c:layout>
        <c:manualLayout>
          <c:xMode val="edge"/>
          <c:yMode val="edge"/>
          <c:x val="0.136724960254372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0906200317959E-2"/>
          <c:y val="0.14678942920199375"/>
          <c:w val="0.86804451510333869"/>
          <c:h val="0.669726770734096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2'!$H$21:$H$1005</c:f>
              <c:numCache>
                <c:formatCode>General</c:formatCode>
                <c:ptCount val="985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7-417C-9328-48D90790F72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2'!$D$21:$D$1005</c:f>
                <c:numCache>
                  <c:formatCode>General</c:formatCode>
                  <c:ptCount val="9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  <c:pt idx="85">
                    <c:v>3.3E-3</c:v>
                  </c:pt>
                  <c:pt idx="86">
                    <c:v>1.2999999999999999E-3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8.0000000000000004E-4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2.8E-3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3.8999999999999998E-3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1.6000000000000001E-3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6.9999999999999999E-4</c:v>
                  </c:pt>
                  <c:pt idx="112">
                    <c:v>1.1000000000000001E-3</c:v>
                  </c:pt>
                  <c:pt idx="113">
                    <c:v>3.8E-3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7.1000000000000004E-3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1E-3</c:v>
                  </c:pt>
                  <c:pt idx="125">
                    <c:v>2.0000000000000001E-4</c:v>
                  </c:pt>
                  <c:pt idx="126">
                    <c:v>5.1999999999999998E-3</c:v>
                  </c:pt>
                  <c:pt idx="127">
                    <c:v>8.9999999999999993E-3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1.2E-4</c:v>
                  </c:pt>
                  <c:pt idx="132">
                    <c:v>8.0000000000000007E-5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5.5999999999999999E-3</c:v>
                  </c:pt>
                  <c:pt idx="140">
                    <c:v>2.0999999999999999E-3</c:v>
                  </c:pt>
                  <c:pt idx="141">
                    <c:v>1.5E-3</c:v>
                  </c:pt>
                  <c:pt idx="142">
                    <c:v>4.0000000000000002E-4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1E-3</c:v>
                  </c:pt>
                  <c:pt idx="147">
                    <c:v>2.2000000000000001E-3</c:v>
                  </c:pt>
                  <c:pt idx="148">
                    <c:v>8.0000000000000004E-4</c:v>
                  </c:pt>
                  <c:pt idx="149">
                    <c:v>1.9E-3</c:v>
                  </c:pt>
                  <c:pt idx="150">
                    <c:v>2.0000000000000001E-4</c:v>
                  </c:pt>
                  <c:pt idx="151">
                    <c:v>5.0000000000000001E-4</c:v>
                  </c:pt>
                  <c:pt idx="152">
                    <c:v>0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1E-3</c:v>
                  </c:pt>
                  <c:pt idx="157">
                    <c:v>1.1000000000000001E-3</c:v>
                  </c:pt>
                  <c:pt idx="158">
                    <c:v>2.7000000000000001E-3</c:v>
                  </c:pt>
                  <c:pt idx="159">
                    <c:v>1.2999999999999999E-3</c:v>
                  </c:pt>
                  <c:pt idx="160">
                    <c:v>1.1000000000000001E-3</c:v>
                  </c:pt>
                  <c:pt idx="161">
                    <c:v>2.9999999999999997E-4</c:v>
                  </c:pt>
                  <c:pt idx="162">
                    <c:v>1.1000000000000001E-3</c:v>
                  </c:pt>
                  <c:pt idx="163">
                    <c:v>1.4E-3</c:v>
                  </c:pt>
                  <c:pt idx="164">
                    <c:v>3.0000000000000001E-3</c:v>
                  </c:pt>
                  <c:pt idx="166">
                    <c:v>2.9999999999999997E-4</c:v>
                  </c:pt>
                  <c:pt idx="167">
                    <c:v>2.9999999999999997E-4</c:v>
                  </c:pt>
                  <c:pt idx="168">
                    <c:v>2.0000000000000001E-4</c:v>
                  </c:pt>
                </c:numCache>
              </c:numRef>
            </c:plus>
            <c:minus>
              <c:numRef>
                <c:f>'Active 2'!$D$21:$D$1005</c:f>
                <c:numCache>
                  <c:formatCode>General</c:formatCode>
                  <c:ptCount val="9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  <c:pt idx="85">
                    <c:v>3.3E-3</c:v>
                  </c:pt>
                  <c:pt idx="86">
                    <c:v>1.2999999999999999E-3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8.0000000000000004E-4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2.8E-3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3.8999999999999998E-3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1.6000000000000001E-3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6.9999999999999999E-4</c:v>
                  </c:pt>
                  <c:pt idx="112">
                    <c:v>1.1000000000000001E-3</c:v>
                  </c:pt>
                  <c:pt idx="113">
                    <c:v>3.8E-3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7.1000000000000004E-3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1E-3</c:v>
                  </c:pt>
                  <c:pt idx="125">
                    <c:v>2.0000000000000001E-4</c:v>
                  </c:pt>
                  <c:pt idx="126">
                    <c:v>5.1999999999999998E-3</c:v>
                  </c:pt>
                  <c:pt idx="127">
                    <c:v>8.9999999999999993E-3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1.2E-4</c:v>
                  </c:pt>
                  <c:pt idx="132">
                    <c:v>8.0000000000000007E-5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5.5999999999999999E-3</c:v>
                  </c:pt>
                  <c:pt idx="140">
                    <c:v>2.0999999999999999E-3</c:v>
                  </c:pt>
                  <c:pt idx="141">
                    <c:v>1.5E-3</c:v>
                  </c:pt>
                  <c:pt idx="142">
                    <c:v>4.0000000000000002E-4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1E-3</c:v>
                  </c:pt>
                  <c:pt idx="147">
                    <c:v>2.2000000000000001E-3</c:v>
                  </c:pt>
                  <c:pt idx="148">
                    <c:v>8.0000000000000004E-4</c:v>
                  </c:pt>
                  <c:pt idx="149">
                    <c:v>1.9E-3</c:v>
                  </c:pt>
                  <c:pt idx="150">
                    <c:v>2.0000000000000001E-4</c:v>
                  </c:pt>
                  <c:pt idx="151">
                    <c:v>5.0000000000000001E-4</c:v>
                  </c:pt>
                  <c:pt idx="152">
                    <c:v>0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1E-3</c:v>
                  </c:pt>
                  <c:pt idx="157">
                    <c:v>1.1000000000000001E-3</c:v>
                  </c:pt>
                  <c:pt idx="158">
                    <c:v>2.7000000000000001E-3</c:v>
                  </c:pt>
                  <c:pt idx="159">
                    <c:v>1.2999999999999999E-3</c:v>
                  </c:pt>
                  <c:pt idx="160">
                    <c:v>1.1000000000000001E-3</c:v>
                  </c:pt>
                  <c:pt idx="161">
                    <c:v>2.9999999999999997E-4</c:v>
                  </c:pt>
                  <c:pt idx="162">
                    <c:v>1.1000000000000001E-3</c:v>
                  </c:pt>
                  <c:pt idx="163">
                    <c:v>1.4E-3</c:v>
                  </c:pt>
                  <c:pt idx="164">
                    <c:v>3.0000000000000001E-3</c:v>
                  </c:pt>
                  <c:pt idx="166">
                    <c:v>2.9999999999999997E-4</c:v>
                  </c:pt>
                  <c:pt idx="167">
                    <c:v>2.9999999999999997E-4</c:v>
                  </c:pt>
                  <c:pt idx="1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2'!$I$21:$I$1005</c:f>
              <c:numCache>
                <c:formatCode>General</c:formatCode>
                <c:ptCount val="985"/>
                <c:pt idx="9" formatCode="0.0000">
                  <c:v>2.3948380003275815E-2</c:v>
                </c:pt>
                <c:pt idx="10" formatCode="0.0000">
                  <c:v>1.0258729998895433E-2</c:v>
                </c:pt>
                <c:pt idx="13" formatCode="0.0000">
                  <c:v>1.4410725001653191E-2</c:v>
                </c:pt>
                <c:pt idx="14" formatCode="0.0000">
                  <c:v>2.3459005009499379E-2</c:v>
                </c:pt>
                <c:pt idx="15" formatCode="0.0000">
                  <c:v>3.3154100019601174E-3</c:v>
                </c:pt>
                <c:pt idx="16" formatCode="0.0000">
                  <c:v>5.5132999987108633E-3</c:v>
                </c:pt>
                <c:pt idx="17" formatCode="0.0000">
                  <c:v>1.1457865002739709E-2</c:v>
                </c:pt>
                <c:pt idx="18" formatCode="0.0000">
                  <c:v>-6.2953849992481992E-3</c:v>
                </c:pt>
                <c:pt idx="19" formatCode="0.0000">
                  <c:v>-1.2141004997829441E-2</c:v>
                </c:pt>
                <c:pt idx="20" formatCode="0.0000">
                  <c:v>-3.8282699970295653E-3</c:v>
                </c:pt>
                <c:pt idx="21" formatCode="0.0000">
                  <c:v>-1.6943114998866804E-2</c:v>
                </c:pt>
                <c:pt idx="31" formatCode="0.0000">
                  <c:v>-3.9020874995912891E-2</c:v>
                </c:pt>
                <c:pt idx="32" formatCode="0.0000">
                  <c:v>-4.9970209991442971E-2</c:v>
                </c:pt>
                <c:pt idx="33" formatCode="0.0000">
                  <c:v>-2.5761190001503564E-2</c:v>
                </c:pt>
                <c:pt idx="38" formatCode="0.0000">
                  <c:v>-1.1822404994745739E-2</c:v>
                </c:pt>
                <c:pt idx="39" formatCode="0.0000">
                  <c:v>-2.6139909990888555E-2</c:v>
                </c:pt>
                <c:pt idx="40" formatCode="0.0000">
                  <c:v>-4.6512054992490448E-2</c:v>
                </c:pt>
                <c:pt idx="41" formatCode="0.0000">
                  <c:v>-4.1252369999710936E-2</c:v>
                </c:pt>
                <c:pt idx="42" formatCode="0.0000">
                  <c:v>-3.3148654998512939E-2</c:v>
                </c:pt>
                <c:pt idx="43" formatCode="0.0000">
                  <c:v>-3.7413109996123239E-2</c:v>
                </c:pt>
                <c:pt idx="44" formatCode="0.0000">
                  <c:v>-2.2576234994630795E-2</c:v>
                </c:pt>
                <c:pt idx="45" formatCode="0.0000">
                  <c:v>-2.7787639992311597E-2</c:v>
                </c:pt>
                <c:pt idx="46" formatCode="0.0000">
                  <c:v>-2.5476709990471136E-2</c:v>
                </c:pt>
                <c:pt idx="47" formatCode="0.0000">
                  <c:v>-1.4003234995470848E-2</c:v>
                </c:pt>
                <c:pt idx="48" formatCode="0.0000">
                  <c:v>-1.4108539995504543E-2</c:v>
                </c:pt>
                <c:pt idx="56">
                  <c:v>-4.0027794995694421E-2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17-417C-9328-48D90790F72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2'!$J$21:$J$1005</c:f>
              <c:numCache>
                <c:formatCode>General</c:formatCode>
                <c:ptCount val="985"/>
                <c:pt idx="50" formatCode="0.0000">
                  <c:v>-3.1904289993690327E-2</c:v>
                </c:pt>
                <c:pt idx="51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17-417C-9328-48D90790F72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2'!$K$21:$K$1005</c:f>
              <c:numCache>
                <c:formatCode>General</c:formatCode>
                <c:ptCount val="985"/>
                <c:pt idx="1">
                  <c:v>2.790453500347212E-2</c:v>
                </c:pt>
                <c:pt idx="2">
                  <c:v>2.8004535008221865E-2</c:v>
                </c:pt>
                <c:pt idx="3">
                  <c:v>2.7878009997948539E-2</c:v>
                </c:pt>
                <c:pt idx="4">
                  <c:v>2.7872705002664588E-2</c:v>
                </c:pt>
                <c:pt idx="5">
                  <c:v>2.7493130008224398E-2</c:v>
                </c:pt>
                <c:pt idx="6">
                  <c:v>2.7387825000914745E-2</c:v>
                </c:pt>
                <c:pt idx="7">
                  <c:v>1.8015159999777097E-2</c:v>
                </c:pt>
                <c:pt idx="8">
                  <c:v>1.8115160004526842E-2</c:v>
                </c:pt>
                <c:pt idx="22" formatCode="0.0000">
                  <c:v>-1.5597420002450235E-2</c:v>
                </c:pt>
                <c:pt idx="23" formatCode="0.0000">
                  <c:v>-1.9040319995838217E-2</c:v>
                </c:pt>
                <c:pt idx="24" formatCode="0.0000">
                  <c:v>-1.7364184997859411E-2</c:v>
                </c:pt>
                <c:pt idx="25">
                  <c:v>-2.1856449995539151E-2</c:v>
                </c:pt>
                <c:pt idx="26">
                  <c:v>-2.2528059991600458E-2</c:v>
                </c:pt>
                <c:pt idx="27">
                  <c:v>-2.212805999442935E-2</c:v>
                </c:pt>
                <c:pt idx="28">
                  <c:v>-2.0933364998199977E-2</c:v>
                </c:pt>
                <c:pt idx="29">
                  <c:v>-2.0433364996279124E-2</c:v>
                </c:pt>
                <c:pt idx="30">
                  <c:v>-2.0680834997619968E-2</c:v>
                </c:pt>
                <c:pt idx="34">
                  <c:v>-2.6623735000612214E-2</c:v>
                </c:pt>
                <c:pt idx="35">
                  <c:v>-2.6123734998691361E-2</c:v>
                </c:pt>
                <c:pt idx="36">
                  <c:v>-2.7729039997211657E-2</c:v>
                </c:pt>
                <c:pt idx="37">
                  <c:v>-2.712903999054106E-2</c:v>
                </c:pt>
                <c:pt idx="52">
                  <c:v>-3.4347114997217432E-2</c:v>
                </c:pt>
                <c:pt idx="53" formatCode="0.0000">
                  <c:v>-3.397522999875946E-2</c:v>
                </c:pt>
                <c:pt idx="54" formatCode="0.0000">
                  <c:v>-3.3900424998137169E-2</c:v>
                </c:pt>
                <c:pt idx="55" formatCode="0.0000">
                  <c:v>-3.5466654997435398E-2</c:v>
                </c:pt>
                <c:pt idx="59">
                  <c:v>-3.7960144996759482E-2</c:v>
                </c:pt>
                <c:pt idx="61">
                  <c:v>-3.639827499864623E-2</c:v>
                </c:pt>
                <c:pt idx="62" formatCode="0.0000">
                  <c:v>-3.8324799999827519E-2</c:v>
                </c:pt>
                <c:pt idx="68">
                  <c:v>-3.7802769998961594E-2</c:v>
                </c:pt>
                <c:pt idx="69">
                  <c:v>-3.7529294997511897E-2</c:v>
                </c:pt>
                <c:pt idx="70">
                  <c:v>-3.8355819997377694E-2</c:v>
                </c:pt>
                <c:pt idx="71">
                  <c:v>-3.7582344994007144E-2</c:v>
                </c:pt>
                <c:pt idx="72">
                  <c:v>-3.807538999535609E-2</c:v>
                </c:pt>
                <c:pt idx="74">
                  <c:v>-3.7587849998089951E-2</c:v>
                </c:pt>
                <c:pt idx="75">
                  <c:v>-3.9269809996767435E-2</c:v>
                </c:pt>
                <c:pt idx="83">
                  <c:v>-3.8941359998716507E-2</c:v>
                </c:pt>
                <c:pt idx="84">
                  <c:v>-3.9926499994180631E-2</c:v>
                </c:pt>
                <c:pt idx="85">
                  <c:v>-3.8934189993597101E-2</c:v>
                </c:pt>
                <c:pt idx="86">
                  <c:v>-3.8313764998747502E-2</c:v>
                </c:pt>
                <c:pt idx="87">
                  <c:v>-3.8703414997144137E-2</c:v>
                </c:pt>
                <c:pt idx="88">
                  <c:v>-3.930813999613747E-2</c:v>
                </c:pt>
                <c:pt idx="89">
                  <c:v>-3.9062750001903623E-2</c:v>
                </c:pt>
                <c:pt idx="90">
                  <c:v>-3.9086570097424556E-2</c:v>
                </c:pt>
                <c:pt idx="92">
                  <c:v>-4.0470380001352169E-2</c:v>
                </c:pt>
                <c:pt idx="93">
                  <c:v>-4.0513079999072943E-2</c:v>
                </c:pt>
                <c:pt idx="95">
                  <c:v>-4.2051669995998964E-2</c:v>
                </c:pt>
                <c:pt idx="96">
                  <c:v>-4.1123814997263253E-2</c:v>
                </c:pt>
                <c:pt idx="97">
                  <c:v>-4.1546884996932931E-2</c:v>
                </c:pt>
                <c:pt idx="98">
                  <c:v>-4.1665979995741509E-2</c:v>
                </c:pt>
                <c:pt idx="99">
                  <c:v>-3.972300500026904E-2</c:v>
                </c:pt>
                <c:pt idx="100">
                  <c:v>-2.800496499548899E-2</c:v>
                </c:pt>
                <c:pt idx="101">
                  <c:v>-4.1844959996524267E-2</c:v>
                </c:pt>
                <c:pt idx="102">
                  <c:v>-4.2725589999463409E-2</c:v>
                </c:pt>
                <c:pt idx="103">
                  <c:v>-4.2536460001429077E-2</c:v>
                </c:pt>
                <c:pt idx="106">
                  <c:v>-4.2294219994801097E-2</c:v>
                </c:pt>
                <c:pt idx="107">
                  <c:v>-4.0856549996533431E-2</c:v>
                </c:pt>
                <c:pt idx="108">
                  <c:v>-4.0078029996948317E-2</c:v>
                </c:pt>
                <c:pt idx="109">
                  <c:v>-4.1983334995165933E-2</c:v>
                </c:pt>
                <c:pt idx="110">
                  <c:v>-4.11629099980928E-2</c:v>
                </c:pt>
                <c:pt idx="111">
                  <c:v>-4.6628954994957894E-2</c:v>
                </c:pt>
                <c:pt idx="112">
                  <c:v>-4.2532134997600224E-2</c:v>
                </c:pt>
                <c:pt idx="113">
                  <c:v>-4.1037440001673531E-2</c:v>
                </c:pt>
                <c:pt idx="114">
                  <c:v>-4.312676999688847E-2</c:v>
                </c:pt>
                <c:pt idx="115">
                  <c:v>-4.123497999535175E-2</c:v>
                </c:pt>
                <c:pt idx="118">
                  <c:v>-4.7659839998232201E-2</c:v>
                </c:pt>
                <c:pt idx="119">
                  <c:v>-4.7659839998232201E-2</c:v>
                </c:pt>
                <c:pt idx="120">
                  <c:v>-3.9859839998825919E-2</c:v>
                </c:pt>
                <c:pt idx="121">
                  <c:v>-4.2100154991203453E-2</c:v>
                </c:pt>
                <c:pt idx="122">
                  <c:v>-3.9851019995694514E-2</c:v>
                </c:pt>
                <c:pt idx="123">
                  <c:v>-3.9456325001083314E-2</c:v>
                </c:pt>
                <c:pt idx="124">
                  <c:v>-3.8288949996058363E-2</c:v>
                </c:pt>
                <c:pt idx="125">
                  <c:v>-4.0733715002716053E-2</c:v>
                </c:pt>
                <c:pt idx="126">
                  <c:v>-3.9785435001249425E-2</c:v>
                </c:pt>
                <c:pt idx="127">
                  <c:v>-4.1008244996191934E-2</c:v>
                </c:pt>
                <c:pt idx="128">
                  <c:v>-3.9667394994467031E-2</c:v>
                </c:pt>
                <c:pt idx="129">
                  <c:v>-3.9784624997992069E-2</c:v>
                </c:pt>
                <c:pt idx="130">
                  <c:v>-4.2189929998130538E-2</c:v>
                </c:pt>
                <c:pt idx="131">
                  <c:v>-3.953231500054244E-2</c:v>
                </c:pt>
                <c:pt idx="132">
                  <c:v>-3.9948839999851771E-2</c:v>
                </c:pt>
                <c:pt idx="133">
                  <c:v>-3.9724939997540787E-2</c:v>
                </c:pt>
                <c:pt idx="134">
                  <c:v>-3.9430245000403374E-2</c:v>
                </c:pt>
                <c:pt idx="135">
                  <c:v>-4.010079999716254E-2</c:v>
                </c:pt>
                <c:pt idx="136">
                  <c:v>-3.9606104997801594E-2</c:v>
                </c:pt>
                <c:pt idx="137">
                  <c:v>-4.0332630000193603E-2</c:v>
                </c:pt>
                <c:pt idx="138">
                  <c:v>-3.7012125001638196E-2</c:v>
                </c:pt>
                <c:pt idx="139">
                  <c:v>-3.7374474995885976E-2</c:v>
                </c:pt>
                <c:pt idx="140">
                  <c:v>-4.1179779997037258E-2</c:v>
                </c:pt>
                <c:pt idx="141">
                  <c:v>-3.9937599991390016E-2</c:v>
                </c:pt>
                <c:pt idx="142">
                  <c:v>-3.8042904998292215E-2</c:v>
                </c:pt>
                <c:pt idx="143">
                  <c:v>-3.9462000000639819E-2</c:v>
                </c:pt>
                <c:pt idx="144">
                  <c:v>-3.9778909995220602E-2</c:v>
                </c:pt>
                <c:pt idx="145">
                  <c:v>-3.8884214998688549E-2</c:v>
                </c:pt>
                <c:pt idx="146">
                  <c:v>-3.7516044991207309E-2</c:v>
                </c:pt>
                <c:pt idx="147">
                  <c:v>-4.0521349998016376E-2</c:v>
                </c:pt>
                <c:pt idx="148">
                  <c:v>-3.9627449994441122E-2</c:v>
                </c:pt>
                <c:pt idx="149">
                  <c:v>-3.993275499669835E-2</c:v>
                </c:pt>
                <c:pt idx="151">
                  <c:v>-3.861890754342312E-2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17-417C-9328-48D90790F72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2'!$L$21:$L$1005</c:f>
              <c:numCache>
                <c:formatCode>General</c:formatCode>
                <c:ptCount val="985"/>
                <c:pt idx="76">
                  <c:v>-3.8066845198045485E-2</c:v>
                </c:pt>
                <c:pt idx="91">
                  <c:v>-4.0084704996843357E-2</c:v>
                </c:pt>
                <c:pt idx="105">
                  <c:v>-4.2293164995498955E-2</c:v>
                </c:pt>
                <c:pt idx="116">
                  <c:v>-4.1348969993123319E-2</c:v>
                </c:pt>
                <c:pt idx="117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17-417C-9328-48D90790F72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17-417C-9328-48D90790F72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2'!$N$21:$N$1005</c:f>
              <c:numCache>
                <c:formatCode>General</c:formatCode>
                <c:ptCount val="985"/>
                <c:pt idx="49">
                  <c:v>-2.969208999274997E-2</c:v>
                </c:pt>
                <c:pt idx="63">
                  <c:v>-4.0824265000992455E-2</c:v>
                </c:pt>
                <c:pt idx="64">
                  <c:v>-3.7163249995501246E-2</c:v>
                </c:pt>
                <c:pt idx="65">
                  <c:v>-3.6842825000348967E-2</c:v>
                </c:pt>
                <c:pt idx="66">
                  <c:v>-3.9369350000924896E-2</c:v>
                </c:pt>
                <c:pt idx="67">
                  <c:v>-3.7274654991051648E-2</c:v>
                </c:pt>
                <c:pt idx="73">
                  <c:v>-3.8724189995264169E-2</c:v>
                </c:pt>
                <c:pt idx="76">
                  <c:v>-3.7002634999225847E-2</c:v>
                </c:pt>
                <c:pt idx="77">
                  <c:v>-3.6802634997002315E-2</c:v>
                </c:pt>
                <c:pt idx="78">
                  <c:v>-3.5102634996292181E-2</c:v>
                </c:pt>
                <c:pt idx="79">
                  <c:v>-3.9929159996972885E-2</c:v>
                </c:pt>
                <c:pt idx="80">
                  <c:v>-3.9229160000104457E-2</c:v>
                </c:pt>
                <c:pt idx="81">
                  <c:v>-3.9129159995354712E-2</c:v>
                </c:pt>
                <c:pt idx="94">
                  <c:v>-4.303174999949988E-2</c:v>
                </c:pt>
                <c:pt idx="104">
                  <c:v>-4.7879159996227827E-2</c:v>
                </c:pt>
                <c:pt idx="150">
                  <c:v>-4.0334289813472424E-2</c:v>
                </c:pt>
                <c:pt idx="152">
                  <c:v>-4.0365319866396021E-2</c:v>
                </c:pt>
                <c:pt idx="153">
                  <c:v>-3.8652019997243769E-2</c:v>
                </c:pt>
                <c:pt idx="154">
                  <c:v>-3.7695729995903093E-2</c:v>
                </c:pt>
                <c:pt idx="155">
                  <c:v>-3.7423754991323221E-2</c:v>
                </c:pt>
                <c:pt idx="156">
                  <c:v>-3.5596114998043049E-2</c:v>
                </c:pt>
                <c:pt idx="157">
                  <c:v>-3.7801419995957986E-2</c:v>
                </c:pt>
                <c:pt idx="158">
                  <c:v>-3.6989479995099828E-2</c:v>
                </c:pt>
                <c:pt idx="159">
                  <c:v>-3.5794784998870455E-2</c:v>
                </c:pt>
                <c:pt idx="160">
                  <c:v>-3.8259239998296835E-2</c:v>
                </c:pt>
                <c:pt idx="161">
                  <c:v>-3.6164544995699544E-2</c:v>
                </c:pt>
                <c:pt idx="162">
                  <c:v>-3.6885764995531645E-2</c:v>
                </c:pt>
                <c:pt idx="163">
                  <c:v>-3.7391070000012405E-2</c:v>
                </c:pt>
                <c:pt idx="164">
                  <c:v>-3.6448890074098017E-2</c:v>
                </c:pt>
                <c:pt idx="165">
                  <c:v>-3.8419444892497268E-2</c:v>
                </c:pt>
                <c:pt idx="166">
                  <c:v>-3.2323649997124448E-2</c:v>
                </c:pt>
                <c:pt idx="167">
                  <c:v>-3.8045649998821318E-2</c:v>
                </c:pt>
                <c:pt idx="168">
                  <c:v>-3.6950679997971747E-2</c:v>
                </c:pt>
                <c:pt idx="169">
                  <c:v>-3.6582219916454051E-2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17-417C-9328-48D90790F72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2'!$O$21:$O$1005</c:f>
              <c:numCache>
                <c:formatCode>General</c:formatCode>
                <c:ptCount val="985"/>
                <c:pt idx="56">
                  <c:v>-3.8598405460529547E-2</c:v>
                </c:pt>
                <c:pt idx="57">
                  <c:v>-3.8601235594253165E-2</c:v>
                </c:pt>
                <c:pt idx="58">
                  <c:v>-3.8606606416205946E-2</c:v>
                </c:pt>
                <c:pt idx="59">
                  <c:v>-3.860708882536338E-2</c:v>
                </c:pt>
                <c:pt idx="60">
                  <c:v>-3.8612974217084095E-2</c:v>
                </c:pt>
                <c:pt idx="61">
                  <c:v>-3.8660668402449215E-2</c:v>
                </c:pt>
                <c:pt idx="62">
                  <c:v>-3.8660829205501693E-2</c:v>
                </c:pt>
                <c:pt idx="63">
                  <c:v>-3.8664463354487706E-2</c:v>
                </c:pt>
                <c:pt idx="64">
                  <c:v>-3.8670155782545443E-2</c:v>
                </c:pt>
                <c:pt idx="65">
                  <c:v>-3.8670638191702883E-2</c:v>
                </c:pt>
                <c:pt idx="66">
                  <c:v>-3.8670798994755361E-2</c:v>
                </c:pt>
                <c:pt idx="67">
                  <c:v>-3.8670831155365855E-2</c:v>
                </c:pt>
                <c:pt idx="68">
                  <c:v>-3.8672214061617173E-2</c:v>
                </c:pt>
                <c:pt idx="69">
                  <c:v>-3.8672374864669651E-2</c:v>
                </c:pt>
                <c:pt idx="70">
                  <c:v>-3.8672535667722129E-2</c:v>
                </c:pt>
                <c:pt idx="71">
                  <c:v>-3.8672696470774606E-2</c:v>
                </c:pt>
                <c:pt idx="72">
                  <c:v>-3.8719940407592787E-2</c:v>
                </c:pt>
                <c:pt idx="73">
                  <c:v>-3.8725086105272095E-2</c:v>
                </c:pt>
                <c:pt idx="74">
                  <c:v>-3.8725472032598046E-2</c:v>
                </c:pt>
                <c:pt idx="75">
                  <c:v>-3.8727787596553737E-2</c:v>
                </c:pt>
                <c:pt idx="76">
                  <c:v>-3.872801272082721E-2</c:v>
                </c:pt>
                <c:pt idx="77">
                  <c:v>-3.8781335013029071E-2</c:v>
                </c:pt>
                <c:pt idx="78">
                  <c:v>-3.8781335013029071E-2</c:v>
                </c:pt>
                <c:pt idx="79">
                  <c:v>-3.8781335013029071E-2</c:v>
                </c:pt>
                <c:pt idx="80">
                  <c:v>-3.8781495816081549E-2</c:v>
                </c:pt>
                <c:pt idx="81">
                  <c:v>-3.8781495816081549E-2</c:v>
                </c:pt>
                <c:pt idx="82">
                  <c:v>-3.8781495816081549E-2</c:v>
                </c:pt>
                <c:pt idx="83">
                  <c:v>-3.8782782240501378E-2</c:v>
                </c:pt>
                <c:pt idx="84">
                  <c:v>-3.8787542010854742E-2</c:v>
                </c:pt>
                <c:pt idx="85">
                  <c:v>-3.8789407326263493E-2</c:v>
                </c:pt>
                <c:pt idx="86">
                  <c:v>-3.8789889735420927E-2</c:v>
                </c:pt>
                <c:pt idx="87">
                  <c:v>-3.8794070614785368E-2</c:v>
                </c:pt>
                <c:pt idx="88">
                  <c:v>-3.8834110574852511E-2</c:v>
                </c:pt>
                <c:pt idx="89">
                  <c:v>-3.8859903384470061E-2</c:v>
                </c:pt>
                <c:pt idx="90">
                  <c:v>-3.8902484032766367E-2</c:v>
                </c:pt>
                <c:pt idx="91">
                  <c:v>-3.8909141279138977E-2</c:v>
                </c:pt>
                <c:pt idx="92">
                  <c:v>-3.8910266900506328E-2</c:v>
                </c:pt>
                <c:pt idx="93">
                  <c:v>-3.8914769385975725E-2</c:v>
                </c:pt>
                <c:pt idx="94">
                  <c:v>-3.8917792483362322E-2</c:v>
                </c:pt>
                <c:pt idx="95">
                  <c:v>-3.902533756485993E-2</c:v>
                </c:pt>
                <c:pt idx="96">
                  <c:v>-3.9028199859194049E-2</c:v>
                </c:pt>
                <c:pt idx="97">
                  <c:v>-3.9033795805420303E-2</c:v>
                </c:pt>
                <c:pt idx="98">
                  <c:v>-3.9036336493649459E-2</c:v>
                </c:pt>
                <c:pt idx="99">
                  <c:v>-3.9039713357751513E-2</c:v>
                </c:pt>
                <c:pt idx="100">
                  <c:v>-3.9042028921707203E-2</c:v>
                </c:pt>
                <c:pt idx="101">
                  <c:v>-3.9088951252420422E-2</c:v>
                </c:pt>
                <c:pt idx="102">
                  <c:v>-3.9094289913762709E-2</c:v>
                </c:pt>
                <c:pt idx="103">
                  <c:v>-3.9098599435569134E-2</c:v>
                </c:pt>
                <c:pt idx="104">
                  <c:v>-3.9103101921038531E-2</c:v>
                </c:pt>
                <c:pt idx="105">
                  <c:v>-3.9146229299713259E-2</c:v>
                </c:pt>
                <c:pt idx="106">
                  <c:v>-3.9151085551898113E-2</c:v>
                </c:pt>
                <c:pt idx="107">
                  <c:v>-3.9154494576610653E-2</c:v>
                </c:pt>
                <c:pt idx="108">
                  <c:v>-3.9158868419638074E-2</c:v>
                </c:pt>
                <c:pt idx="109">
                  <c:v>-3.9158900580248568E-2</c:v>
                </c:pt>
                <c:pt idx="110">
                  <c:v>-3.9159382989406001E-2</c:v>
                </c:pt>
                <c:pt idx="111">
                  <c:v>-3.9161602071530202E-2</c:v>
                </c:pt>
                <c:pt idx="112">
                  <c:v>-3.9164046277927876E-2</c:v>
                </c:pt>
                <c:pt idx="113">
                  <c:v>-3.9164078438538377E-2</c:v>
                </c:pt>
                <c:pt idx="114">
                  <c:v>-3.9212512317944898E-2</c:v>
                </c:pt>
                <c:pt idx="115">
                  <c:v>-3.9222868034524509E-2</c:v>
                </c:pt>
                <c:pt idx="116">
                  <c:v>-3.9278119963356117E-2</c:v>
                </c:pt>
                <c:pt idx="117">
                  <c:v>-3.9278795336176529E-2</c:v>
                </c:pt>
                <c:pt idx="118">
                  <c:v>-3.9282429485162543E-2</c:v>
                </c:pt>
                <c:pt idx="119">
                  <c:v>-3.9282429485162543E-2</c:v>
                </c:pt>
                <c:pt idx="120">
                  <c:v>-3.9282429485162543E-2</c:v>
                </c:pt>
                <c:pt idx="121">
                  <c:v>-3.9285098815833683E-2</c:v>
                </c:pt>
                <c:pt idx="122">
                  <c:v>-3.9336330668353334E-2</c:v>
                </c:pt>
                <c:pt idx="123">
                  <c:v>-3.9336362828963828E-2</c:v>
                </c:pt>
                <c:pt idx="124">
                  <c:v>-3.9337166844226217E-2</c:v>
                </c:pt>
                <c:pt idx="125">
                  <c:v>-3.938775548453595E-2</c:v>
                </c:pt>
                <c:pt idx="126">
                  <c:v>-3.9391100188027509E-2</c:v>
                </c:pt>
                <c:pt idx="127">
                  <c:v>-3.9392450933668326E-2</c:v>
                </c:pt>
                <c:pt idx="128">
                  <c:v>-3.9393415751983192E-2</c:v>
                </c:pt>
                <c:pt idx="129">
                  <c:v>-3.9402613686584965E-2</c:v>
                </c:pt>
                <c:pt idx="130">
                  <c:v>-3.940264584719546E-2</c:v>
                </c:pt>
                <c:pt idx="131">
                  <c:v>-3.9404479001993717E-2</c:v>
                </c:pt>
                <c:pt idx="132">
                  <c:v>-3.9404639805046195E-2</c:v>
                </c:pt>
                <c:pt idx="133">
                  <c:v>-3.9405283017256106E-2</c:v>
                </c:pt>
                <c:pt idx="134">
                  <c:v>-3.9405315177866607E-2</c:v>
                </c:pt>
                <c:pt idx="135">
                  <c:v>-3.9406955369001885E-2</c:v>
                </c:pt>
                <c:pt idx="136">
                  <c:v>-3.9406987529612379E-2</c:v>
                </c:pt>
                <c:pt idx="137">
                  <c:v>-3.9407148332664857E-2</c:v>
                </c:pt>
                <c:pt idx="138">
                  <c:v>-3.9450854602328514E-2</c:v>
                </c:pt>
                <c:pt idx="139">
                  <c:v>-3.9459537967162353E-2</c:v>
                </c:pt>
                <c:pt idx="140">
                  <c:v>-3.9459570127772847E-2</c:v>
                </c:pt>
                <c:pt idx="141">
                  <c:v>-3.946355804347431E-2</c:v>
                </c:pt>
                <c:pt idx="142">
                  <c:v>-3.9463590204084811E-2</c:v>
                </c:pt>
                <c:pt idx="143">
                  <c:v>-3.9466130892313968E-2</c:v>
                </c:pt>
                <c:pt idx="144">
                  <c:v>-3.951958182695782E-2</c:v>
                </c:pt>
                <c:pt idx="145">
                  <c:v>-3.9519613987568314E-2</c:v>
                </c:pt>
                <c:pt idx="146">
                  <c:v>-3.9519806951231286E-2</c:v>
                </c:pt>
                <c:pt idx="147">
                  <c:v>-3.9519839111841787E-2</c:v>
                </c:pt>
                <c:pt idx="148">
                  <c:v>-3.9520482324051698E-2</c:v>
                </c:pt>
                <c:pt idx="149">
                  <c:v>-3.9520514484662192E-2</c:v>
                </c:pt>
                <c:pt idx="150">
                  <c:v>-3.9523312457775323E-2</c:v>
                </c:pt>
                <c:pt idx="151">
                  <c:v>-3.9532253107493122E-2</c:v>
                </c:pt>
                <c:pt idx="152">
                  <c:v>-3.9569816700552096E-2</c:v>
                </c:pt>
                <c:pt idx="153">
                  <c:v>-3.9600047674418055E-2</c:v>
                </c:pt>
                <c:pt idx="154">
                  <c:v>-3.9645780062542935E-2</c:v>
                </c:pt>
                <c:pt idx="155">
                  <c:v>-3.9719910269735523E-2</c:v>
                </c:pt>
                <c:pt idx="156">
                  <c:v>-3.9763391415125707E-2</c:v>
                </c:pt>
                <c:pt idx="157">
                  <c:v>-3.9763423575736201E-2</c:v>
                </c:pt>
                <c:pt idx="158">
                  <c:v>-3.9766382351901802E-2</c:v>
                </c:pt>
                <c:pt idx="159">
                  <c:v>-3.9766414512512296E-2</c:v>
                </c:pt>
                <c:pt idx="160">
                  <c:v>-3.9767411491437664E-2</c:v>
                </c:pt>
                <c:pt idx="161">
                  <c:v>-3.9767443652048165E-2</c:v>
                </c:pt>
                <c:pt idx="162">
                  <c:v>-3.9767572294490142E-2</c:v>
                </c:pt>
                <c:pt idx="163">
                  <c:v>-3.9767604455100643E-2</c:v>
                </c:pt>
                <c:pt idx="164">
                  <c:v>-3.9771592370802106E-2</c:v>
                </c:pt>
                <c:pt idx="165">
                  <c:v>-3.9773232561937384E-2</c:v>
                </c:pt>
                <c:pt idx="166">
                  <c:v>-3.9804782120833666E-2</c:v>
                </c:pt>
                <c:pt idx="167">
                  <c:v>-3.9817646365031947E-2</c:v>
                </c:pt>
                <c:pt idx="168">
                  <c:v>-3.9825557875213885E-2</c:v>
                </c:pt>
                <c:pt idx="169">
                  <c:v>-3.9845754738605188E-2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17-417C-9328-48D90790F72B}"/>
            </c:ext>
          </c:extLst>
        </c:ser>
        <c:ser>
          <c:idx val="8"/>
          <c:order val="8"/>
          <c:tx>
            <c:strRef>
              <c:f>'Active 2'!$U$1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2'!$T$2:$T$40</c:f>
              <c:numCache>
                <c:formatCode>General</c:formatCode>
                <c:ptCount val="3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2'!$U$2:$U$40</c:f>
              <c:numCache>
                <c:formatCode>0.00E+00</c:formatCode>
                <c:ptCount val="39"/>
                <c:pt idx="0">
                  <c:v>2.8668429535923239E-2</c:v>
                </c:pt>
                <c:pt idx="1">
                  <c:v>3.0005708039719713E-2</c:v>
                </c:pt>
                <c:pt idx="2">
                  <c:v>3.039413754596023E-2</c:v>
                </c:pt>
                <c:pt idx="3">
                  <c:v>2.9754293014637778E-2</c:v>
                </c:pt>
                <c:pt idx="4">
                  <c:v>2.8058391713651223E-2</c:v>
                </c:pt>
                <c:pt idx="5">
                  <c:v>2.5331943750563583E-2</c:v>
                </c:pt>
                <c:pt idx="6">
                  <c:v>2.1652236554166447E-2</c:v>
                </c:pt>
                <c:pt idx="7">
                  <c:v>1.7143743340599503E-2</c:v>
                </c:pt>
                <c:pt idx="8">
                  <c:v>1.1970728340383475E-2</c:v>
                </c:pt>
                <c:pt idx="9">
                  <c:v>6.3274880990872306E-3</c:v>
                </c:pt>
                <c:pt idx="10">
                  <c:v>4.268086017813655E-4</c:v>
                </c:pt>
                <c:pt idx="11">
                  <c:v>-5.5126760332521096E-3</c:v>
                </c:pt>
                <c:pt idx="12">
                  <c:v>-1.1279472289909526E-2</c:v>
                </c:pt>
                <c:pt idx="13">
                  <c:v>-1.6681791776851914E-2</c:v>
                </c:pt>
                <c:pt idx="14">
                  <c:v>-2.1558945097251838E-2</c:v>
                </c:pt>
                <c:pt idx="15">
                  <c:v>-2.5790888172449233E-2</c:v>
                </c:pt>
                <c:pt idx="16">
                  <c:v>-2.9305353886294315E-2</c:v>
                </c:pt>
                <c:pt idx="17">
                  <c:v>-3.2082145369546317E-2</c:v>
                </c:pt>
                <c:pt idx="18">
                  <c:v>-3.4154335866538044E-2</c:v>
                </c:pt>
                <c:pt idx="19">
                  <c:v>-3.5606303901770699E-2</c:v>
                </c:pt>
                <c:pt idx="20">
                  <c:v>-3.6568720474337464E-2</c:v>
                </c:pt>
                <c:pt idx="21">
                  <c:v>-3.7210786083673758E-2</c:v>
                </c:pt>
                <c:pt idx="22">
                  <c:v>-3.7730178773658356E-2</c:v>
                </c:pt>
                <c:pt idx="23">
                  <c:v>-3.8341310367164136E-2</c:v>
                </c:pt>
                <c:pt idx="24">
                  <c:v>-3.9262588571105546E-2</c:v>
                </c:pt>
                <c:pt idx="25">
                  <c:v>-4.0703441691819352E-2</c:v>
                </c:pt>
                <c:pt idx="26">
                  <c:v>-4.2851876803590719E-2</c:v>
                </c:pt>
                <c:pt idx="27">
                  <c:v>-4.5863310521459914E-2</c:v>
                </c:pt>
                <c:pt idx="28">
                  <c:v>-4.985133592587352E-2</c:v>
                </c:pt>
                <c:pt idx="29">
                  <c:v>-5.4880974162774966E-2</c:v>
                </c:pt>
                <c:pt idx="30">
                  <c:v>-6.0964811631770581E-2</c:v>
                </c:pt>
                <c:pt idx="31">
                  <c:v>-6.8062252246411409E-2</c:v>
                </c:pt>
                <c:pt idx="32">
                  <c:v>-7.6081929188721267E-2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17-417C-9328-48D90790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74104"/>
        <c:axId val="1"/>
      </c:scatterChart>
      <c:valAx>
        <c:axId val="76457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357710651828302"/>
              <c:y val="0.8562716816361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491255961844191E-3"/>
              <c:y val="0.34862481639336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7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15898251192369"/>
          <c:y val="0.92048929663608559"/>
          <c:w val="0.8918918918918918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 CVn - O-C Diagr.  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SINE FIT IS LIKELY NO LONGER VALID</a:t>
            </a:r>
          </a:p>
        </c:rich>
      </c:tx>
      <c:layout>
        <c:manualLayout>
          <c:xMode val="edge"/>
          <c:yMode val="edge"/>
          <c:x val="0.1349208015664708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39810484577258E-2"/>
          <c:y val="0.14634168126798494"/>
          <c:w val="0.86825531413584156"/>
          <c:h val="0.67073270581159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2'!$H$21:$H$1005</c:f>
              <c:numCache>
                <c:formatCode>General</c:formatCode>
                <c:ptCount val="985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1-42A9-A569-ED2334209A7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2'!$D$21:$D$1005</c:f>
                <c:numCache>
                  <c:formatCode>General</c:formatCode>
                  <c:ptCount val="9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  <c:pt idx="85">
                    <c:v>3.3E-3</c:v>
                  </c:pt>
                  <c:pt idx="86">
                    <c:v>1.2999999999999999E-3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8.0000000000000004E-4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2.8E-3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3.8999999999999998E-3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1.6000000000000001E-3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6.9999999999999999E-4</c:v>
                  </c:pt>
                  <c:pt idx="112">
                    <c:v>1.1000000000000001E-3</c:v>
                  </c:pt>
                  <c:pt idx="113">
                    <c:v>3.8E-3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7.1000000000000004E-3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1E-3</c:v>
                  </c:pt>
                  <c:pt idx="125">
                    <c:v>2.0000000000000001E-4</c:v>
                  </c:pt>
                  <c:pt idx="126">
                    <c:v>5.1999999999999998E-3</c:v>
                  </c:pt>
                  <c:pt idx="127">
                    <c:v>8.9999999999999993E-3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1.2E-4</c:v>
                  </c:pt>
                  <c:pt idx="132">
                    <c:v>8.0000000000000007E-5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5.5999999999999999E-3</c:v>
                  </c:pt>
                  <c:pt idx="140">
                    <c:v>2.0999999999999999E-3</c:v>
                  </c:pt>
                  <c:pt idx="141">
                    <c:v>1.5E-3</c:v>
                  </c:pt>
                  <c:pt idx="142">
                    <c:v>4.0000000000000002E-4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1E-3</c:v>
                  </c:pt>
                  <c:pt idx="147">
                    <c:v>2.2000000000000001E-3</c:v>
                  </c:pt>
                  <c:pt idx="148">
                    <c:v>8.0000000000000004E-4</c:v>
                  </c:pt>
                  <c:pt idx="149">
                    <c:v>1.9E-3</c:v>
                  </c:pt>
                  <c:pt idx="150">
                    <c:v>2.0000000000000001E-4</c:v>
                  </c:pt>
                  <c:pt idx="151">
                    <c:v>5.0000000000000001E-4</c:v>
                  </c:pt>
                  <c:pt idx="152">
                    <c:v>0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1E-3</c:v>
                  </c:pt>
                  <c:pt idx="157">
                    <c:v>1.1000000000000001E-3</c:v>
                  </c:pt>
                  <c:pt idx="158">
                    <c:v>2.7000000000000001E-3</c:v>
                  </c:pt>
                  <c:pt idx="159">
                    <c:v>1.2999999999999999E-3</c:v>
                  </c:pt>
                  <c:pt idx="160">
                    <c:v>1.1000000000000001E-3</c:v>
                  </c:pt>
                  <c:pt idx="161">
                    <c:v>2.9999999999999997E-4</c:v>
                  </c:pt>
                  <c:pt idx="162">
                    <c:v>1.1000000000000001E-3</c:v>
                  </c:pt>
                  <c:pt idx="163">
                    <c:v>1.4E-3</c:v>
                  </c:pt>
                  <c:pt idx="164">
                    <c:v>3.0000000000000001E-3</c:v>
                  </c:pt>
                  <c:pt idx="166">
                    <c:v>2.9999999999999997E-4</c:v>
                  </c:pt>
                  <c:pt idx="167">
                    <c:v>2.9999999999999997E-4</c:v>
                  </c:pt>
                  <c:pt idx="168">
                    <c:v>2.0000000000000001E-4</c:v>
                  </c:pt>
                </c:numCache>
              </c:numRef>
            </c:plus>
            <c:minus>
              <c:numRef>
                <c:f>'Active 2'!$D$21:$D$1005</c:f>
                <c:numCache>
                  <c:formatCode>General</c:formatCode>
                  <c:ptCount val="9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  <c:pt idx="85">
                    <c:v>3.3E-3</c:v>
                  </c:pt>
                  <c:pt idx="86">
                    <c:v>1.2999999999999999E-3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8.0000000000000004E-4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2.8E-3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3.8999999999999998E-3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1.6000000000000001E-3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6.9999999999999999E-4</c:v>
                  </c:pt>
                  <c:pt idx="112">
                    <c:v>1.1000000000000001E-3</c:v>
                  </c:pt>
                  <c:pt idx="113">
                    <c:v>3.8E-3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7.1000000000000004E-3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1E-3</c:v>
                  </c:pt>
                  <c:pt idx="125">
                    <c:v>2.0000000000000001E-4</c:v>
                  </c:pt>
                  <c:pt idx="126">
                    <c:v>5.1999999999999998E-3</c:v>
                  </c:pt>
                  <c:pt idx="127">
                    <c:v>8.9999999999999993E-3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1.2E-4</c:v>
                  </c:pt>
                  <c:pt idx="132">
                    <c:v>8.0000000000000007E-5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5.5999999999999999E-3</c:v>
                  </c:pt>
                  <c:pt idx="140">
                    <c:v>2.0999999999999999E-3</c:v>
                  </c:pt>
                  <c:pt idx="141">
                    <c:v>1.5E-3</c:v>
                  </c:pt>
                  <c:pt idx="142">
                    <c:v>4.0000000000000002E-4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1E-3</c:v>
                  </c:pt>
                  <c:pt idx="147">
                    <c:v>2.2000000000000001E-3</c:v>
                  </c:pt>
                  <c:pt idx="148">
                    <c:v>8.0000000000000004E-4</c:v>
                  </c:pt>
                  <c:pt idx="149">
                    <c:v>1.9E-3</c:v>
                  </c:pt>
                  <c:pt idx="150">
                    <c:v>2.0000000000000001E-4</c:v>
                  </c:pt>
                  <c:pt idx="151">
                    <c:v>5.0000000000000001E-4</c:v>
                  </c:pt>
                  <c:pt idx="152">
                    <c:v>0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1E-3</c:v>
                  </c:pt>
                  <c:pt idx="157">
                    <c:v>1.1000000000000001E-3</c:v>
                  </c:pt>
                  <c:pt idx="158">
                    <c:v>2.7000000000000001E-3</c:v>
                  </c:pt>
                  <c:pt idx="159">
                    <c:v>1.2999999999999999E-3</c:v>
                  </c:pt>
                  <c:pt idx="160">
                    <c:v>1.1000000000000001E-3</c:v>
                  </c:pt>
                  <c:pt idx="161">
                    <c:v>2.9999999999999997E-4</c:v>
                  </c:pt>
                  <c:pt idx="162">
                    <c:v>1.1000000000000001E-3</c:v>
                  </c:pt>
                  <c:pt idx="163">
                    <c:v>1.4E-3</c:v>
                  </c:pt>
                  <c:pt idx="164">
                    <c:v>3.0000000000000001E-3</c:v>
                  </c:pt>
                  <c:pt idx="166">
                    <c:v>2.9999999999999997E-4</c:v>
                  </c:pt>
                  <c:pt idx="167">
                    <c:v>2.9999999999999997E-4</c:v>
                  </c:pt>
                  <c:pt idx="1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2'!$I$21:$I$1005</c:f>
              <c:numCache>
                <c:formatCode>General</c:formatCode>
                <c:ptCount val="985"/>
                <c:pt idx="9" formatCode="0.0000">
                  <c:v>2.3948380003275815E-2</c:v>
                </c:pt>
                <c:pt idx="10" formatCode="0.0000">
                  <c:v>1.0258729998895433E-2</c:v>
                </c:pt>
                <c:pt idx="13" formatCode="0.0000">
                  <c:v>1.4410725001653191E-2</c:v>
                </c:pt>
                <c:pt idx="14" formatCode="0.0000">
                  <c:v>2.3459005009499379E-2</c:v>
                </c:pt>
                <c:pt idx="15" formatCode="0.0000">
                  <c:v>3.3154100019601174E-3</c:v>
                </c:pt>
                <c:pt idx="16" formatCode="0.0000">
                  <c:v>5.5132999987108633E-3</c:v>
                </c:pt>
                <c:pt idx="17" formatCode="0.0000">
                  <c:v>1.1457865002739709E-2</c:v>
                </c:pt>
                <c:pt idx="18" formatCode="0.0000">
                  <c:v>-6.2953849992481992E-3</c:v>
                </c:pt>
                <c:pt idx="19" formatCode="0.0000">
                  <c:v>-1.2141004997829441E-2</c:v>
                </c:pt>
                <c:pt idx="20" formatCode="0.0000">
                  <c:v>-3.8282699970295653E-3</c:v>
                </c:pt>
                <c:pt idx="21" formatCode="0.0000">
                  <c:v>-1.6943114998866804E-2</c:v>
                </c:pt>
                <c:pt idx="31" formatCode="0.0000">
                  <c:v>-3.9020874995912891E-2</c:v>
                </c:pt>
                <c:pt idx="32" formatCode="0.0000">
                  <c:v>-4.9970209991442971E-2</c:v>
                </c:pt>
                <c:pt idx="33" formatCode="0.0000">
                  <c:v>-2.5761190001503564E-2</c:v>
                </c:pt>
                <c:pt idx="38" formatCode="0.0000">
                  <c:v>-1.1822404994745739E-2</c:v>
                </c:pt>
                <c:pt idx="39" formatCode="0.0000">
                  <c:v>-2.6139909990888555E-2</c:v>
                </c:pt>
                <c:pt idx="40" formatCode="0.0000">
                  <c:v>-4.6512054992490448E-2</c:v>
                </c:pt>
                <c:pt idx="41" formatCode="0.0000">
                  <c:v>-4.1252369999710936E-2</c:v>
                </c:pt>
                <c:pt idx="42" formatCode="0.0000">
                  <c:v>-3.3148654998512939E-2</c:v>
                </c:pt>
                <c:pt idx="43" formatCode="0.0000">
                  <c:v>-3.7413109996123239E-2</c:v>
                </c:pt>
                <c:pt idx="44" formatCode="0.0000">
                  <c:v>-2.2576234994630795E-2</c:v>
                </c:pt>
                <c:pt idx="45" formatCode="0.0000">
                  <c:v>-2.7787639992311597E-2</c:v>
                </c:pt>
                <c:pt idx="46" formatCode="0.0000">
                  <c:v>-2.5476709990471136E-2</c:v>
                </c:pt>
                <c:pt idx="47" formatCode="0.0000">
                  <c:v>-1.4003234995470848E-2</c:v>
                </c:pt>
                <c:pt idx="48" formatCode="0.0000">
                  <c:v>-1.4108539995504543E-2</c:v>
                </c:pt>
                <c:pt idx="56">
                  <c:v>-4.0027794995694421E-2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1-42A9-A569-ED2334209A7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2'!$J$21:$J$1005</c:f>
              <c:numCache>
                <c:formatCode>General</c:formatCode>
                <c:ptCount val="985"/>
                <c:pt idx="50" formatCode="0.0000">
                  <c:v>-3.1904289993690327E-2</c:v>
                </c:pt>
                <c:pt idx="51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1-42A9-A569-ED2334209A7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2'!$K$21:$K$1005</c:f>
              <c:numCache>
                <c:formatCode>General</c:formatCode>
                <c:ptCount val="985"/>
                <c:pt idx="1">
                  <c:v>2.790453500347212E-2</c:v>
                </c:pt>
                <c:pt idx="2">
                  <c:v>2.8004535008221865E-2</c:v>
                </c:pt>
                <c:pt idx="3">
                  <c:v>2.7878009997948539E-2</c:v>
                </c:pt>
                <c:pt idx="4">
                  <c:v>2.7872705002664588E-2</c:v>
                </c:pt>
                <c:pt idx="5">
                  <c:v>2.7493130008224398E-2</c:v>
                </c:pt>
                <c:pt idx="6">
                  <c:v>2.7387825000914745E-2</c:v>
                </c:pt>
                <c:pt idx="7">
                  <c:v>1.8015159999777097E-2</c:v>
                </c:pt>
                <c:pt idx="8">
                  <c:v>1.8115160004526842E-2</c:v>
                </c:pt>
                <c:pt idx="22" formatCode="0.0000">
                  <c:v>-1.5597420002450235E-2</c:v>
                </c:pt>
                <c:pt idx="23" formatCode="0.0000">
                  <c:v>-1.9040319995838217E-2</c:v>
                </c:pt>
                <c:pt idx="24" formatCode="0.0000">
                  <c:v>-1.7364184997859411E-2</c:v>
                </c:pt>
                <c:pt idx="25">
                  <c:v>-2.1856449995539151E-2</c:v>
                </c:pt>
                <c:pt idx="26">
                  <c:v>-2.2528059991600458E-2</c:v>
                </c:pt>
                <c:pt idx="27">
                  <c:v>-2.212805999442935E-2</c:v>
                </c:pt>
                <c:pt idx="28">
                  <c:v>-2.0933364998199977E-2</c:v>
                </c:pt>
                <c:pt idx="29">
                  <c:v>-2.0433364996279124E-2</c:v>
                </c:pt>
                <c:pt idx="30">
                  <c:v>-2.0680834997619968E-2</c:v>
                </c:pt>
                <c:pt idx="34">
                  <c:v>-2.6623735000612214E-2</c:v>
                </c:pt>
                <c:pt idx="35">
                  <c:v>-2.6123734998691361E-2</c:v>
                </c:pt>
                <c:pt idx="36">
                  <c:v>-2.7729039997211657E-2</c:v>
                </c:pt>
                <c:pt idx="37">
                  <c:v>-2.712903999054106E-2</c:v>
                </c:pt>
                <c:pt idx="52">
                  <c:v>-3.4347114997217432E-2</c:v>
                </c:pt>
                <c:pt idx="53" formatCode="0.0000">
                  <c:v>-3.397522999875946E-2</c:v>
                </c:pt>
                <c:pt idx="54" formatCode="0.0000">
                  <c:v>-3.3900424998137169E-2</c:v>
                </c:pt>
                <c:pt idx="55" formatCode="0.0000">
                  <c:v>-3.5466654997435398E-2</c:v>
                </c:pt>
                <c:pt idx="59">
                  <c:v>-3.7960144996759482E-2</c:v>
                </c:pt>
                <c:pt idx="61">
                  <c:v>-3.639827499864623E-2</c:v>
                </c:pt>
                <c:pt idx="62" formatCode="0.0000">
                  <c:v>-3.8324799999827519E-2</c:v>
                </c:pt>
                <c:pt idx="68">
                  <c:v>-3.7802769998961594E-2</c:v>
                </c:pt>
                <c:pt idx="69">
                  <c:v>-3.7529294997511897E-2</c:v>
                </c:pt>
                <c:pt idx="70">
                  <c:v>-3.8355819997377694E-2</c:v>
                </c:pt>
                <c:pt idx="71">
                  <c:v>-3.7582344994007144E-2</c:v>
                </c:pt>
                <c:pt idx="72">
                  <c:v>-3.807538999535609E-2</c:v>
                </c:pt>
                <c:pt idx="74">
                  <c:v>-3.7587849998089951E-2</c:v>
                </c:pt>
                <c:pt idx="75">
                  <c:v>-3.9269809996767435E-2</c:v>
                </c:pt>
                <c:pt idx="83">
                  <c:v>-3.8941359998716507E-2</c:v>
                </c:pt>
                <c:pt idx="84">
                  <c:v>-3.9926499994180631E-2</c:v>
                </c:pt>
                <c:pt idx="85">
                  <c:v>-3.8934189993597101E-2</c:v>
                </c:pt>
                <c:pt idx="86">
                  <c:v>-3.8313764998747502E-2</c:v>
                </c:pt>
                <c:pt idx="87">
                  <c:v>-3.8703414997144137E-2</c:v>
                </c:pt>
                <c:pt idx="88">
                  <c:v>-3.930813999613747E-2</c:v>
                </c:pt>
                <c:pt idx="89">
                  <c:v>-3.9062750001903623E-2</c:v>
                </c:pt>
                <c:pt idx="90">
                  <c:v>-3.9086570097424556E-2</c:v>
                </c:pt>
                <c:pt idx="92">
                  <c:v>-4.0470380001352169E-2</c:v>
                </c:pt>
                <c:pt idx="93">
                  <c:v>-4.0513079999072943E-2</c:v>
                </c:pt>
                <c:pt idx="95">
                  <c:v>-4.2051669995998964E-2</c:v>
                </c:pt>
                <c:pt idx="96">
                  <c:v>-4.1123814997263253E-2</c:v>
                </c:pt>
                <c:pt idx="97">
                  <c:v>-4.1546884996932931E-2</c:v>
                </c:pt>
                <c:pt idx="98">
                  <c:v>-4.1665979995741509E-2</c:v>
                </c:pt>
                <c:pt idx="99">
                  <c:v>-3.972300500026904E-2</c:v>
                </c:pt>
                <c:pt idx="100">
                  <c:v>-2.800496499548899E-2</c:v>
                </c:pt>
                <c:pt idx="101">
                  <c:v>-4.1844959996524267E-2</c:v>
                </c:pt>
                <c:pt idx="102">
                  <c:v>-4.2725589999463409E-2</c:v>
                </c:pt>
                <c:pt idx="103">
                  <c:v>-4.2536460001429077E-2</c:v>
                </c:pt>
                <c:pt idx="106">
                  <c:v>-4.2294219994801097E-2</c:v>
                </c:pt>
                <c:pt idx="107">
                  <c:v>-4.0856549996533431E-2</c:v>
                </c:pt>
                <c:pt idx="108">
                  <c:v>-4.0078029996948317E-2</c:v>
                </c:pt>
                <c:pt idx="109">
                  <c:v>-4.1983334995165933E-2</c:v>
                </c:pt>
                <c:pt idx="110">
                  <c:v>-4.11629099980928E-2</c:v>
                </c:pt>
                <c:pt idx="111">
                  <c:v>-4.6628954994957894E-2</c:v>
                </c:pt>
                <c:pt idx="112">
                  <c:v>-4.2532134997600224E-2</c:v>
                </c:pt>
                <c:pt idx="113">
                  <c:v>-4.1037440001673531E-2</c:v>
                </c:pt>
                <c:pt idx="114">
                  <c:v>-4.312676999688847E-2</c:v>
                </c:pt>
                <c:pt idx="115">
                  <c:v>-4.123497999535175E-2</c:v>
                </c:pt>
                <c:pt idx="118">
                  <c:v>-4.7659839998232201E-2</c:v>
                </c:pt>
                <c:pt idx="119">
                  <c:v>-4.7659839998232201E-2</c:v>
                </c:pt>
                <c:pt idx="120">
                  <c:v>-3.9859839998825919E-2</c:v>
                </c:pt>
                <c:pt idx="121">
                  <c:v>-4.2100154991203453E-2</c:v>
                </c:pt>
                <c:pt idx="122">
                  <c:v>-3.9851019995694514E-2</c:v>
                </c:pt>
                <c:pt idx="123">
                  <c:v>-3.9456325001083314E-2</c:v>
                </c:pt>
                <c:pt idx="124">
                  <c:v>-3.8288949996058363E-2</c:v>
                </c:pt>
                <c:pt idx="125">
                  <c:v>-4.0733715002716053E-2</c:v>
                </c:pt>
                <c:pt idx="126">
                  <c:v>-3.9785435001249425E-2</c:v>
                </c:pt>
                <c:pt idx="127">
                  <c:v>-4.1008244996191934E-2</c:v>
                </c:pt>
                <c:pt idx="128">
                  <c:v>-3.9667394994467031E-2</c:v>
                </c:pt>
                <c:pt idx="129">
                  <c:v>-3.9784624997992069E-2</c:v>
                </c:pt>
                <c:pt idx="130">
                  <c:v>-4.2189929998130538E-2</c:v>
                </c:pt>
                <c:pt idx="131">
                  <c:v>-3.953231500054244E-2</c:v>
                </c:pt>
                <c:pt idx="132">
                  <c:v>-3.9948839999851771E-2</c:v>
                </c:pt>
                <c:pt idx="133">
                  <c:v>-3.9724939997540787E-2</c:v>
                </c:pt>
                <c:pt idx="134">
                  <c:v>-3.9430245000403374E-2</c:v>
                </c:pt>
                <c:pt idx="135">
                  <c:v>-4.010079999716254E-2</c:v>
                </c:pt>
                <c:pt idx="136">
                  <c:v>-3.9606104997801594E-2</c:v>
                </c:pt>
                <c:pt idx="137">
                  <c:v>-4.0332630000193603E-2</c:v>
                </c:pt>
                <c:pt idx="138">
                  <c:v>-3.7012125001638196E-2</c:v>
                </c:pt>
                <c:pt idx="139">
                  <c:v>-3.7374474995885976E-2</c:v>
                </c:pt>
                <c:pt idx="140">
                  <c:v>-4.1179779997037258E-2</c:v>
                </c:pt>
                <c:pt idx="141">
                  <c:v>-3.9937599991390016E-2</c:v>
                </c:pt>
                <c:pt idx="142">
                  <c:v>-3.8042904998292215E-2</c:v>
                </c:pt>
                <c:pt idx="143">
                  <c:v>-3.9462000000639819E-2</c:v>
                </c:pt>
                <c:pt idx="144">
                  <c:v>-3.9778909995220602E-2</c:v>
                </c:pt>
                <c:pt idx="145">
                  <c:v>-3.8884214998688549E-2</c:v>
                </c:pt>
                <c:pt idx="146">
                  <c:v>-3.7516044991207309E-2</c:v>
                </c:pt>
                <c:pt idx="147">
                  <c:v>-4.0521349998016376E-2</c:v>
                </c:pt>
                <c:pt idx="148">
                  <c:v>-3.9627449994441122E-2</c:v>
                </c:pt>
                <c:pt idx="149">
                  <c:v>-3.993275499669835E-2</c:v>
                </c:pt>
                <c:pt idx="151">
                  <c:v>-3.861890754342312E-2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1-42A9-A569-ED2334209A7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2'!$L$21:$L$1005</c:f>
              <c:numCache>
                <c:formatCode>General</c:formatCode>
                <c:ptCount val="985"/>
                <c:pt idx="76">
                  <c:v>-3.8066845198045485E-2</c:v>
                </c:pt>
                <c:pt idx="91">
                  <c:v>-4.0084704996843357E-2</c:v>
                </c:pt>
                <c:pt idx="105">
                  <c:v>-4.2293164995498955E-2</c:v>
                </c:pt>
                <c:pt idx="116">
                  <c:v>-4.1348969993123319E-2</c:v>
                </c:pt>
                <c:pt idx="117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1-42A9-A569-ED2334209A7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1-42A9-A569-ED2334209A7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2'!$N$21:$N$1005</c:f>
              <c:numCache>
                <c:formatCode>General</c:formatCode>
                <c:ptCount val="985"/>
                <c:pt idx="49">
                  <c:v>-2.969208999274997E-2</c:v>
                </c:pt>
                <c:pt idx="63">
                  <c:v>-4.0824265000992455E-2</c:v>
                </c:pt>
                <c:pt idx="64">
                  <c:v>-3.7163249995501246E-2</c:v>
                </c:pt>
                <c:pt idx="65">
                  <c:v>-3.6842825000348967E-2</c:v>
                </c:pt>
                <c:pt idx="66">
                  <c:v>-3.9369350000924896E-2</c:v>
                </c:pt>
                <c:pt idx="67">
                  <c:v>-3.7274654991051648E-2</c:v>
                </c:pt>
                <c:pt idx="73">
                  <c:v>-3.8724189995264169E-2</c:v>
                </c:pt>
                <c:pt idx="76">
                  <c:v>-3.7002634999225847E-2</c:v>
                </c:pt>
                <c:pt idx="77">
                  <c:v>-3.6802634997002315E-2</c:v>
                </c:pt>
                <c:pt idx="78">
                  <c:v>-3.5102634996292181E-2</c:v>
                </c:pt>
                <c:pt idx="79">
                  <c:v>-3.9929159996972885E-2</c:v>
                </c:pt>
                <c:pt idx="80">
                  <c:v>-3.9229160000104457E-2</c:v>
                </c:pt>
                <c:pt idx="81">
                  <c:v>-3.9129159995354712E-2</c:v>
                </c:pt>
                <c:pt idx="94">
                  <c:v>-4.303174999949988E-2</c:v>
                </c:pt>
                <c:pt idx="104">
                  <c:v>-4.7879159996227827E-2</c:v>
                </c:pt>
                <c:pt idx="150">
                  <c:v>-4.0334289813472424E-2</c:v>
                </c:pt>
                <c:pt idx="152">
                  <c:v>-4.0365319866396021E-2</c:v>
                </c:pt>
                <c:pt idx="153">
                  <c:v>-3.8652019997243769E-2</c:v>
                </c:pt>
                <c:pt idx="154">
                  <c:v>-3.7695729995903093E-2</c:v>
                </c:pt>
                <c:pt idx="155">
                  <c:v>-3.7423754991323221E-2</c:v>
                </c:pt>
                <c:pt idx="156">
                  <c:v>-3.5596114998043049E-2</c:v>
                </c:pt>
                <c:pt idx="157">
                  <c:v>-3.7801419995957986E-2</c:v>
                </c:pt>
                <c:pt idx="158">
                  <c:v>-3.6989479995099828E-2</c:v>
                </c:pt>
                <c:pt idx="159">
                  <c:v>-3.5794784998870455E-2</c:v>
                </c:pt>
                <c:pt idx="160">
                  <c:v>-3.8259239998296835E-2</c:v>
                </c:pt>
                <c:pt idx="161">
                  <c:v>-3.6164544995699544E-2</c:v>
                </c:pt>
                <c:pt idx="162">
                  <c:v>-3.6885764995531645E-2</c:v>
                </c:pt>
                <c:pt idx="163">
                  <c:v>-3.7391070000012405E-2</c:v>
                </c:pt>
                <c:pt idx="164">
                  <c:v>-3.6448890074098017E-2</c:v>
                </c:pt>
                <c:pt idx="165">
                  <c:v>-3.8419444892497268E-2</c:v>
                </c:pt>
                <c:pt idx="166">
                  <c:v>-3.2323649997124448E-2</c:v>
                </c:pt>
                <c:pt idx="167">
                  <c:v>-3.8045649998821318E-2</c:v>
                </c:pt>
                <c:pt idx="168">
                  <c:v>-3.6950679997971747E-2</c:v>
                </c:pt>
                <c:pt idx="169">
                  <c:v>-3.6582219916454051E-2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1-42A9-A569-ED2334209A7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2'!$O$21:$O$1005</c:f>
              <c:numCache>
                <c:formatCode>General</c:formatCode>
                <c:ptCount val="985"/>
                <c:pt idx="56">
                  <c:v>-3.8598405460529547E-2</c:v>
                </c:pt>
                <c:pt idx="57">
                  <c:v>-3.8601235594253165E-2</c:v>
                </c:pt>
                <c:pt idx="58">
                  <c:v>-3.8606606416205946E-2</c:v>
                </c:pt>
                <c:pt idx="59">
                  <c:v>-3.860708882536338E-2</c:v>
                </c:pt>
                <c:pt idx="60">
                  <c:v>-3.8612974217084095E-2</c:v>
                </c:pt>
                <c:pt idx="61">
                  <c:v>-3.8660668402449215E-2</c:v>
                </c:pt>
                <c:pt idx="62">
                  <c:v>-3.8660829205501693E-2</c:v>
                </c:pt>
                <c:pt idx="63">
                  <c:v>-3.8664463354487706E-2</c:v>
                </c:pt>
                <c:pt idx="64">
                  <c:v>-3.8670155782545443E-2</c:v>
                </c:pt>
                <c:pt idx="65">
                  <c:v>-3.8670638191702883E-2</c:v>
                </c:pt>
                <c:pt idx="66">
                  <c:v>-3.8670798994755361E-2</c:v>
                </c:pt>
                <c:pt idx="67">
                  <c:v>-3.8670831155365855E-2</c:v>
                </c:pt>
                <c:pt idx="68">
                  <c:v>-3.8672214061617173E-2</c:v>
                </c:pt>
                <c:pt idx="69">
                  <c:v>-3.8672374864669651E-2</c:v>
                </c:pt>
                <c:pt idx="70">
                  <c:v>-3.8672535667722129E-2</c:v>
                </c:pt>
                <c:pt idx="71">
                  <c:v>-3.8672696470774606E-2</c:v>
                </c:pt>
                <c:pt idx="72">
                  <c:v>-3.8719940407592787E-2</c:v>
                </c:pt>
                <c:pt idx="73">
                  <c:v>-3.8725086105272095E-2</c:v>
                </c:pt>
                <c:pt idx="74">
                  <c:v>-3.8725472032598046E-2</c:v>
                </c:pt>
                <c:pt idx="75">
                  <c:v>-3.8727787596553737E-2</c:v>
                </c:pt>
                <c:pt idx="76">
                  <c:v>-3.872801272082721E-2</c:v>
                </c:pt>
                <c:pt idx="77">
                  <c:v>-3.8781335013029071E-2</c:v>
                </c:pt>
                <c:pt idx="78">
                  <c:v>-3.8781335013029071E-2</c:v>
                </c:pt>
                <c:pt idx="79">
                  <c:v>-3.8781335013029071E-2</c:v>
                </c:pt>
                <c:pt idx="80">
                  <c:v>-3.8781495816081549E-2</c:v>
                </c:pt>
                <c:pt idx="81">
                  <c:v>-3.8781495816081549E-2</c:v>
                </c:pt>
                <c:pt idx="82">
                  <c:v>-3.8781495816081549E-2</c:v>
                </c:pt>
                <c:pt idx="83">
                  <c:v>-3.8782782240501378E-2</c:v>
                </c:pt>
                <c:pt idx="84">
                  <c:v>-3.8787542010854742E-2</c:v>
                </c:pt>
                <c:pt idx="85">
                  <c:v>-3.8789407326263493E-2</c:v>
                </c:pt>
                <c:pt idx="86">
                  <c:v>-3.8789889735420927E-2</c:v>
                </c:pt>
                <c:pt idx="87">
                  <c:v>-3.8794070614785368E-2</c:v>
                </c:pt>
                <c:pt idx="88">
                  <c:v>-3.8834110574852511E-2</c:v>
                </c:pt>
                <c:pt idx="89">
                  <c:v>-3.8859903384470061E-2</c:v>
                </c:pt>
                <c:pt idx="90">
                  <c:v>-3.8902484032766367E-2</c:v>
                </c:pt>
                <c:pt idx="91">
                  <c:v>-3.8909141279138977E-2</c:v>
                </c:pt>
                <c:pt idx="92">
                  <c:v>-3.8910266900506328E-2</c:v>
                </c:pt>
                <c:pt idx="93">
                  <c:v>-3.8914769385975725E-2</c:v>
                </c:pt>
                <c:pt idx="94">
                  <c:v>-3.8917792483362322E-2</c:v>
                </c:pt>
                <c:pt idx="95">
                  <c:v>-3.902533756485993E-2</c:v>
                </c:pt>
                <c:pt idx="96">
                  <c:v>-3.9028199859194049E-2</c:v>
                </c:pt>
                <c:pt idx="97">
                  <c:v>-3.9033795805420303E-2</c:v>
                </c:pt>
                <c:pt idx="98">
                  <c:v>-3.9036336493649459E-2</c:v>
                </c:pt>
                <c:pt idx="99">
                  <c:v>-3.9039713357751513E-2</c:v>
                </c:pt>
                <c:pt idx="100">
                  <c:v>-3.9042028921707203E-2</c:v>
                </c:pt>
                <c:pt idx="101">
                  <c:v>-3.9088951252420422E-2</c:v>
                </c:pt>
                <c:pt idx="102">
                  <c:v>-3.9094289913762709E-2</c:v>
                </c:pt>
                <c:pt idx="103">
                  <c:v>-3.9098599435569134E-2</c:v>
                </c:pt>
                <c:pt idx="104">
                  <c:v>-3.9103101921038531E-2</c:v>
                </c:pt>
                <c:pt idx="105">
                  <c:v>-3.9146229299713259E-2</c:v>
                </c:pt>
                <c:pt idx="106">
                  <c:v>-3.9151085551898113E-2</c:v>
                </c:pt>
                <c:pt idx="107">
                  <c:v>-3.9154494576610653E-2</c:v>
                </c:pt>
                <c:pt idx="108">
                  <c:v>-3.9158868419638074E-2</c:v>
                </c:pt>
                <c:pt idx="109">
                  <c:v>-3.9158900580248568E-2</c:v>
                </c:pt>
                <c:pt idx="110">
                  <c:v>-3.9159382989406001E-2</c:v>
                </c:pt>
                <c:pt idx="111">
                  <c:v>-3.9161602071530202E-2</c:v>
                </c:pt>
                <c:pt idx="112">
                  <c:v>-3.9164046277927876E-2</c:v>
                </c:pt>
                <c:pt idx="113">
                  <c:v>-3.9164078438538377E-2</c:v>
                </c:pt>
                <c:pt idx="114">
                  <c:v>-3.9212512317944898E-2</c:v>
                </c:pt>
                <c:pt idx="115">
                  <c:v>-3.9222868034524509E-2</c:v>
                </c:pt>
                <c:pt idx="116">
                  <c:v>-3.9278119963356117E-2</c:v>
                </c:pt>
                <c:pt idx="117">
                  <c:v>-3.9278795336176529E-2</c:v>
                </c:pt>
                <c:pt idx="118">
                  <c:v>-3.9282429485162543E-2</c:v>
                </c:pt>
                <c:pt idx="119">
                  <c:v>-3.9282429485162543E-2</c:v>
                </c:pt>
                <c:pt idx="120">
                  <c:v>-3.9282429485162543E-2</c:v>
                </c:pt>
                <c:pt idx="121">
                  <c:v>-3.9285098815833683E-2</c:v>
                </c:pt>
                <c:pt idx="122">
                  <c:v>-3.9336330668353334E-2</c:v>
                </c:pt>
                <c:pt idx="123">
                  <c:v>-3.9336362828963828E-2</c:v>
                </c:pt>
                <c:pt idx="124">
                  <c:v>-3.9337166844226217E-2</c:v>
                </c:pt>
                <c:pt idx="125">
                  <c:v>-3.938775548453595E-2</c:v>
                </c:pt>
                <c:pt idx="126">
                  <c:v>-3.9391100188027509E-2</c:v>
                </c:pt>
                <c:pt idx="127">
                  <c:v>-3.9392450933668326E-2</c:v>
                </c:pt>
                <c:pt idx="128">
                  <c:v>-3.9393415751983192E-2</c:v>
                </c:pt>
                <c:pt idx="129">
                  <c:v>-3.9402613686584965E-2</c:v>
                </c:pt>
                <c:pt idx="130">
                  <c:v>-3.940264584719546E-2</c:v>
                </c:pt>
                <c:pt idx="131">
                  <c:v>-3.9404479001993717E-2</c:v>
                </c:pt>
                <c:pt idx="132">
                  <c:v>-3.9404639805046195E-2</c:v>
                </c:pt>
                <c:pt idx="133">
                  <c:v>-3.9405283017256106E-2</c:v>
                </c:pt>
                <c:pt idx="134">
                  <c:v>-3.9405315177866607E-2</c:v>
                </c:pt>
                <c:pt idx="135">
                  <c:v>-3.9406955369001885E-2</c:v>
                </c:pt>
                <c:pt idx="136">
                  <c:v>-3.9406987529612379E-2</c:v>
                </c:pt>
                <c:pt idx="137">
                  <c:v>-3.9407148332664857E-2</c:v>
                </c:pt>
                <c:pt idx="138">
                  <c:v>-3.9450854602328514E-2</c:v>
                </c:pt>
                <c:pt idx="139">
                  <c:v>-3.9459537967162353E-2</c:v>
                </c:pt>
                <c:pt idx="140">
                  <c:v>-3.9459570127772847E-2</c:v>
                </c:pt>
                <c:pt idx="141">
                  <c:v>-3.946355804347431E-2</c:v>
                </c:pt>
                <c:pt idx="142">
                  <c:v>-3.9463590204084811E-2</c:v>
                </c:pt>
                <c:pt idx="143">
                  <c:v>-3.9466130892313968E-2</c:v>
                </c:pt>
                <c:pt idx="144">
                  <c:v>-3.951958182695782E-2</c:v>
                </c:pt>
                <c:pt idx="145">
                  <c:v>-3.9519613987568314E-2</c:v>
                </c:pt>
                <c:pt idx="146">
                  <c:v>-3.9519806951231286E-2</c:v>
                </c:pt>
                <c:pt idx="147">
                  <c:v>-3.9519839111841787E-2</c:v>
                </c:pt>
                <c:pt idx="148">
                  <c:v>-3.9520482324051698E-2</c:v>
                </c:pt>
                <c:pt idx="149">
                  <c:v>-3.9520514484662192E-2</c:v>
                </c:pt>
                <c:pt idx="150">
                  <c:v>-3.9523312457775323E-2</c:v>
                </c:pt>
                <c:pt idx="151">
                  <c:v>-3.9532253107493122E-2</c:v>
                </c:pt>
                <c:pt idx="152">
                  <c:v>-3.9569816700552096E-2</c:v>
                </c:pt>
                <c:pt idx="153">
                  <c:v>-3.9600047674418055E-2</c:v>
                </c:pt>
                <c:pt idx="154">
                  <c:v>-3.9645780062542935E-2</c:v>
                </c:pt>
                <c:pt idx="155">
                  <c:v>-3.9719910269735523E-2</c:v>
                </c:pt>
                <c:pt idx="156">
                  <c:v>-3.9763391415125707E-2</c:v>
                </c:pt>
                <c:pt idx="157">
                  <c:v>-3.9763423575736201E-2</c:v>
                </c:pt>
                <c:pt idx="158">
                  <c:v>-3.9766382351901802E-2</c:v>
                </c:pt>
                <c:pt idx="159">
                  <c:v>-3.9766414512512296E-2</c:v>
                </c:pt>
                <c:pt idx="160">
                  <c:v>-3.9767411491437664E-2</c:v>
                </c:pt>
                <c:pt idx="161">
                  <c:v>-3.9767443652048165E-2</c:v>
                </c:pt>
                <c:pt idx="162">
                  <c:v>-3.9767572294490142E-2</c:v>
                </c:pt>
                <c:pt idx="163">
                  <c:v>-3.9767604455100643E-2</c:v>
                </c:pt>
                <c:pt idx="164">
                  <c:v>-3.9771592370802106E-2</c:v>
                </c:pt>
                <c:pt idx="165">
                  <c:v>-3.9773232561937384E-2</c:v>
                </c:pt>
                <c:pt idx="166">
                  <c:v>-3.9804782120833666E-2</c:v>
                </c:pt>
                <c:pt idx="167">
                  <c:v>-3.9817646365031947E-2</c:v>
                </c:pt>
                <c:pt idx="168">
                  <c:v>-3.9825557875213885E-2</c:v>
                </c:pt>
                <c:pt idx="169">
                  <c:v>-3.9845754738605188E-2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1-42A9-A569-ED2334209A78}"/>
            </c:ext>
          </c:extLst>
        </c:ser>
        <c:ser>
          <c:idx val="8"/>
          <c:order val="8"/>
          <c:tx>
            <c:strRef>
              <c:f>'Active 2'!$U$1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2'!$T$2:$T$40</c:f>
              <c:numCache>
                <c:formatCode>General</c:formatCode>
                <c:ptCount val="3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2'!$U$2:$U$40</c:f>
              <c:numCache>
                <c:formatCode>0.00E+00</c:formatCode>
                <c:ptCount val="39"/>
                <c:pt idx="0">
                  <c:v>2.8668429535923239E-2</c:v>
                </c:pt>
                <c:pt idx="1">
                  <c:v>3.0005708039719713E-2</c:v>
                </c:pt>
                <c:pt idx="2">
                  <c:v>3.039413754596023E-2</c:v>
                </c:pt>
                <c:pt idx="3">
                  <c:v>2.9754293014637778E-2</c:v>
                </c:pt>
                <c:pt idx="4">
                  <c:v>2.8058391713651223E-2</c:v>
                </c:pt>
                <c:pt idx="5">
                  <c:v>2.5331943750563583E-2</c:v>
                </c:pt>
                <c:pt idx="6">
                  <c:v>2.1652236554166447E-2</c:v>
                </c:pt>
                <c:pt idx="7">
                  <c:v>1.7143743340599503E-2</c:v>
                </c:pt>
                <c:pt idx="8">
                  <c:v>1.1970728340383475E-2</c:v>
                </c:pt>
                <c:pt idx="9">
                  <c:v>6.3274880990872306E-3</c:v>
                </c:pt>
                <c:pt idx="10">
                  <c:v>4.268086017813655E-4</c:v>
                </c:pt>
                <c:pt idx="11">
                  <c:v>-5.5126760332521096E-3</c:v>
                </c:pt>
                <c:pt idx="12">
                  <c:v>-1.1279472289909526E-2</c:v>
                </c:pt>
                <c:pt idx="13">
                  <c:v>-1.6681791776851914E-2</c:v>
                </c:pt>
                <c:pt idx="14">
                  <c:v>-2.1558945097251838E-2</c:v>
                </c:pt>
                <c:pt idx="15">
                  <c:v>-2.5790888172449233E-2</c:v>
                </c:pt>
                <c:pt idx="16">
                  <c:v>-2.9305353886294315E-2</c:v>
                </c:pt>
                <c:pt idx="17">
                  <c:v>-3.2082145369546317E-2</c:v>
                </c:pt>
                <c:pt idx="18">
                  <c:v>-3.4154335866538044E-2</c:v>
                </c:pt>
                <c:pt idx="19">
                  <c:v>-3.5606303901770699E-2</c:v>
                </c:pt>
                <c:pt idx="20">
                  <c:v>-3.6568720474337464E-2</c:v>
                </c:pt>
                <c:pt idx="21">
                  <c:v>-3.7210786083673758E-2</c:v>
                </c:pt>
                <c:pt idx="22">
                  <c:v>-3.7730178773658356E-2</c:v>
                </c:pt>
                <c:pt idx="23">
                  <c:v>-3.8341310367164136E-2</c:v>
                </c:pt>
                <c:pt idx="24">
                  <c:v>-3.9262588571105546E-2</c:v>
                </c:pt>
                <c:pt idx="25">
                  <c:v>-4.0703441691819352E-2</c:v>
                </c:pt>
                <c:pt idx="26">
                  <c:v>-4.2851876803590719E-2</c:v>
                </c:pt>
                <c:pt idx="27">
                  <c:v>-4.5863310521459914E-2</c:v>
                </c:pt>
                <c:pt idx="28">
                  <c:v>-4.985133592587352E-2</c:v>
                </c:pt>
                <c:pt idx="29">
                  <c:v>-5.4880974162774966E-2</c:v>
                </c:pt>
                <c:pt idx="30">
                  <c:v>-6.0964811631770581E-2</c:v>
                </c:pt>
                <c:pt idx="31">
                  <c:v>-6.8062252246411409E-2</c:v>
                </c:pt>
                <c:pt idx="32">
                  <c:v>-7.6081929188721267E-2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31-42A9-A569-ED233420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79680"/>
        <c:axId val="1"/>
      </c:scatterChart>
      <c:valAx>
        <c:axId val="76457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238211890180395"/>
              <c:y val="0.85670859740093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365079365079361E-3"/>
              <c:y val="0.35061039626144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7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"/>
          <c:y val="0.92073170731707321"/>
          <c:w val="0.8904761904761904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  [44364.8374 + 0.38421061 E]  </a:t>
            </a:r>
          </a:p>
        </c:rich>
      </c:tx>
      <c:layout>
        <c:manualLayout>
          <c:xMode val="edge"/>
          <c:yMode val="edge"/>
          <c:x val="0.19841303170437027"/>
          <c:y val="1.52439024390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510763130524"/>
          <c:y val="0.10670747592457235"/>
          <c:w val="0.83809653722801525"/>
          <c:h val="0.719513266234259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2'!$H$21:$H$1005</c:f>
              <c:numCache>
                <c:formatCode>General</c:formatCode>
                <c:ptCount val="985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D-4A89-B2C9-F4A4905F6825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2'!$J$21:$J$1005</c:f>
              <c:numCache>
                <c:formatCode>General</c:formatCode>
                <c:ptCount val="985"/>
                <c:pt idx="50" formatCode="0.0000">
                  <c:v>-3.1904289993690327E-2</c:v>
                </c:pt>
                <c:pt idx="51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D-4A89-B2C9-F4A4905F6825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2'!$K$21:$K$1005</c:f>
              <c:numCache>
                <c:formatCode>General</c:formatCode>
                <c:ptCount val="985"/>
                <c:pt idx="1">
                  <c:v>2.790453500347212E-2</c:v>
                </c:pt>
                <c:pt idx="2">
                  <c:v>2.8004535008221865E-2</c:v>
                </c:pt>
                <c:pt idx="3">
                  <c:v>2.7878009997948539E-2</c:v>
                </c:pt>
                <c:pt idx="4">
                  <c:v>2.7872705002664588E-2</c:v>
                </c:pt>
                <c:pt idx="5">
                  <c:v>2.7493130008224398E-2</c:v>
                </c:pt>
                <c:pt idx="6">
                  <c:v>2.7387825000914745E-2</c:v>
                </c:pt>
                <c:pt idx="7">
                  <c:v>1.8015159999777097E-2</c:v>
                </c:pt>
                <c:pt idx="8">
                  <c:v>1.8115160004526842E-2</c:v>
                </c:pt>
                <c:pt idx="22" formatCode="0.0000">
                  <c:v>-1.5597420002450235E-2</c:v>
                </c:pt>
                <c:pt idx="23" formatCode="0.0000">
                  <c:v>-1.9040319995838217E-2</c:v>
                </c:pt>
                <c:pt idx="24" formatCode="0.0000">
                  <c:v>-1.7364184997859411E-2</c:v>
                </c:pt>
                <c:pt idx="25">
                  <c:v>-2.1856449995539151E-2</c:v>
                </c:pt>
                <c:pt idx="26">
                  <c:v>-2.2528059991600458E-2</c:v>
                </c:pt>
                <c:pt idx="27">
                  <c:v>-2.212805999442935E-2</c:v>
                </c:pt>
                <c:pt idx="28">
                  <c:v>-2.0933364998199977E-2</c:v>
                </c:pt>
                <c:pt idx="29">
                  <c:v>-2.0433364996279124E-2</c:v>
                </c:pt>
                <c:pt idx="30">
                  <c:v>-2.0680834997619968E-2</c:v>
                </c:pt>
                <c:pt idx="34">
                  <c:v>-2.6623735000612214E-2</c:v>
                </c:pt>
                <c:pt idx="35">
                  <c:v>-2.6123734998691361E-2</c:v>
                </c:pt>
                <c:pt idx="36">
                  <c:v>-2.7729039997211657E-2</c:v>
                </c:pt>
                <c:pt idx="37">
                  <c:v>-2.712903999054106E-2</c:v>
                </c:pt>
                <c:pt idx="52">
                  <c:v>-3.4347114997217432E-2</c:v>
                </c:pt>
                <c:pt idx="53" formatCode="0.0000">
                  <c:v>-3.397522999875946E-2</c:v>
                </c:pt>
                <c:pt idx="54" formatCode="0.0000">
                  <c:v>-3.3900424998137169E-2</c:v>
                </c:pt>
                <c:pt idx="55" formatCode="0.0000">
                  <c:v>-3.5466654997435398E-2</c:v>
                </c:pt>
                <c:pt idx="59">
                  <c:v>-3.7960144996759482E-2</c:v>
                </c:pt>
                <c:pt idx="61">
                  <c:v>-3.639827499864623E-2</c:v>
                </c:pt>
                <c:pt idx="62" formatCode="0.0000">
                  <c:v>-3.8324799999827519E-2</c:v>
                </c:pt>
                <c:pt idx="68">
                  <c:v>-3.7802769998961594E-2</c:v>
                </c:pt>
                <c:pt idx="69">
                  <c:v>-3.7529294997511897E-2</c:v>
                </c:pt>
                <c:pt idx="70">
                  <c:v>-3.8355819997377694E-2</c:v>
                </c:pt>
                <c:pt idx="71">
                  <c:v>-3.7582344994007144E-2</c:v>
                </c:pt>
                <c:pt idx="72">
                  <c:v>-3.807538999535609E-2</c:v>
                </c:pt>
                <c:pt idx="74">
                  <c:v>-3.7587849998089951E-2</c:v>
                </c:pt>
                <c:pt idx="75">
                  <c:v>-3.9269809996767435E-2</c:v>
                </c:pt>
                <c:pt idx="83">
                  <c:v>-3.8941359998716507E-2</c:v>
                </c:pt>
                <c:pt idx="84">
                  <c:v>-3.9926499994180631E-2</c:v>
                </c:pt>
                <c:pt idx="85">
                  <c:v>-3.8934189993597101E-2</c:v>
                </c:pt>
                <c:pt idx="86">
                  <c:v>-3.8313764998747502E-2</c:v>
                </c:pt>
                <c:pt idx="87">
                  <c:v>-3.8703414997144137E-2</c:v>
                </c:pt>
                <c:pt idx="88">
                  <c:v>-3.930813999613747E-2</c:v>
                </c:pt>
                <c:pt idx="89">
                  <c:v>-3.9062750001903623E-2</c:v>
                </c:pt>
                <c:pt idx="90">
                  <c:v>-3.9086570097424556E-2</c:v>
                </c:pt>
                <c:pt idx="92">
                  <c:v>-4.0470380001352169E-2</c:v>
                </c:pt>
                <c:pt idx="93">
                  <c:v>-4.0513079999072943E-2</c:v>
                </c:pt>
                <c:pt idx="95">
                  <c:v>-4.2051669995998964E-2</c:v>
                </c:pt>
                <c:pt idx="96">
                  <c:v>-4.1123814997263253E-2</c:v>
                </c:pt>
                <c:pt idx="97">
                  <c:v>-4.1546884996932931E-2</c:v>
                </c:pt>
                <c:pt idx="98">
                  <c:v>-4.1665979995741509E-2</c:v>
                </c:pt>
                <c:pt idx="99">
                  <c:v>-3.972300500026904E-2</c:v>
                </c:pt>
                <c:pt idx="100">
                  <c:v>-2.800496499548899E-2</c:v>
                </c:pt>
                <c:pt idx="101">
                  <c:v>-4.1844959996524267E-2</c:v>
                </c:pt>
                <c:pt idx="102">
                  <c:v>-4.2725589999463409E-2</c:v>
                </c:pt>
                <c:pt idx="103">
                  <c:v>-4.2536460001429077E-2</c:v>
                </c:pt>
                <c:pt idx="106">
                  <c:v>-4.2294219994801097E-2</c:v>
                </c:pt>
                <c:pt idx="107">
                  <c:v>-4.0856549996533431E-2</c:v>
                </c:pt>
                <c:pt idx="108">
                  <c:v>-4.0078029996948317E-2</c:v>
                </c:pt>
                <c:pt idx="109">
                  <c:v>-4.1983334995165933E-2</c:v>
                </c:pt>
                <c:pt idx="110">
                  <c:v>-4.11629099980928E-2</c:v>
                </c:pt>
                <c:pt idx="111">
                  <c:v>-4.6628954994957894E-2</c:v>
                </c:pt>
                <c:pt idx="112">
                  <c:v>-4.2532134997600224E-2</c:v>
                </c:pt>
                <c:pt idx="113">
                  <c:v>-4.1037440001673531E-2</c:v>
                </c:pt>
                <c:pt idx="114">
                  <c:v>-4.312676999688847E-2</c:v>
                </c:pt>
                <c:pt idx="115">
                  <c:v>-4.123497999535175E-2</c:v>
                </c:pt>
                <c:pt idx="118">
                  <c:v>-4.7659839998232201E-2</c:v>
                </c:pt>
                <c:pt idx="119">
                  <c:v>-4.7659839998232201E-2</c:v>
                </c:pt>
                <c:pt idx="120">
                  <c:v>-3.9859839998825919E-2</c:v>
                </c:pt>
                <c:pt idx="121">
                  <c:v>-4.2100154991203453E-2</c:v>
                </c:pt>
                <c:pt idx="122">
                  <c:v>-3.9851019995694514E-2</c:v>
                </c:pt>
                <c:pt idx="123">
                  <c:v>-3.9456325001083314E-2</c:v>
                </c:pt>
                <c:pt idx="124">
                  <c:v>-3.8288949996058363E-2</c:v>
                </c:pt>
                <c:pt idx="125">
                  <c:v>-4.0733715002716053E-2</c:v>
                </c:pt>
                <c:pt idx="126">
                  <c:v>-3.9785435001249425E-2</c:v>
                </c:pt>
                <c:pt idx="127">
                  <c:v>-4.1008244996191934E-2</c:v>
                </c:pt>
                <c:pt idx="128">
                  <c:v>-3.9667394994467031E-2</c:v>
                </c:pt>
                <c:pt idx="129">
                  <c:v>-3.9784624997992069E-2</c:v>
                </c:pt>
                <c:pt idx="130">
                  <c:v>-4.2189929998130538E-2</c:v>
                </c:pt>
                <c:pt idx="131">
                  <c:v>-3.953231500054244E-2</c:v>
                </c:pt>
                <c:pt idx="132">
                  <c:v>-3.9948839999851771E-2</c:v>
                </c:pt>
                <c:pt idx="133">
                  <c:v>-3.9724939997540787E-2</c:v>
                </c:pt>
                <c:pt idx="134">
                  <c:v>-3.9430245000403374E-2</c:v>
                </c:pt>
                <c:pt idx="135">
                  <c:v>-4.010079999716254E-2</c:v>
                </c:pt>
                <c:pt idx="136">
                  <c:v>-3.9606104997801594E-2</c:v>
                </c:pt>
                <c:pt idx="137">
                  <c:v>-4.0332630000193603E-2</c:v>
                </c:pt>
                <c:pt idx="138">
                  <c:v>-3.7012125001638196E-2</c:v>
                </c:pt>
                <c:pt idx="139">
                  <c:v>-3.7374474995885976E-2</c:v>
                </c:pt>
                <c:pt idx="140">
                  <c:v>-4.1179779997037258E-2</c:v>
                </c:pt>
                <c:pt idx="141">
                  <c:v>-3.9937599991390016E-2</c:v>
                </c:pt>
                <c:pt idx="142">
                  <c:v>-3.8042904998292215E-2</c:v>
                </c:pt>
                <c:pt idx="143">
                  <c:v>-3.9462000000639819E-2</c:v>
                </c:pt>
                <c:pt idx="144">
                  <c:v>-3.9778909995220602E-2</c:v>
                </c:pt>
                <c:pt idx="145">
                  <c:v>-3.8884214998688549E-2</c:v>
                </c:pt>
                <c:pt idx="146">
                  <c:v>-3.7516044991207309E-2</c:v>
                </c:pt>
                <c:pt idx="147">
                  <c:v>-4.0521349998016376E-2</c:v>
                </c:pt>
                <c:pt idx="148">
                  <c:v>-3.9627449994441122E-2</c:v>
                </c:pt>
                <c:pt idx="149">
                  <c:v>-3.993275499669835E-2</c:v>
                </c:pt>
                <c:pt idx="151">
                  <c:v>-3.861890754342312E-2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1D-4A89-B2C9-F4A4905F6825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2'!$L$21:$L$1005</c:f>
              <c:numCache>
                <c:formatCode>General</c:formatCode>
                <c:ptCount val="985"/>
                <c:pt idx="76">
                  <c:v>-3.8066845198045485E-2</c:v>
                </c:pt>
                <c:pt idx="91">
                  <c:v>-4.0084704996843357E-2</c:v>
                </c:pt>
                <c:pt idx="105">
                  <c:v>-4.2293164995498955E-2</c:v>
                </c:pt>
                <c:pt idx="116">
                  <c:v>-4.1348969993123319E-2</c:v>
                </c:pt>
                <c:pt idx="117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D-4A89-B2C9-F4A4905F6825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D-4A89-B2C9-F4A4905F6825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2'!$N$21:$N$1005</c:f>
              <c:numCache>
                <c:formatCode>General</c:formatCode>
                <c:ptCount val="985"/>
                <c:pt idx="49">
                  <c:v>-2.969208999274997E-2</c:v>
                </c:pt>
                <c:pt idx="63">
                  <c:v>-4.0824265000992455E-2</c:v>
                </c:pt>
                <c:pt idx="64">
                  <c:v>-3.7163249995501246E-2</c:v>
                </c:pt>
                <c:pt idx="65">
                  <c:v>-3.6842825000348967E-2</c:v>
                </c:pt>
                <c:pt idx="66">
                  <c:v>-3.9369350000924896E-2</c:v>
                </c:pt>
                <c:pt idx="67">
                  <c:v>-3.7274654991051648E-2</c:v>
                </c:pt>
                <c:pt idx="73">
                  <c:v>-3.8724189995264169E-2</c:v>
                </c:pt>
                <c:pt idx="76">
                  <c:v>-3.7002634999225847E-2</c:v>
                </c:pt>
                <c:pt idx="77">
                  <c:v>-3.6802634997002315E-2</c:v>
                </c:pt>
                <c:pt idx="78">
                  <c:v>-3.5102634996292181E-2</c:v>
                </c:pt>
                <c:pt idx="79">
                  <c:v>-3.9929159996972885E-2</c:v>
                </c:pt>
                <c:pt idx="80">
                  <c:v>-3.9229160000104457E-2</c:v>
                </c:pt>
                <c:pt idx="81">
                  <c:v>-3.9129159995354712E-2</c:v>
                </c:pt>
                <c:pt idx="94">
                  <c:v>-4.303174999949988E-2</c:v>
                </c:pt>
                <c:pt idx="104">
                  <c:v>-4.7879159996227827E-2</c:v>
                </c:pt>
                <c:pt idx="150">
                  <c:v>-4.0334289813472424E-2</c:v>
                </c:pt>
                <c:pt idx="152">
                  <c:v>-4.0365319866396021E-2</c:v>
                </c:pt>
                <c:pt idx="153">
                  <c:v>-3.8652019997243769E-2</c:v>
                </c:pt>
                <c:pt idx="154">
                  <c:v>-3.7695729995903093E-2</c:v>
                </c:pt>
                <c:pt idx="155">
                  <c:v>-3.7423754991323221E-2</c:v>
                </c:pt>
                <c:pt idx="156">
                  <c:v>-3.5596114998043049E-2</c:v>
                </c:pt>
                <c:pt idx="157">
                  <c:v>-3.7801419995957986E-2</c:v>
                </c:pt>
                <c:pt idx="158">
                  <c:v>-3.6989479995099828E-2</c:v>
                </c:pt>
                <c:pt idx="159">
                  <c:v>-3.5794784998870455E-2</c:v>
                </c:pt>
                <c:pt idx="160">
                  <c:v>-3.8259239998296835E-2</c:v>
                </c:pt>
                <c:pt idx="161">
                  <c:v>-3.6164544995699544E-2</c:v>
                </c:pt>
                <c:pt idx="162">
                  <c:v>-3.6885764995531645E-2</c:v>
                </c:pt>
                <c:pt idx="163">
                  <c:v>-3.7391070000012405E-2</c:v>
                </c:pt>
                <c:pt idx="164">
                  <c:v>-3.6448890074098017E-2</c:v>
                </c:pt>
                <c:pt idx="165">
                  <c:v>-3.8419444892497268E-2</c:v>
                </c:pt>
                <c:pt idx="166">
                  <c:v>-3.2323649997124448E-2</c:v>
                </c:pt>
                <c:pt idx="167">
                  <c:v>-3.8045649998821318E-2</c:v>
                </c:pt>
                <c:pt idx="168">
                  <c:v>-3.6950679997971747E-2</c:v>
                </c:pt>
                <c:pt idx="169">
                  <c:v>-3.6582219916454051E-2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1D-4A89-B2C9-F4A4905F6825}"/>
            </c:ext>
          </c:extLst>
        </c:ser>
        <c:ser>
          <c:idx val="7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2'!$O$21:$O$1005</c:f>
              <c:numCache>
                <c:formatCode>General</c:formatCode>
                <c:ptCount val="985"/>
                <c:pt idx="56">
                  <c:v>-3.8598405460529547E-2</c:v>
                </c:pt>
                <c:pt idx="57">
                  <c:v>-3.8601235594253165E-2</c:v>
                </c:pt>
                <c:pt idx="58">
                  <c:v>-3.8606606416205946E-2</c:v>
                </c:pt>
                <c:pt idx="59">
                  <c:v>-3.860708882536338E-2</c:v>
                </c:pt>
                <c:pt idx="60">
                  <c:v>-3.8612974217084095E-2</c:v>
                </c:pt>
                <c:pt idx="61">
                  <c:v>-3.8660668402449215E-2</c:v>
                </c:pt>
                <c:pt idx="62">
                  <c:v>-3.8660829205501693E-2</c:v>
                </c:pt>
                <c:pt idx="63">
                  <c:v>-3.8664463354487706E-2</c:v>
                </c:pt>
                <c:pt idx="64">
                  <c:v>-3.8670155782545443E-2</c:v>
                </c:pt>
                <c:pt idx="65">
                  <c:v>-3.8670638191702883E-2</c:v>
                </c:pt>
                <c:pt idx="66">
                  <c:v>-3.8670798994755361E-2</c:v>
                </c:pt>
                <c:pt idx="67">
                  <c:v>-3.8670831155365855E-2</c:v>
                </c:pt>
                <c:pt idx="68">
                  <c:v>-3.8672214061617173E-2</c:v>
                </c:pt>
                <c:pt idx="69">
                  <c:v>-3.8672374864669651E-2</c:v>
                </c:pt>
                <c:pt idx="70">
                  <c:v>-3.8672535667722129E-2</c:v>
                </c:pt>
                <c:pt idx="71">
                  <c:v>-3.8672696470774606E-2</c:v>
                </c:pt>
                <c:pt idx="72">
                  <c:v>-3.8719940407592787E-2</c:v>
                </c:pt>
                <c:pt idx="73">
                  <c:v>-3.8725086105272095E-2</c:v>
                </c:pt>
                <c:pt idx="74">
                  <c:v>-3.8725472032598046E-2</c:v>
                </c:pt>
                <c:pt idx="75">
                  <c:v>-3.8727787596553737E-2</c:v>
                </c:pt>
                <c:pt idx="76">
                  <c:v>-3.872801272082721E-2</c:v>
                </c:pt>
                <c:pt idx="77">
                  <c:v>-3.8781335013029071E-2</c:v>
                </c:pt>
                <c:pt idx="78">
                  <c:v>-3.8781335013029071E-2</c:v>
                </c:pt>
                <c:pt idx="79">
                  <c:v>-3.8781335013029071E-2</c:v>
                </c:pt>
                <c:pt idx="80">
                  <c:v>-3.8781495816081549E-2</c:v>
                </c:pt>
                <c:pt idx="81">
                  <c:v>-3.8781495816081549E-2</c:v>
                </c:pt>
                <c:pt idx="82">
                  <c:v>-3.8781495816081549E-2</c:v>
                </c:pt>
                <c:pt idx="83">
                  <c:v>-3.8782782240501378E-2</c:v>
                </c:pt>
                <c:pt idx="84">
                  <c:v>-3.8787542010854742E-2</c:v>
                </c:pt>
                <c:pt idx="85">
                  <c:v>-3.8789407326263493E-2</c:v>
                </c:pt>
                <c:pt idx="86">
                  <c:v>-3.8789889735420927E-2</c:v>
                </c:pt>
                <c:pt idx="87">
                  <c:v>-3.8794070614785368E-2</c:v>
                </c:pt>
                <c:pt idx="88">
                  <c:v>-3.8834110574852511E-2</c:v>
                </c:pt>
                <c:pt idx="89">
                  <c:v>-3.8859903384470061E-2</c:v>
                </c:pt>
                <c:pt idx="90">
                  <c:v>-3.8902484032766367E-2</c:v>
                </c:pt>
                <c:pt idx="91">
                  <c:v>-3.8909141279138977E-2</c:v>
                </c:pt>
                <c:pt idx="92">
                  <c:v>-3.8910266900506328E-2</c:v>
                </c:pt>
                <c:pt idx="93">
                  <c:v>-3.8914769385975725E-2</c:v>
                </c:pt>
                <c:pt idx="94">
                  <c:v>-3.8917792483362322E-2</c:v>
                </c:pt>
                <c:pt idx="95">
                  <c:v>-3.902533756485993E-2</c:v>
                </c:pt>
                <c:pt idx="96">
                  <c:v>-3.9028199859194049E-2</c:v>
                </c:pt>
                <c:pt idx="97">
                  <c:v>-3.9033795805420303E-2</c:v>
                </c:pt>
                <c:pt idx="98">
                  <c:v>-3.9036336493649459E-2</c:v>
                </c:pt>
                <c:pt idx="99">
                  <c:v>-3.9039713357751513E-2</c:v>
                </c:pt>
                <c:pt idx="100">
                  <c:v>-3.9042028921707203E-2</c:v>
                </c:pt>
                <c:pt idx="101">
                  <c:v>-3.9088951252420422E-2</c:v>
                </c:pt>
                <c:pt idx="102">
                  <c:v>-3.9094289913762709E-2</c:v>
                </c:pt>
                <c:pt idx="103">
                  <c:v>-3.9098599435569134E-2</c:v>
                </c:pt>
                <c:pt idx="104">
                  <c:v>-3.9103101921038531E-2</c:v>
                </c:pt>
                <c:pt idx="105">
                  <c:v>-3.9146229299713259E-2</c:v>
                </c:pt>
                <c:pt idx="106">
                  <c:v>-3.9151085551898113E-2</c:v>
                </c:pt>
                <c:pt idx="107">
                  <c:v>-3.9154494576610653E-2</c:v>
                </c:pt>
                <c:pt idx="108">
                  <c:v>-3.9158868419638074E-2</c:v>
                </c:pt>
                <c:pt idx="109">
                  <c:v>-3.9158900580248568E-2</c:v>
                </c:pt>
                <c:pt idx="110">
                  <c:v>-3.9159382989406001E-2</c:v>
                </c:pt>
                <c:pt idx="111">
                  <c:v>-3.9161602071530202E-2</c:v>
                </c:pt>
                <c:pt idx="112">
                  <c:v>-3.9164046277927876E-2</c:v>
                </c:pt>
                <c:pt idx="113">
                  <c:v>-3.9164078438538377E-2</c:v>
                </c:pt>
                <c:pt idx="114">
                  <c:v>-3.9212512317944898E-2</c:v>
                </c:pt>
                <c:pt idx="115">
                  <c:v>-3.9222868034524509E-2</c:v>
                </c:pt>
                <c:pt idx="116">
                  <c:v>-3.9278119963356117E-2</c:v>
                </c:pt>
                <c:pt idx="117">
                  <c:v>-3.9278795336176529E-2</c:v>
                </c:pt>
                <c:pt idx="118">
                  <c:v>-3.9282429485162543E-2</c:v>
                </c:pt>
                <c:pt idx="119">
                  <c:v>-3.9282429485162543E-2</c:v>
                </c:pt>
                <c:pt idx="120">
                  <c:v>-3.9282429485162543E-2</c:v>
                </c:pt>
                <c:pt idx="121">
                  <c:v>-3.9285098815833683E-2</c:v>
                </c:pt>
                <c:pt idx="122">
                  <c:v>-3.9336330668353334E-2</c:v>
                </c:pt>
                <c:pt idx="123">
                  <c:v>-3.9336362828963828E-2</c:v>
                </c:pt>
                <c:pt idx="124">
                  <c:v>-3.9337166844226217E-2</c:v>
                </c:pt>
                <c:pt idx="125">
                  <c:v>-3.938775548453595E-2</c:v>
                </c:pt>
                <c:pt idx="126">
                  <c:v>-3.9391100188027509E-2</c:v>
                </c:pt>
                <c:pt idx="127">
                  <c:v>-3.9392450933668326E-2</c:v>
                </c:pt>
                <c:pt idx="128">
                  <c:v>-3.9393415751983192E-2</c:v>
                </c:pt>
                <c:pt idx="129">
                  <c:v>-3.9402613686584965E-2</c:v>
                </c:pt>
                <c:pt idx="130">
                  <c:v>-3.940264584719546E-2</c:v>
                </c:pt>
                <c:pt idx="131">
                  <c:v>-3.9404479001993717E-2</c:v>
                </c:pt>
                <c:pt idx="132">
                  <c:v>-3.9404639805046195E-2</c:v>
                </c:pt>
                <c:pt idx="133">
                  <c:v>-3.9405283017256106E-2</c:v>
                </c:pt>
                <c:pt idx="134">
                  <c:v>-3.9405315177866607E-2</c:v>
                </c:pt>
                <c:pt idx="135">
                  <c:v>-3.9406955369001885E-2</c:v>
                </c:pt>
                <c:pt idx="136">
                  <c:v>-3.9406987529612379E-2</c:v>
                </c:pt>
                <c:pt idx="137">
                  <c:v>-3.9407148332664857E-2</c:v>
                </c:pt>
                <c:pt idx="138">
                  <c:v>-3.9450854602328514E-2</c:v>
                </c:pt>
                <c:pt idx="139">
                  <c:v>-3.9459537967162353E-2</c:v>
                </c:pt>
                <c:pt idx="140">
                  <c:v>-3.9459570127772847E-2</c:v>
                </c:pt>
                <c:pt idx="141">
                  <c:v>-3.946355804347431E-2</c:v>
                </c:pt>
                <c:pt idx="142">
                  <c:v>-3.9463590204084811E-2</c:v>
                </c:pt>
                <c:pt idx="143">
                  <c:v>-3.9466130892313968E-2</c:v>
                </c:pt>
                <c:pt idx="144">
                  <c:v>-3.951958182695782E-2</c:v>
                </c:pt>
                <c:pt idx="145">
                  <c:v>-3.9519613987568314E-2</c:v>
                </c:pt>
                <c:pt idx="146">
                  <c:v>-3.9519806951231286E-2</c:v>
                </c:pt>
                <c:pt idx="147">
                  <c:v>-3.9519839111841787E-2</c:v>
                </c:pt>
                <c:pt idx="148">
                  <c:v>-3.9520482324051698E-2</c:v>
                </c:pt>
                <c:pt idx="149">
                  <c:v>-3.9520514484662192E-2</c:v>
                </c:pt>
                <c:pt idx="150">
                  <c:v>-3.9523312457775323E-2</c:v>
                </c:pt>
                <c:pt idx="151">
                  <c:v>-3.9532253107493122E-2</c:v>
                </c:pt>
                <c:pt idx="152">
                  <c:v>-3.9569816700552096E-2</c:v>
                </c:pt>
                <c:pt idx="153">
                  <c:v>-3.9600047674418055E-2</c:v>
                </c:pt>
                <c:pt idx="154">
                  <c:v>-3.9645780062542935E-2</c:v>
                </c:pt>
                <c:pt idx="155">
                  <c:v>-3.9719910269735523E-2</c:v>
                </c:pt>
                <c:pt idx="156">
                  <c:v>-3.9763391415125707E-2</c:v>
                </c:pt>
                <c:pt idx="157">
                  <c:v>-3.9763423575736201E-2</c:v>
                </c:pt>
                <c:pt idx="158">
                  <c:v>-3.9766382351901802E-2</c:v>
                </c:pt>
                <c:pt idx="159">
                  <c:v>-3.9766414512512296E-2</c:v>
                </c:pt>
                <c:pt idx="160">
                  <c:v>-3.9767411491437664E-2</c:v>
                </c:pt>
                <c:pt idx="161">
                  <c:v>-3.9767443652048165E-2</c:v>
                </c:pt>
                <c:pt idx="162">
                  <c:v>-3.9767572294490142E-2</c:v>
                </c:pt>
                <c:pt idx="163">
                  <c:v>-3.9767604455100643E-2</c:v>
                </c:pt>
                <c:pt idx="164">
                  <c:v>-3.9771592370802106E-2</c:v>
                </c:pt>
                <c:pt idx="165">
                  <c:v>-3.9773232561937384E-2</c:v>
                </c:pt>
                <c:pt idx="166">
                  <c:v>-3.9804782120833666E-2</c:v>
                </c:pt>
                <c:pt idx="167">
                  <c:v>-3.9817646365031947E-2</c:v>
                </c:pt>
                <c:pt idx="168">
                  <c:v>-3.9825557875213885E-2</c:v>
                </c:pt>
                <c:pt idx="169">
                  <c:v>-3.9845754738605188E-2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1D-4A89-B2C9-F4A4905F6825}"/>
            </c:ext>
          </c:extLst>
        </c:ser>
        <c:ser>
          <c:idx val="8"/>
          <c:order val="7"/>
          <c:tx>
            <c:strRef>
              <c:f>'Active 2'!$U$1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2'!$T$2:$T$40</c:f>
              <c:numCache>
                <c:formatCode>General</c:formatCode>
                <c:ptCount val="3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2'!$U$2:$U$40</c:f>
              <c:numCache>
                <c:formatCode>0.00E+00</c:formatCode>
                <c:ptCount val="39"/>
                <c:pt idx="0">
                  <c:v>2.8668429535923239E-2</c:v>
                </c:pt>
                <c:pt idx="1">
                  <c:v>3.0005708039719713E-2</c:v>
                </c:pt>
                <c:pt idx="2">
                  <c:v>3.039413754596023E-2</c:v>
                </c:pt>
                <c:pt idx="3">
                  <c:v>2.9754293014637778E-2</c:v>
                </c:pt>
                <c:pt idx="4">
                  <c:v>2.8058391713651223E-2</c:v>
                </c:pt>
                <c:pt idx="5">
                  <c:v>2.5331943750563583E-2</c:v>
                </c:pt>
                <c:pt idx="6">
                  <c:v>2.1652236554166447E-2</c:v>
                </c:pt>
                <c:pt idx="7">
                  <c:v>1.7143743340599503E-2</c:v>
                </c:pt>
                <c:pt idx="8">
                  <c:v>1.1970728340383475E-2</c:v>
                </c:pt>
                <c:pt idx="9">
                  <c:v>6.3274880990872306E-3</c:v>
                </c:pt>
                <c:pt idx="10">
                  <c:v>4.268086017813655E-4</c:v>
                </c:pt>
                <c:pt idx="11">
                  <c:v>-5.5126760332521096E-3</c:v>
                </c:pt>
                <c:pt idx="12">
                  <c:v>-1.1279472289909526E-2</c:v>
                </c:pt>
                <c:pt idx="13">
                  <c:v>-1.6681791776851914E-2</c:v>
                </c:pt>
                <c:pt idx="14">
                  <c:v>-2.1558945097251838E-2</c:v>
                </c:pt>
                <c:pt idx="15">
                  <c:v>-2.5790888172449233E-2</c:v>
                </c:pt>
                <c:pt idx="16">
                  <c:v>-2.9305353886294315E-2</c:v>
                </c:pt>
                <c:pt idx="17">
                  <c:v>-3.2082145369546317E-2</c:v>
                </c:pt>
                <c:pt idx="18">
                  <c:v>-3.4154335866538044E-2</c:v>
                </c:pt>
                <c:pt idx="19">
                  <c:v>-3.5606303901770699E-2</c:v>
                </c:pt>
                <c:pt idx="20">
                  <c:v>-3.6568720474337464E-2</c:v>
                </c:pt>
                <c:pt idx="21">
                  <c:v>-3.7210786083673758E-2</c:v>
                </c:pt>
                <c:pt idx="22">
                  <c:v>-3.7730178773658356E-2</c:v>
                </c:pt>
                <c:pt idx="23">
                  <c:v>-3.8341310367164136E-2</c:v>
                </c:pt>
                <c:pt idx="24">
                  <c:v>-3.9262588571105546E-2</c:v>
                </c:pt>
                <c:pt idx="25">
                  <c:v>-4.0703441691819352E-2</c:v>
                </c:pt>
                <c:pt idx="26">
                  <c:v>-4.2851876803590719E-2</c:v>
                </c:pt>
                <c:pt idx="27">
                  <c:v>-4.5863310521459914E-2</c:v>
                </c:pt>
                <c:pt idx="28">
                  <c:v>-4.985133592587352E-2</c:v>
                </c:pt>
                <c:pt idx="29">
                  <c:v>-5.4880974162774966E-2</c:v>
                </c:pt>
                <c:pt idx="30">
                  <c:v>-6.0964811631770581E-2</c:v>
                </c:pt>
                <c:pt idx="31">
                  <c:v>-6.8062252246411409E-2</c:v>
                </c:pt>
                <c:pt idx="32">
                  <c:v>-7.6081929188721267E-2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1D-4A89-B2C9-F4A4905F6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76728"/>
        <c:axId val="1"/>
      </c:scatterChart>
      <c:valAx>
        <c:axId val="76457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08069824605249"/>
              <c:y val="0.90244030471800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365079365079361E-3"/>
              <c:y val="0.29878080788681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76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 CVn - O-C Diagr.  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QIAN'S SINE FIT IS NO LONGER VALID</a:t>
            </a:r>
          </a:p>
        </c:rich>
      </c:tx>
      <c:layout>
        <c:manualLayout>
          <c:xMode val="edge"/>
          <c:yMode val="edge"/>
          <c:x val="0.136508103153772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39810484577258E-2"/>
          <c:y val="0.14634168126798494"/>
          <c:w val="0.86825531413584156"/>
          <c:h val="0.67073270581159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2'!$H$21:$H$1005</c:f>
              <c:numCache>
                <c:formatCode>General</c:formatCode>
                <c:ptCount val="985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4-4B5C-AAD6-7DBC976D633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2'!$D$21:$D$1005</c:f>
                <c:numCache>
                  <c:formatCode>General</c:formatCode>
                  <c:ptCount val="9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  <c:pt idx="85">
                    <c:v>3.3E-3</c:v>
                  </c:pt>
                  <c:pt idx="86">
                    <c:v>1.2999999999999999E-3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8.0000000000000004E-4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2.8E-3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3.8999999999999998E-3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1.6000000000000001E-3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6.9999999999999999E-4</c:v>
                  </c:pt>
                  <c:pt idx="112">
                    <c:v>1.1000000000000001E-3</c:v>
                  </c:pt>
                  <c:pt idx="113">
                    <c:v>3.8E-3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7.1000000000000004E-3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1E-3</c:v>
                  </c:pt>
                  <c:pt idx="125">
                    <c:v>2.0000000000000001E-4</c:v>
                  </c:pt>
                  <c:pt idx="126">
                    <c:v>5.1999999999999998E-3</c:v>
                  </c:pt>
                  <c:pt idx="127">
                    <c:v>8.9999999999999993E-3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1.2E-4</c:v>
                  </c:pt>
                  <c:pt idx="132">
                    <c:v>8.0000000000000007E-5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5.5999999999999999E-3</c:v>
                  </c:pt>
                  <c:pt idx="140">
                    <c:v>2.0999999999999999E-3</c:v>
                  </c:pt>
                  <c:pt idx="141">
                    <c:v>1.5E-3</c:v>
                  </c:pt>
                  <c:pt idx="142">
                    <c:v>4.0000000000000002E-4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1E-3</c:v>
                  </c:pt>
                  <c:pt idx="147">
                    <c:v>2.2000000000000001E-3</c:v>
                  </c:pt>
                  <c:pt idx="148">
                    <c:v>8.0000000000000004E-4</c:v>
                  </c:pt>
                  <c:pt idx="149">
                    <c:v>1.9E-3</c:v>
                  </c:pt>
                  <c:pt idx="150">
                    <c:v>2.0000000000000001E-4</c:v>
                  </c:pt>
                  <c:pt idx="151">
                    <c:v>5.0000000000000001E-4</c:v>
                  </c:pt>
                  <c:pt idx="152">
                    <c:v>0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1E-3</c:v>
                  </c:pt>
                  <c:pt idx="157">
                    <c:v>1.1000000000000001E-3</c:v>
                  </c:pt>
                  <c:pt idx="158">
                    <c:v>2.7000000000000001E-3</c:v>
                  </c:pt>
                  <c:pt idx="159">
                    <c:v>1.2999999999999999E-3</c:v>
                  </c:pt>
                  <c:pt idx="160">
                    <c:v>1.1000000000000001E-3</c:v>
                  </c:pt>
                  <c:pt idx="161">
                    <c:v>2.9999999999999997E-4</c:v>
                  </c:pt>
                  <c:pt idx="162">
                    <c:v>1.1000000000000001E-3</c:v>
                  </c:pt>
                  <c:pt idx="163">
                    <c:v>1.4E-3</c:v>
                  </c:pt>
                  <c:pt idx="164">
                    <c:v>3.0000000000000001E-3</c:v>
                  </c:pt>
                  <c:pt idx="166">
                    <c:v>2.9999999999999997E-4</c:v>
                  </c:pt>
                  <c:pt idx="167">
                    <c:v>2.9999999999999997E-4</c:v>
                  </c:pt>
                  <c:pt idx="168">
                    <c:v>2.0000000000000001E-4</c:v>
                  </c:pt>
                </c:numCache>
              </c:numRef>
            </c:plus>
            <c:minus>
              <c:numRef>
                <c:f>'Active 2'!$D$21:$D$1005</c:f>
                <c:numCache>
                  <c:formatCode>General</c:formatCode>
                  <c:ptCount val="9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  <c:pt idx="85">
                    <c:v>3.3E-3</c:v>
                  </c:pt>
                  <c:pt idx="86">
                    <c:v>1.2999999999999999E-3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8.0000000000000004E-4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6.9999999999999999E-4</c:v>
                  </c:pt>
                  <c:pt idx="100">
                    <c:v>2.8E-3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3.8999999999999998E-3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1.6000000000000001E-3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6.9999999999999999E-4</c:v>
                  </c:pt>
                  <c:pt idx="112">
                    <c:v>1.1000000000000001E-3</c:v>
                  </c:pt>
                  <c:pt idx="113">
                    <c:v>3.8E-3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7.1000000000000004E-3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1.4E-3</c:v>
                  </c:pt>
                  <c:pt idx="123">
                    <c:v>6.9999999999999999E-4</c:v>
                  </c:pt>
                  <c:pt idx="124">
                    <c:v>1E-3</c:v>
                  </c:pt>
                  <c:pt idx="125">
                    <c:v>2.0000000000000001E-4</c:v>
                  </c:pt>
                  <c:pt idx="126">
                    <c:v>5.1999999999999998E-3</c:v>
                  </c:pt>
                  <c:pt idx="127">
                    <c:v>8.9999999999999993E-3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1.2E-4</c:v>
                  </c:pt>
                  <c:pt idx="132">
                    <c:v>8.0000000000000007E-5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5.5999999999999999E-3</c:v>
                  </c:pt>
                  <c:pt idx="140">
                    <c:v>2.0999999999999999E-3</c:v>
                  </c:pt>
                  <c:pt idx="141">
                    <c:v>1.5E-3</c:v>
                  </c:pt>
                  <c:pt idx="142">
                    <c:v>4.0000000000000002E-4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1E-3</c:v>
                  </c:pt>
                  <c:pt idx="147">
                    <c:v>2.2000000000000001E-3</c:v>
                  </c:pt>
                  <c:pt idx="148">
                    <c:v>8.0000000000000004E-4</c:v>
                  </c:pt>
                  <c:pt idx="149">
                    <c:v>1.9E-3</c:v>
                  </c:pt>
                  <c:pt idx="150">
                    <c:v>2.0000000000000001E-4</c:v>
                  </c:pt>
                  <c:pt idx="151">
                    <c:v>5.0000000000000001E-4</c:v>
                  </c:pt>
                  <c:pt idx="152">
                    <c:v>0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1E-3</c:v>
                  </c:pt>
                  <c:pt idx="157">
                    <c:v>1.1000000000000001E-3</c:v>
                  </c:pt>
                  <c:pt idx="158">
                    <c:v>2.7000000000000001E-3</c:v>
                  </c:pt>
                  <c:pt idx="159">
                    <c:v>1.2999999999999999E-3</c:v>
                  </c:pt>
                  <c:pt idx="160">
                    <c:v>1.1000000000000001E-3</c:v>
                  </c:pt>
                  <c:pt idx="161">
                    <c:v>2.9999999999999997E-4</c:v>
                  </c:pt>
                  <c:pt idx="162">
                    <c:v>1.1000000000000001E-3</c:v>
                  </c:pt>
                  <c:pt idx="163">
                    <c:v>1.4E-3</c:v>
                  </c:pt>
                  <c:pt idx="164">
                    <c:v>3.0000000000000001E-3</c:v>
                  </c:pt>
                  <c:pt idx="166">
                    <c:v>2.9999999999999997E-4</c:v>
                  </c:pt>
                  <c:pt idx="167">
                    <c:v>2.9999999999999997E-4</c:v>
                  </c:pt>
                  <c:pt idx="1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2'!$I$21:$I$1005</c:f>
              <c:numCache>
                <c:formatCode>General</c:formatCode>
                <c:ptCount val="985"/>
                <c:pt idx="9" formatCode="0.0000">
                  <c:v>2.3948380003275815E-2</c:v>
                </c:pt>
                <c:pt idx="10" formatCode="0.0000">
                  <c:v>1.0258729998895433E-2</c:v>
                </c:pt>
                <c:pt idx="13" formatCode="0.0000">
                  <c:v>1.4410725001653191E-2</c:v>
                </c:pt>
                <c:pt idx="14" formatCode="0.0000">
                  <c:v>2.3459005009499379E-2</c:v>
                </c:pt>
                <c:pt idx="15" formatCode="0.0000">
                  <c:v>3.3154100019601174E-3</c:v>
                </c:pt>
                <c:pt idx="16" formatCode="0.0000">
                  <c:v>5.5132999987108633E-3</c:v>
                </c:pt>
                <c:pt idx="17" formatCode="0.0000">
                  <c:v>1.1457865002739709E-2</c:v>
                </c:pt>
                <c:pt idx="18" formatCode="0.0000">
                  <c:v>-6.2953849992481992E-3</c:v>
                </c:pt>
                <c:pt idx="19" formatCode="0.0000">
                  <c:v>-1.2141004997829441E-2</c:v>
                </c:pt>
                <c:pt idx="20" formatCode="0.0000">
                  <c:v>-3.8282699970295653E-3</c:v>
                </c:pt>
                <c:pt idx="21" formatCode="0.0000">
                  <c:v>-1.6943114998866804E-2</c:v>
                </c:pt>
                <c:pt idx="31" formatCode="0.0000">
                  <c:v>-3.9020874995912891E-2</c:v>
                </c:pt>
                <c:pt idx="32" formatCode="0.0000">
                  <c:v>-4.9970209991442971E-2</c:v>
                </c:pt>
                <c:pt idx="33" formatCode="0.0000">
                  <c:v>-2.5761190001503564E-2</c:v>
                </c:pt>
                <c:pt idx="38" formatCode="0.0000">
                  <c:v>-1.1822404994745739E-2</c:v>
                </c:pt>
                <c:pt idx="39" formatCode="0.0000">
                  <c:v>-2.6139909990888555E-2</c:v>
                </c:pt>
                <c:pt idx="40" formatCode="0.0000">
                  <c:v>-4.6512054992490448E-2</c:v>
                </c:pt>
                <c:pt idx="41" formatCode="0.0000">
                  <c:v>-4.1252369999710936E-2</c:v>
                </c:pt>
                <c:pt idx="42" formatCode="0.0000">
                  <c:v>-3.3148654998512939E-2</c:v>
                </c:pt>
                <c:pt idx="43" formatCode="0.0000">
                  <c:v>-3.7413109996123239E-2</c:v>
                </c:pt>
                <c:pt idx="44" formatCode="0.0000">
                  <c:v>-2.2576234994630795E-2</c:v>
                </c:pt>
                <c:pt idx="45" formatCode="0.0000">
                  <c:v>-2.7787639992311597E-2</c:v>
                </c:pt>
                <c:pt idx="46" formatCode="0.0000">
                  <c:v>-2.5476709990471136E-2</c:v>
                </c:pt>
                <c:pt idx="47" formatCode="0.0000">
                  <c:v>-1.4003234995470848E-2</c:v>
                </c:pt>
                <c:pt idx="48" formatCode="0.0000">
                  <c:v>-1.4108539995504543E-2</c:v>
                </c:pt>
                <c:pt idx="56">
                  <c:v>-4.0027794995694421E-2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4-4B5C-AAD6-7DBC976D633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2'!$J$21:$J$1005</c:f>
              <c:numCache>
                <c:formatCode>General</c:formatCode>
                <c:ptCount val="985"/>
                <c:pt idx="50" formatCode="0.0000">
                  <c:v>-3.1904289993690327E-2</c:v>
                </c:pt>
                <c:pt idx="51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4-4B5C-AAD6-7DBC976D633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2'!$K$21:$K$1005</c:f>
              <c:numCache>
                <c:formatCode>General</c:formatCode>
                <c:ptCount val="985"/>
                <c:pt idx="1">
                  <c:v>2.790453500347212E-2</c:v>
                </c:pt>
                <c:pt idx="2">
                  <c:v>2.8004535008221865E-2</c:v>
                </c:pt>
                <c:pt idx="3">
                  <c:v>2.7878009997948539E-2</c:v>
                </c:pt>
                <c:pt idx="4">
                  <c:v>2.7872705002664588E-2</c:v>
                </c:pt>
                <c:pt idx="5">
                  <c:v>2.7493130008224398E-2</c:v>
                </c:pt>
                <c:pt idx="6">
                  <c:v>2.7387825000914745E-2</c:v>
                </c:pt>
                <c:pt idx="7">
                  <c:v>1.8015159999777097E-2</c:v>
                </c:pt>
                <c:pt idx="8">
                  <c:v>1.8115160004526842E-2</c:v>
                </c:pt>
                <c:pt idx="22" formatCode="0.0000">
                  <c:v>-1.5597420002450235E-2</c:v>
                </c:pt>
                <c:pt idx="23" formatCode="0.0000">
                  <c:v>-1.9040319995838217E-2</c:v>
                </c:pt>
                <c:pt idx="24" formatCode="0.0000">
                  <c:v>-1.7364184997859411E-2</c:v>
                </c:pt>
                <c:pt idx="25">
                  <c:v>-2.1856449995539151E-2</c:v>
                </c:pt>
                <c:pt idx="26">
                  <c:v>-2.2528059991600458E-2</c:v>
                </c:pt>
                <c:pt idx="27">
                  <c:v>-2.212805999442935E-2</c:v>
                </c:pt>
                <c:pt idx="28">
                  <c:v>-2.0933364998199977E-2</c:v>
                </c:pt>
                <c:pt idx="29">
                  <c:v>-2.0433364996279124E-2</c:v>
                </c:pt>
                <c:pt idx="30">
                  <c:v>-2.0680834997619968E-2</c:v>
                </c:pt>
                <c:pt idx="34">
                  <c:v>-2.6623735000612214E-2</c:v>
                </c:pt>
                <c:pt idx="35">
                  <c:v>-2.6123734998691361E-2</c:v>
                </c:pt>
                <c:pt idx="36">
                  <c:v>-2.7729039997211657E-2</c:v>
                </c:pt>
                <c:pt idx="37">
                  <c:v>-2.712903999054106E-2</c:v>
                </c:pt>
                <c:pt idx="52">
                  <c:v>-3.4347114997217432E-2</c:v>
                </c:pt>
                <c:pt idx="53" formatCode="0.0000">
                  <c:v>-3.397522999875946E-2</c:v>
                </c:pt>
                <c:pt idx="54" formatCode="0.0000">
                  <c:v>-3.3900424998137169E-2</c:v>
                </c:pt>
                <c:pt idx="55" formatCode="0.0000">
                  <c:v>-3.5466654997435398E-2</c:v>
                </c:pt>
                <c:pt idx="59">
                  <c:v>-3.7960144996759482E-2</c:v>
                </c:pt>
                <c:pt idx="61">
                  <c:v>-3.639827499864623E-2</c:v>
                </c:pt>
                <c:pt idx="62" formatCode="0.0000">
                  <c:v>-3.8324799999827519E-2</c:v>
                </c:pt>
                <c:pt idx="68">
                  <c:v>-3.7802769998961594E-2</c:v>
                </c:pt>
                <c:pt idx="69">
                  <c:v>-3.7529294997511897E-2</c:v>
                </c:pt>
                <c:pt idx="70">
                  <c:v>-3.8355819997377694E-2</c:v>
                </c:pt>
                <c:pt idx="71">
                  <c:v>-3.7582344994007144E-2</c:v>
                </c:pt>
                <c:pt idx="72">
                  <c:v>-3.807538999535609E-2</c:v>
                </c:pt>
                <c:pt idx="74">
                  <c:v>-3.7587849998089951E-2</c:v>
                </c:pt>
                <c:pt idx="75">
                  <c:v>-3.9269809996767435E-2</c:v>
                </c:pt>
                <c:pt idx="83">
                  <c:v>-3.8941359998716507E-2</c:v>
                </c:pt>
                <c:pt idx="84">
                  <c:v>-3.9926499994180631E-2</c:v>
                </c:pt>
                <c:pt idx="85">
                  <c:v>-3.8934189993597101E-2</c:v>
                </c:pt>
                <c:pt idx="86">
                  <c:v>-3.8313764998747502E-2</c:v>
                </c:pt>
                <c:pt idx="87">
                  <c:v>-3.8703414997144137E-2</c:v>
                </c:pt>
                <c:pt idx="88">
                  <c:v>-3.930813999613747E-2</c:v>
                </c:pt>
                <c:pt idx="89">
                  <c:v>-3.9062750001903623E-2</c:v>
                </c:pt>
                <c:pt idx="90">
                  <c:v>-3.9086570097424556E-2</c:v>
                </c:pt>
                <c:pt idx="92">
                  <c:v>-4.0470380001352169E-2</c:v>
                </c:pt>
                <c:pt idx="93">
                  <c:v>-4.0513079999072943E-2</c:v>
                </c:pt>
                <c:pt idx="95">
                  <c:v>-4.2051669995998964E-2</c:v>
                </c:pt>
                <c:pt idx="96">
                  <c:v>-4.1123814997263253E-2</c:v>
                </c:pt>
                <c:pt idx="97">
                  <c:v>-4.1546884996932931E-2</c:v>
                </c:pt>
                <c:pt idx="98">
                  <c:v>-4.1665979995741509E-2</c:v>
                </c:pt>
                <c:pt idx="99">
                  <c:v>-3.972300500026904E-2</c:v>
                </c:pt>
                <c:pt idx="100">
                  <c:v>-2.800496499548899E-2</c:v>
                </c:pt>
                <c:pt idx="101">
                  <c:v>-4.1844959996524267E-2</c:v>
                </c:pt>
                <c:pt idx="102">
                  <c:v>-4.2725589999463409E-2</c:v>
                </c:pt>
                <c:pt idx="103">
                  <c:v>-4.2536460001429077E-2</c:v>
                </c:pt>
                <c:pt idx="106">
                  <c:v>-4.2294219994801097E-2</c:v>
                </c:pt>
                <c:pt idx="107">
                  <c:v>-4.0856549996533431E-2</c:v>
                </c:pt>
                <c:pt idx="108">
                  <c:v>-4.0078029996948317E-2</c:v>
                </c:pt>
                <c:pt idx="109">
                  <c:v>-4.1983334995165933E-2</c:v>
                </c:pt>
                <c:pt idx="110">
                  <c:v>-4.11629099980928E-2</c:v>
                </c:pt>
                <c:pt idx="111">
                  <c:v>-4.6628954994957894E-2</c:v>
                </c:pt>
                <c:pt idx="112">
                  <c:v>-4.2532134997600224E-2</c:v>
                </c:pt>
                <c:pt idx="113">
                  <c:v>-4.1037440001673531E-2</c:v>
                </c:pt>
                <c:pt idx="114">
                  <c:v>-4.312676999688847E-2</c:v>
                </c:pt>
                <c:pt idx="115">
                  <c:v>-4.123497999535175E-2</c:v>
                </c:pt>
                <c:pt idx="118">
                  <c:v>-4.7659839998232201E-2</c:v>
                </c:pt>
                <c:pt idx="119">
                  <c:v>-4.7659839998232201E-2</c:v>
                </c:pt>
                <c:pt idx="120">
                  <c:v>-3.9859839998825919E-2</c:v>
                </c:pt>
                <c:pt idx="121">
                  <c:v>-4.2100154991203453E-2</c:v>
                </c:pt>
                <c:pt idx="122">
                  <c:v>-3.9851019995694514E-2</c:v>
                </c:pt>
                <c:pt idx="123">
                  <c:v>-3.9456325001083314E-2</c:v>
                </c:pt>
                <c:pt idx="124">
                  <c:v>-3.8288949996058363E-2</c:v>
                </c:pt>
                <c:pt idx="125">
                  <c:v>-4.0733715002716053E-2</c:v>
                </c:pt>
                <c:pt idx="126">
                  <c:v>-3.9785435001249425E-2</c:v>
                </c:pt>
                <c:pt idx="127">
                  <c:v>-4.1008244996191934E-2</c:v>
                </c:pt>
                <c:pt idx="128">
                  <c:v>-3.9667394994467031E-2</c:v>
                </c:pt>
                <c:pt idx="129">
                  <c:v>-3.9784624997992069E-2</c:v>
                </c:pt>
                <c:pt idx="130">
                  <c:v>-4.2189929998130538E-2</c:v>
                </c:pt>
                <c:pt idx="131">
                  <c:v>-3.953231500054244E-2</c:v>
                </c:pt>
                <c:pt idx="132">
                  <c:v>-3.9948839999851771E-2</c:v>
                </c:pt>
                <c:pt idx="133">
                  <c:v>-3.9724939997540787E-2</c:v>
                </c:pt>
                <c:pt idx="134">
                  <c:v>-3.9430245000403374E-2</c:v>
                </c:pt>
                <c:pt idx="135">
                  <c:v>-4.010079999716254E-2</c:v>
                </c:pt>
                <c:pt idx="136">
                  <c:v>-3.9606104997801594E-2</c:v>
                </c:pt>
                <c:pt idx="137">
                  <c:v>-4.0332630000193603E-2</c:v>
                </c:pt>
                <c:pt idx="138">
                  <c:v>-3.7012125001638196E-2</c:v>
                </c:pt>
                <c:pt idx="139">
                  <c:v>-3.7374474995885976E-2</c:v>
                </c:pt>
                <c:pt idx="140">
                  <c:v>-4.1179779997037258E-2</c:v>
                </c:pt>
                <c:pt idx="141">
                  <c:v>-3.9937599991390016E-2</c:v>
                </c:pt>
                <c:pt idx="142">
                  <c:v>-3.8042904998292215E-2</c:v>
                </c:pt>
                <c:pt idx="143">
                  <c:v>-3.9462000000639819E-2</c:v>
                </c:pt>
                <c:pt idx="144">
                  <c:v>-3.9778909995220602E-2</c:v>
                </c:pt>
                <c:pt idx="145">
                  <c:v>-3.8884214998688549E-2</c:v>
                </c:pt>
                <c:pt idx="146">
                  <c:v>-3.7516044991207309E-2</c:v>
                </c:pt>
                <c:pt idx="147">
                  <c:v>-4.0521349998016376E-2</c:v>
                </c:pt>
                <c:pt idx="148">
                  <c:v>-3.9627449994441122E-2</c:v>
                </c:pt>
                <c:pt idx="149">
                  <c:v>-3.993275499669835E-2</c:v>
                </c:pt>
                <c:pt idx="151">
                  <c:v>-3.861890754342312E-2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4-4B5C-AAD6-7DBC976D633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2'!$L$21:$L$1005</c:f>
              <c:numCache>
                <c:formatCode>General</c:formatCode>
                <c:ptCount val="985"/>
                <c:pt idx="76">
                  <c:v>-3.8066845198045485E-2</c:v>
                </c:pt>
                <c:pt idx="91">
                  <c:v>-4.0084704996843357E-2</c:v>
                </c:pt>
                <c:pt idx="105">
                  <c:v>-4.2293164995498955E-2</c:v>
                </c:pt>
                <c:pt idx="116">
                  <c:v>-4.1348969993123319E-2</c:v>
                </c:pt>
                <c:pt idx="117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4-4B5C-AAD6-7DBC976D633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4-4B5C-AAD6-7DBC976D633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2'!$N$21:$N$1005</c:f>
              <c:numCache>
                <c:formatCode>General</c:formatCode>
                <c:ptCount val="985"/>
                <c:pt idx="49">
                  <c:v>-2.969208999274997E-2</c:v>
                </c:pt>
                <c:pt idx="63">
                  <c:v>-4.0824265000992455E-2</c:v>
                </c:pt>
                <c:pt idx="64">
                  <c:v>-3.7163249995501246E-2</c:v>
                </c:pt>
                <c:pt idx="65">
                  <c:v>-3.6842825000348967E-2</c:v>
                </c:pt>
                <c:pt idx="66">
                  <c:v>-3.9369350000924896E-2</c:v>
                </c:pt>
                <c:pt idx="67">
                  <c:v>-3.7274654991051648E-2</c:v>
                </c:pt>
                <c:pt idx="73">
                  <c:v>-3.8724189995264169E-2</c:v>
                </c:pt>
                <c:pt idx="76">
                  <c:v>-3.7002634999225847E-2</c:v>
                </c:pt>
                <c:pt idx="77">
                  <c:v>-3.6802634997002315E-2</c:v>
                </c:pt>
                <c:pt idx="78">
                  <c:v>-3.5102634996292181E-2</c:v>
                </c:pt>
                <c:pt idx="79">
                  <c:v>-3.9929159996972885E-2</c:v>
                </c:pt>
                <c:pt idx="80">
                  <c:v>-3.9229160000104457E-2</c:v>
                </c:pt>
                <c:pt idx="81">
                  <c:v>-3.9129159995354712E-2</c:v>
                </c:pt>
                <c:pt idx="94">
                  <c:v>-4.303174999949988E-2</c:v>
                </c:pt>
                <c:pt idx="104">
                  <c:v>-4.7879159996227827E-2</c:v>
                </c:pt>
                <c:pt idx="150">
                  <c:v>-4.0334289813472424E-2</c:v>
                </c:pt>
                <c:pt idx="152">
                  <c:v>-4.0365319866396021E-2</c:v>
                </c:pt>
                <c:pt idx="153">
                  <c:v>-3.8652019997243769E-2</c:v>
                </c:pt>
                <c:pt idx="154">
                  <c:v>-3.7695729995903093E-2</c:v>
                </c:pt>
                <c:pt idx="155">
                  <c:v>-3.7423754991323221E-2</c:v>
                </c:pt>
                <c:pt idx="156">
                  <c:v>-3.5596114998043049E-2</c:v>
                </c:pt>
                <c:pt idx="157">
                  <c:v>-3.7801419995957986E-2</c:v>
                </c:pt>
                <c:pt idx="158">
                  <c:v>-3.6989479995099828E-2</c:v>
                </c:pt>
                <c:pt idx="159">
                  <c:v>-3.5794784998870455E-2</c:v>
                </c:pt>
                <c:pt idx="160">
                  <c:v>-3.8259239998296835E-2</c:v>
                </c:pt>
                <c:pt idx="161">
                  <c:v>-3.6164544995699544E-2</c:v>
                </c:pt>
                <c:pt idx="162">
                  <c:v>-3.6885764995531645E-2</c:v>
                </c:pt>
                <c:pt idx="163">
                  <c:v>-3.7391070000012405E-2</c:v>
                </c:pt>
                <c:pt idx="164">
                  <c:v>-3.6448890074098017E-2</c:v>
                </c:pt>
                <c:pt idx="165">
                  <c:v>-3.8419444892497268E-2</c:v>
                </c:pt>
                <c:pt idx="166">
                  <c:v>-3.2323649997124448E-2</c:v>
                </c:pt>
                <c:pt idx="167">
                  <c:v>-3.8045649998821318E-2</c:v>
                </c:pt>
                <c:pt idx="168">
                  <c:v>-3.6950679997971747E-2</c:v>
                </c:pt>
                <c:pt idx="169">
                  <c:v>-3.6582219916454051E-2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4-4B5C-AAD6-7DBC976D633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2'!$O$21:$O$1005</c:f>
              <c:numCache>
                <c:formatCode>General</c:formatCode>
                <c:ptCount val="985"/>
                <c:pt idx="56">
                  <c:v>-3.8598405460529547E-2</c:v>
                </c:pt>
                <c:pt idx="57">
                  <c:v>-3.8601235594253165E-2</c:v>
                </c:pt>
                <c:pt idx="58">
                  <c:v>-3.8606606416205946E-2</c:v>
                </c:pt>
                <c:pt idx="59">
                  <c:v>-3.860708882536338E-2</c:v>
                </c:pt>
                <c:pt idx="60">
                  <c:v>-3.8612974217084095E-2</c:v>
                </c:pt>
                <c:pt idx="61">
                  <c:v>-3.8660668402449215E-2</c:v>
                </c:pt>
                <c:pt idx="62">
                  <c:v>-3.8660829205501693E-2</c:v>
                </c:pt>
                <c:pt idx="63">
                  <c:v>-3.8664463354487706E-2</c:v>
                </c:pt>
                <c:pt idx="64">
                  <c:v>-3.8670155782545443E-2</c:v>
                </c:pt>
                <c:pt idx="65">
                  <c:v>-3.8670638191702883E-2</c:v>
                </c:pt>
                <c:pt idx="66">
                  <c:v>-3.8670798994755361E-2</c:v>
                </c:pt>
                <c:pt idx="67">
                  <c:v>-3.8670831155365855E-2</c:v>
                </c:pt>
                <c:pt idx="68">
                  <c:v>-3.8672214061617173E-2</c:v>
                </c:pt>
                <c:pt idx="69">
                  <c:v>-3.8672374864669651E-2</c:v>
                </c:pt>
                <c:pt idx="70">
                  <c:v>-3.8672535667722129E-2</c:v>
                </c:pt>
                <c:pt idx="71">
                  <c:v>-3.8672696470774606E-2</c:v>
                </c:pt>
                <c:pt idx="72">
                  <c:v>-3.8719940407592787E-2</c:v>
                </c:pt>
                <c:pt idx="73">
                  <c:v>-3.8725086105272095E-2</c:v>
                </c:pt>
                <c:pt idx="74">
                  <c:v>-3.8725472032598046E-2</c:v>
                </c:pt>
                <c:pt idx="75">
                  <c:v>-3.8727787596553737E-2</c:v>
                </c:pt>
                <c:pt idx="76">
                  <c:v>-3.872801272082721E-2</c:v>
                </c:pt>
                <c:pt idx="77">
                  <c:v>-3.8781335013029071E-2</c:v>
                </c:pt>
                <c:pt idx="78">
                  <c:v>-3.8781335013029071E-2</c:v>
                </c:pt>
                <c:pt idx="79">
                  <c:v>-3.8781335013029071E-2</c:v>
                </c:pt>
                <c:pt idx="80">
                  <c:v>-3.8781495816081549E-2</c:v>
                </c:pt>
                <c:pt idx="81">
                  <c:v>-3.8781495816081549E-2</c:v>
                </c:pt>
                <c:pt idx="82">
                  <c:v>-3.8781495816081549E-2</c:v>
                </c:pt>
                <c:pt idx="83">
                  <c:v>-3.8782782240501378E-2</c:v>
                </c:pt>
                <c:pt idx="84">
                  <c:v>-3.8787542010854742E-2</c:v>
                </c:pt>
                <c:pt idx="85">
                  <c:v>-3.8789407326263493E-2</c:v>
                </c:pt>
                <c:pt idx="86">
                  <c:v>-3.8789889735420927E-2</c:v>
                </c:pt>
                <c:pt idx="87">
                  <c:v>-3.8794070614785368E-2</c:v>
                </c:pt>
                <c:pt idx="88">
                  <c:v>-3.8834110574852511E-2</c:v>
                </c:pt>
                <c:pt idx="89">
                  <c:v>-3.8859903384470061E-2</c:v>
                </c:pt>
                <c:pt idx="90">
                  <c:v>-3.8902484032766367E-2</c:v>
                </c:pt>
                <c:pt idx="91">
                  <c:v>-3.8909141279138977E-2</c:v>
                </c:pt>
                <c:pt idx="92">
                  <c:v>-3.8910266900506328E-2</c:v>
                </c:pt>
                <c:pt idx="93">
                  <c:v>-3.8914769385975725E-2</c:v>
                </c:pt>
                <c:pt idx="94">
                  <c:v>-3.8917792483362322E-2</c:v>
                </c:pt>
                <c:pt idx="95">
                  <c:v>-3.902533756485993E-2</c:v>
                </c:pt>
                <c:pt idx="96">
                  <c:v>-3.9028199859194049E-2</c:v>
                </c:pt>
                <c:pt idx="97">
                  <c:v>-3.9033795805420303E-2</c:v>
                </c:pt>
                <c:pt idx="98">
                  <c:v>-3.9036336493649459E-2</c:v>
                </c:pt>
                <c:pt idx="99">
                  <c:v>-3.9039713357751513E-2</c:v>
                </c:pt>
                <c:pt idx="100">
                  <c:v>-3.9042028921707203E-2</c:v>
                </c:pt>
                <c:pt idx="101">
                  <c:v>-3.9088951252420422E-2</c:v>
                </c:pt>
                <c:pt idx="102">
                  <c:v>-3.9094289913762709E-2</c:v>
                </c:pt>
                <c:pt idx="103">
                  <c:v>-3.9098599435569134E-2</c:v>
                </c:pt>
                <c:pt idx="104">
                  <c:v>-3.9103101921038531E-2</c:v>
                </c:pt>
                <c:pt idx="105">
                  <c:v>-3.9146229299713259E-2</c:v>
                </c:pt>
                <c:pt idx="106">
                  <c:v>-3.9151085551898113E-2</c:v>
                </c:pt>
                <c:pt idx="107">
                  <c:v>-3.9154494576610653E-2</c:v>
                </c:pt>
                <c:pt idx="108">
                  <c:v>-3.9158868419638074E-2</c:v>
                </c:pt>
                <c:pt idx="109">
                  <c:v>-3.9158900580248568E-2</c:v>
                </c:pt>
                <c:pt idx="110">
                  <c:v>-3.9159382989406001E-2</c:v>
                </c:pt>
                <c:pt idx="111">
                  <c:v>-3.9161602071530202E-2</c:v>
                </c:pt>
                <c:pt idx="112">
                  <c:v>-3.9164046277927876E-2</c:v>
                </c:pt>
                <c:pt idx="113">
                  <c:v>-3.9164078438538377E-2</c:v>
                </c:pt>
                <c:pt idx="114">
                  <c:v>-3.9212512317944898E-2</c:v>
                </c:pt>
                <c:pt idx="115">
                  <c:v>-3.9222868034524509E-2</c:v>
                </c:pt>
                <c:pt idx="116">
                  <c:v>-3.9278119963356117E-2</c:v>
                </c:pt>
                <c:pt idx="117">
                  <c:v>-3.9278795336176529E-2</c:v>
                </c:pt>
                <c:pt idx="118">
                  <c:v>-3.9282429485162543E-2</c:v>
                </c:pt>
                <c:pt idx="119">
                  <c:v>-3.9282429485162543E-2</c:v>
                </c:pt>
                <c:pt idx="120">
                  <c:v>-3.9282429485162543E-2</c:v>
                </c:pt>
                <c:pt idx="121">
                  <c:v>-3.9285098815833683E-2</c:v>
                </c:pt>
                <c:pt idx="122">
                  <c:v>-3.9336330668353334E-2</c:v>
                </c:pt>
                <c:pt idx="123">
                  <c:v>-3.9336362828963828E-2</c:v>
                </c:pt>
                <c:pt idx="124">
                  <c:v>-3.9337166844226217E-2</c:v>
                </c:pt>
                <c:pt idx="125">
                  <c:v>-3.938775548453595E-2</c:v>
                </c:pt>
                <c:pt idx="126">
                  <c:v>-3.9391100188027509E-2</c:v>
                </c:pt>
                <c:pt idx="127">
                  <c:v>-3.9392450933668326E-2</c:v>
                </c:pt>
                <c:pt idx="128">
                  <c:v>-3.9393415751983192E-2</c:v>
                </c:pt>
                <c:pt idx="129">
                  <c:v>-3.9402613686584965E-2</c:v>
                </c:pt>
                <c:pt idx="130">
                  <c:v>-3.940264584719546E-2</c:v>
                </c:pt>
                <c:pt idx="131">
                  <c:v>-3.9404479001993717E-2</c:v>
                </c:pt>
                <c:pt idx="132">
                  <c:v>-3.9404639805046195E-2</c:v>
                </c:pt>
                <c:pt idx="133">
                  <c:v>-3.9405283017256106E-2</c:v>
                </c:pt>
                <c:pt idx="134">
                  <c:v>-3.9405315177866607E-2</c:v>
                </c:pt>
                <c:pt idx="135">
                  <c:v>-3.9406955369001885E-2</c:v>
                </c:pt>
                <c:pt idx="136">
                  <c:v>-3.9406987529612379E-2</c:v>
                </c:pt>
                <c:pt idx="137">
                  <c:v>-3.9407148332664857E-2</c:v>
                </c:pt>
                <c:pt idx="138">
                  <c:v>-3.9450854602328514E-2</c:v>
                </c:pt>
                <c:pt idx="139">
                  <c:v>-3.9459537967162353E-2</c:v>
                </c:pt>
                <c:pt idx="140">
                  <c:v>-3.9459570127772847E-2</c:v>
                </c:pt>
                <c:pt idx="141">
                  <c:v>-3.946355804347431E-2</c:v>
                </c:pt>
                <c:pt idx="142">
                  <c:v>-3.9463590204084811E-2</c:v>
                </c:pt>
                <c:pt idx="143">
                  <c:v>-3.9466130892313968E-2</c:v>
                </c:pt>
                <c:pt idx="144">
                  <c:v>-3.951958182695782E-2</c:v>
                </c:pt>
                <c:pt idx="145">
                  <c:v>-3.9519613987568314E-2</c:v>
                </c:pt>
                <c:pt idx="146">
                  <c:v>-3.9519806951231286E-2</c:v>
                </c:pt>
                <c:pt idx="147">
                  <c:v>-3.9519839111841787E-2</c:v>
                </c:pt>
                <c:pt idx="148">
                  <c:v>-3.9520482324051698E-2</c:v>
                </c:pt>
                <c:pt idx="149">
                  <c:v>-3.9520514484662192E-2</c:v>
                </c:pt>
                <c:pt idx="150">
                  <c:v>-3.9523312457775323E-2</c:v>
                </c:pt>
                <c:pt idx="151">
                  <c:v>-3.9532253107493122E-2</c:v>
                </c:pt>
                <c:pt idx="152">
                  <c:v>-3.9569816700552096E-2</c:v>
                </c:pt>
                <c:pt idx="153">
                  <c:v>-3.9600047674418055E-2</c:v>
                </c:pt>
                <c:pt idx="154">
                  <c:v>-3.9645780062542935E-2</c:v>
                </c:pt>
                <c:pt idx="155">
                  <c:v>-3.9719910269735523E-2</c:v>
                </c:pt>
                <c:pt idx="156">
                  <c:v>-3.9763391415125707E-2</c:v>
                </c:pt>
                <c:pt idx="157">
                  <c:v>-3.9763423575736201E-2</c:v>
                </c:pt>
                <c:pt idx="158">
                  <c:v>-3.9766382351901802E-2</c:v>
                </c:pt>
                <c:pt idx="159">
                  <c:v>-3.9766414512512296E-2</c:v>
                </c:pt>
                <c:pt idx="160">
                  <c:v>-3.9767411491437664E-2</c:v>
                </c:pt>
                <c:pt idx="161">
                  <c:v>-3.9767443652048165E-2</c:v>
                </c:pt>
                <c:pt idx="162">
                  <c:v>-3.9767572294490142E-2</c:v>
                </c:pt>
                <c:pt idx="163">
                  <c:v>-3.9767604455100643E-2</c:v>
                </c:pt>
                <c:pt idx="164">
                  <c:v>-3.9771592370802106E-2</c:v>
                </c:pt>
                <c:pt idx="165">
                  <c:v>-3.9773232561937384E-2</c:v>
                </c:pt>
                <c:pt idx="166">
                  <c:v>-3.9804782120833666E-2</c:v>
                </c:pt>
                <c:pt idx="167">
                  <c:v>-3.9817646365031947E-2</c:v>
                </c:pt>
                <c:pt idx="168">
                  <c:v>-3.9825557875213885E-2</c:v>
                </c:pt>
                <c:pt idx="169">
                  <c:v>-3.9845754738605188E-2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B4-4B5C-AAD6-7DBC976D633F}"/>
            </c:ext>
          </c:extLst>
        </c:ser>
        <c:ser>
          <c:idx val="8"/>
          <c:order val="8"/>
          <c:tx>
            <c:strRef>
              <c:f>'Active 2'!$U$1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2'!$T$2:$T$40</c:f>
              <c:numCache>
                <c:formatCode>General</c:formatCode>
                <c:ptCount val="3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2'!$U$2:$U$40</c:f>
              <c:numCache>
                <c:formatCode>0.00E+00</c:formatCode>
                <c:ptCount val="39"/>
                <c:pt idx="0">
                  <c:v>2.8668429535923239E-2</c:v>
                </c:pt>
                <c:pt idx="1">
                  <c:v>3.0005708039719713E-2</c:v>
                </c:pt>
                <c:pt idx="2">
                  <c:v>3.039413754596023E-2</c:v>
                </c:pt>
                <c:pt idx="3">
                  <c:v>2.9754293014637778E-2</c:v>
                </c:pt>
                <c:pt idx="4">
                  <c:v>2.8058391713651223E-2</c:v>
                </c:pt>
                <c:pt idx="5">
                  <c:v>2.5331943750563583E-2</c:v>
                </c:pt>
                <c:pt idx="6">
                  <c:v>2.1652236554166447E-2</c:v>
                </c:pt>
                <c:pt idx="7">
                  <c:v>1.7143743340599503E-2</c:v>
                </c:pt>
                <c:pt idx="8">
                  <c:v>1.1970728340383475E-2</c:v>
                </c:pt>
                <c:pt idx="9">
                  <c:v>6.3274880990872306E-3</c:v>
                </c:pt>
                <c:pt idx="10">
                  <c:v>4.268086017813655E-4</c:v>
                </c:pt>
                <c:pt idx="11">
                  <c:v>-5.5126760332521096E-3</c:v>
                </c:pt>
                <c:pt idx="12">
                  <c:v>-1.1279472289909526E-2</c:v>
                </c:pt>
                <c:pt idx="13">
                  <c:v>-1.6681791776851914E-2</c:v>
                </c:pt>
                <c:pt idx="14">
                  <c:v>-2.1558945097251838E-2</c:v>
                </c:pt>
                <c:pt idx="15">
                  <c:v>-2.5790888172449233E-2</c:v>
                </c:pt>
                <c:pt idx="16">
                  <c:v>-2.9305353886294315E-2</c:v>
                </c:pt>
                <c:pt idx="17">
                  <c:v>-3.2082145369546317E-2</c:v>
                </c:pt>
                <c:pt idx="18">
                  <c:v>-3.4154335866538044E-2</c:v>
                </c:pt>
                <c:pt idx="19">
                  <c:v>-3.5606303901770699E-2</c:v>
                </c:pt>
                <c:pt idx="20">
                  <c:v>-3.6568720474337464E-2</c:v>
                </c:pt>
                <c:pt idx="21">
                  <c:v>-3.7210786083673758E-2</c:v>
                </c:pt>
                <c:pt idx="22">
                  <c:v>-3.7730178773658356E-2</c:v>
                </c:pt>
                <c:pt idx="23">
                  <c:v>-3.8341310367164136E-2</c:v>
                </c:pt>
                <c:pt idx="24">
                  <c:v>-3.9262588571105546E-2</c:v>
                </c:pt>
                <c:pt idx="25">
                  <c:v>-4.0703441691819352E-2</c:v>
                </c:pt>
                <c:pt idx="26">
                  <c:v>-4.2851876803590719E-2</c:v>
                </c:pt>
                <c:pt idx="27">
                  <c:v>-4.5863310521459914E-2</c:v>
                </c:pt>
                <c:pt idx="28">
                  <c:v>-4.985133592587352E-2</c:v>
                </c:pt>
                <c:pt idx="29">
                  <c:v>-5.4880974162774966E-2</c:v>
                </c:pt>
                <c:pt idx="30">
                  <c:v>-6.0964811631770581E-2</c:v>
                </c:pt>
                <c:pt idx="31">
                  <c:v>-6.8062252246411409E-2</c:v>
                </c:pt>
                <c:pt idx="32">
                  <c:v>-7.6081929188721267E-2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B4-4B5C-AAD6-7DBC976D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80008"/>
        <c:axId val="1"/>
      </c:scatterChart>
      <c:valAx>
        <c:axId val="76458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238211890180395"/>
              <c:y val="0.85670859740093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365079365079361E-3"/>
              <c:y val="0.35061039626144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8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"/>
          <c:y val="0.92073170731707321"/>
          <c:w val="0.8904761904761904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[44364.8374 + 0.38421061 E]  </a:t>
            </a:r>
          </a:p>
        </c:rich>
      </c:tx>
      <c:layout>
        <c:manualLayout>
          <c:xMode val="edge"/>
          <c:yMode val="edge"/>
          <c:x val="0.2757529397573322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08938571694984E-2"/>
          <c:y val="0.1458966565349544"/>
          <c:w val="0.86846342956324718"/>
          <c:h val="0.67173252279635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2'!$H$21:$H$1005</c:f>
              <c:numCache>
                <c:formatCode>General</c:formatCode>
                <c:ptCount val="985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6-4C83-85EA-C020B136679E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2'!$J$21:$J$1005</c:f>
              <c:numCache>
                <c:formatCode>General</c:formatCode>
                <c:ptCount val="985"/>
                <c:pt idx="50" formatCode="0.0000">
                  <c:v>-3.1904289993690327E-2</c:v>
                </c:pt>
                <c:pt idx="51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6-4C83-85EA-C020B136679E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2'!$K$21:$K$1005</c:f>
              <c:numCache>
                <c:formatCode>General</c:formatCode>
                <c:ptCount val="985"/>
                <c:pt idx="1">
                  <c:v>2.790453500347212E-2</c:v>
                </c:pt>
                <c:pt idx="2">
                  <c:v>2.8004535008221865E-2</c:v>
                </c:pt>
                <c:pt idx="3">
                  <c:v>2.7878009997948539E-2</c:v>
                </c:pt>
                <c:pt idx="4">
                  <c:v>2.7872705002664588E-2</c:v>
                </c:pt>
                <c:pt idx="5">
                  <c:v>2.7493130008224398E-2</c:v>
                </c:pt>
                <c:pt idx="6">
                  <c:v>2.7387825000914745E-2</c:v>
                </c:pt>
                <c:pt idx="7">
                  <c:v>1.8015159999777097E-2</c:v>
                </c:pt>
                <c:pt idx="8">
                  <c:v>1.8115160004526842E-2</c:v>
                </c:pt>
                <c:pt idx="22" formatCode="0.0000">
                  <c:v>-1.5597420002450235E-2</c:v>
                </c:pt>
                <c:pt idx="23" formatCode="0.0000">
                  <c:v>-1.9040319995838217E-2</c:v>
                </c:pt>
                <c:pt idx="24" formatCode="0.0000">
                  <c:v>-1.7364184997859411E-2</c:v>
                </c:pt>
                <c:pt idx="25">
                  <c:v>-2.1856449995539151E-2</c:v>
                </c:pt>
                <c:pt idx="26">
                  <c:v>-2.2528059991600458E-2</c:v>
                </c:pt>
                <c:pt idx="27">
                  <c:v>-2.212805999442935E-2</c:v>
                </c:pt>
                <c:pt idx="28">
                  <c:v>-2.0933364998199977E-2</c:v>
                </c:pt>
                <c:pt idx="29">
                  <c:v>-2.0433364996279124E-2</c:v>
                </c:pt>
                <c:pt idx="30">
                  <c:v>-2.0680834997619968E-2</c:v>
                </c:pt>
                <c:pt idx="34">
                  <c:v>-2.6623735000612214E-2</c:v>
                </c:pt>
                <c:pt idx="35">
                  <c:v>-2.6123734998691361E-2</c:v>
                </c:pt>
                <c:pt idx="36">
                  <c:v>-2.7729039997211657E-2</c:v>
                </c:pt>
                <c:pt idx="37">
                  <c:v>-2.712903999054106E-2</c:v>
                </c:pt>
                <c:pt idx="52">
                  <c:v>-3.4347114997217432E-2</c:v>
                </c:pt>
                <c:pt idx="53" formatCode="0.0000">
                  <c:v>-3.397522999875946E-2</c:v>
                </c:pt>
                <c:pt idx="54" formatCode="0.0000">
                  <c:v>-3.3900424998137169E-2</c:v>
                </c:pt>
                <c:pt idx="55" formatCode="0.0000">
                  <c:v>-3.5466654997435398E-2</c:v>
                </c:pt>
                <c:pt idx="59">
                  <c:v>-3.7960144996759482E-2</c:v>
                </c:pt>
                <c:pt idx="61">
                  <c:v>-3.639827499864623E-2</c:v>
                </c:pt>
                <c:pt idx="62" formatCode="0.0000">
                  <c:v>-3.8324799999827519E-2</c:v>
                </c:pt>
                <c:pt idx="68">
                  <c:v>-3.7802769998961594E-2</c:v>
                </c:pt>
                <c:pt idx="69">
                  <c:v>-3.7529294997511897E-2</c:v>
                </c:pt>
                <c:pt idx="70">
                  <c:v>-3.8355819997377694E-2</c:v>
                </c:pt>
                <c:pt idx="71">
                  <c:v>-3.7582344994007144E-2</c:v>
                </c:pt>
                <c:pt idx="72">
                  <c:v>-3.807538999535609E-2</c:v>
                </c:pt>
                <c:pt idx="74">
                  <c:v>-3.7587849998089951E-2</c:v>
                </c:pt>
                <c:pt idx="75">
                  <c:v>-3.9269809996767435E-2</c:v>
                </c:pt>
                <c:pt idx="83">
                  <c:v>-3.8941359998716507E-2</c:v>
                </c:pt>
                <c:pt idx="84">
                  <c:v>-3.9926499994180631E-2</c:v>
                </c:pt>
                <c:pt idx="85">
                  <c:v>-3.8934189993597101E-2</c:v>
                </c:pt>
                <c:pt idx="86">
                  <c:v>-3.8313764998747502E-2</c:v>
                </c:pt>
                <c:pt idx="87">
                  <c:v>-3.8703414997144137E-2</c:v>
                </c:pt>
                <c:pt idx="88">
                  <c:v>-3.930813999613747E-2</c:v>
                </c:pt>
                <c:pt idx="89">
                  <c:v>-3.9062750001903623E-2</c:v>
                </c:pt>
                <c:pt idx="90">
                  <c:v>-3.9086570097424556E-2</c:v>
                </c:pt>
                <c:pt idx="92">
                  <c:v>-4.0470380001352169E-2</c:v>
                </c:pt>
                <c:pt idx="93">
                  <c:v>-4.0513079999072943E-2</c:v>
                </c:pt>
                <c:pt idx="95">
                  <c:v>-4.2051669995998964E-2</c:v>
                </c:pt>
                <c:pt idx="96">
                  <c:v>-4.1123814997263253E-2</c:v>
                </c:pt>
                <c:pt idx="97">
                  <c:v>-4.1546884996932931E-2</c:v>
                </c:pt>
                <c:pt idx="98">
                  <c:v>-4.1665979995741509E-2</c:v>
                </c:pt>
                <c:pt idx="99">
                  <c:v>-3.972300500026904E-2</c:v>
                </c:pt>
                <c:pt idx="100">
                  <c:v>-2.800496499548899E-2</c:v>
                </c:pt>
                <c:pt idx="101">
                  <c:v>-4.1844959996524267E-2</c:v>
                </c:pt>
                <c:pt idx="102">
                  <c:v>-4.2725589999463409E-2</c:v>
                </c:pt>
                <c:pt idx="103">
                  <c:v>-4.2536460001429077E-2</c:v>
                </c:pt>
                <c:pt idx="106">
                  <c:v>-4.2294219994801097E-2</c:v>
                </c:pt>
                <c:pt idx="107">
                  <c:v>-4.0856549996533431E-2</c:v>
                </c:pt>
                <c:pt idx="108">
                  <c:v>-4.0078029996948317E-2</c:v>
                </c:pt>
                <c:pt idx="109">
                  <c:v>-4.1983334995165933E-2</c:v>
                </c:pt>
                <c:pt idx="110">
                  <c:v>-4.11629099980928E-2</c:v>
                </c:pt>
                <c:pt idx="111">
                  <c:v>-4.6628954994957894E-2</c:v>
                </c:pt>
                <c:pt idx="112">
                  <c:v>-4.2532134997600224E-2</c:v>
                </c:pt>
                <c:pt idx="113">
                  <c:v>-4.1037440001673531E-2</c:v>
                </c:pt>
                <c:pt idx="114">
                  <c:v>-4.312676999688847E-2</c:v>
                </c:pt>
                <c:pt idx="115">
                  <c:v>-4.123497999535175E-2</c:v>
                </c:pt>
                <c:pt idx="118">
                  <c:v>-4.7659839998232201E-2</c:v>
                </c:pt>
                <c:pt idx="119">
                  <c:v>-4.7659839998232201E-2</c:v>
                </c:pt>
                <c:pt idx="120">
                  <c:v>-3.9859839998825919E-2</c:v>
                </c:pt>
                <c:pt idx="121">
                  <c:v>-4.2100154991203453E-2</c:v>
                </c:pt>
                <c:pt idx="122">
                  <c:v>-3.9851019995694514E-2</c:v>
                </c:pt>
                <c:pt idx="123">
                  <c:v>-3.9456325001083314E-2</c:v>
                </c:pt>
                <c:pt idx="124">
                  <c:v>-3.8288949996058363E-2</c:v>
                </c:pt>
                <c:pt idx="125">
                  <c:v>-4.0733715002716053E-2</c:v>
                </c:pt>
                <c:pt idx="126">
                  <c:v>-3.9785435001249425E-2</c:v>
                </c:pt>
                <c:pt idx="127">
                  <c:v>-4.1008244996191934E-2</c:v>
                </c:pt>
                <c:pt idx="128">
                  <c:v>-3.9667394994467031E-2</c:v>
                </c:pt>
                <c:pt idx="129">
                  <c:v>-3.9784624997992069E-2</c:v>
                </c:pt>
                <c:pt idx="130">
                  <c:v>-4.2189929998130538E-2</c:v>
                </c:pt>
                <c:pt idx="131">
                  <c:v>-3.953231500054244E-2</c:v>
                </c:pt>
                <c:pt idx="132">
                  <c:v>-3.9948839999851771E-2</c:v>
                </c:pt>
                <c:pt idx="133">
                  <c:v>-3.9724939997540787E-2</c:v>
                </c:pt>
                <c:pt idx="134">
                  <c:v>-3.9430245000403374E-2</c:v>
                </c:pt>
                <c:pt idx="135">
                  <c:v>-4.010079999716254E-2</c:v>
                </c:pt>
                <c:pt idx="136">
                  <c:v>-3.9606104997801594E-2</c:v>
                </c:pt>
                <c:pt idx="137">
                  <c:v>-4.0332630000193603E-2</c:v>
                </c:pt>
                <c:pt idx="138">
                  <c:v>-3.7012125001638196E-2</c:v>
                </c:pt>
                <c:pt idx="139">
                  <c:v>-3.7374474995885976E-2</c:v>
                </c:pt>
                <c:pt idx="140">
                  <c:v>-4.1179779997037258E-2</c:v>
                </c:pt>
                <c:pt idx="141">
                  <c:v>-3.9937599991390016E-2</c:v>
                </c:pt>
                <c:pt idx="142">
                  <c:v>-3.8042904998292215E-2</c:v>
                </c:pt>
                <c:pt idx="143">
                  <c:v>-3.9462000000639819E-2</c:v>
                </c:pt>
                <c:pt idx="144">
                  <c:v>-3.9778909995220602E-2</c:v>
                </c:pt>
                <c:pt idx="145">
                  <c:v>-3.8884214998688549E-2</c:v>
                </c:pt>
                <c:pt idx="146">
                  <c:v>-3.7516044991207309E-2</c:v>
                </c:pt>
                <c:pt idx="147">
                  <c:v>-4.0521349998016376E-2</c:v>
                </c:pt>
                <c:pt idx="148">
                  <c:v>-3.9627449994441122E-2</c:v>
                </c:pt>
                <c:pt idx="149">
                  <c:v>-3.993275499669835E-2</c:v>
                </c:pt>
                <c:pt idx="151">
                  <c:v>-3.861890754342312E-2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6-4C83-85EA-C020B136679E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2'!$L$21:$L$1005</c:f>
              <c:numCache>
                <c:formatCode>General</c:formatCode>
                <c:ptCount val="985"/>
                <c:pt idx="76">
                  <c:v>-3.8066845198045485E-2</c:v>
                </c:pt>
                <c:pt idx="91">
                  <c:v>-4.0084704996843357E-2</c:v>
                </c:pt>
                <c:pt idx="105">
                  <c:v>-4.2293164995498955E-2</c:v>
                </c:pt>
                <c:pt idx="116">
                  <c:v>-4.1348969993123319E-2</c:v>
                </c:pt>
                <c:pt idx="117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6-4C83-85EA-C020B136679E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6-4C83-85EA-C020B136679E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plus>
            <c:minus>
              <c:numRef>
                <c:f>'Active 2'!$D$21:$D$105</c:f>
                <c:numCache>
                  <c:formatCode>General</c:formatCode>
                  <c:ptCount val="85"/>
                  <c:pt idx="0">
                    <c:v>0</c:v>
                  </c:pt>
                  <c:pt idx="18">
                    <c:v>4.0000000000000001E-3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5.0000000000000001E-3</c:v>
                  </c:pt>
                  <c:pt idx="24">
                    <c:v>3.0000000000000001E-3</c:v>
                  </c:pt>
                  <c:pt idx="25">
                    <c:v>0</c:v>
                  </c:pt>
                  <c:pt idx="26">
                    <c:v>1.5E-3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0</c:v>
                  </c:pt>
                  <c:pt idx="31">
                    <c:v>4.0000000000000001E-3</c:v>
                  </c:pt>
                  <c:pt idx="32">
                    <c:v>3.0000000000000001E-3</c:v>
                  </c:pt>
                  <c:pt idx="33">
                    <c:v>2E-3</c:v>
                  </c:pt>
                  <c:pt idx="34">
                    <c:v>1.6999999999999999E-3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3.0000000000000001E-3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5.0000000000000001E-3</c:v>
                  </c:pt>
                  <c:pt idx="43">
                    <c:v>8.0000000000000002E-3</c:v>
                  </c:pt>
                  <c:pt idx="44">
                    <c:v>1E-3</c:v>
                  </c:pt>
                  <c:pt idx="45">
                    <c:v>5.0000000000000001E-3</c:v>
                  </c:pt>
                  <c:pt idx="46">
                    <c:v>2E-3</c:v>
                  </c:pt>
                  <c:pt idx="47">
                    <c:v>6.0000000000000001E-3</c:v>
                  </c:pt>
                  <c:pt idx="48">
                    <c:v>3.0000000000000001E-3</c:v>
                  </c:pt>
                  <c:pt idx="50">
                    <c:v>1.4E-3</c:v>
                  </c:pt>
                  <c:pt idx="51">
                    <c:v>1.4E-3</c:v>
                  </c:pt>
                  <c:pt idx="52">
                    <c:v>4.0000000000000002E-4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5.0000000000000001E-4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1.5E-3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2'!$N$21:$N$1005</c:f>
              <c:numCache>
                <c:formatCode>General</c:formatCode>
                <c:ptCount val="985"/>
                <c:pt idx="49">
                  <c:v>-2.969208999274997E-2</c:v>
                </c:pt>
                <c:pt idx="63">
                  <c:v>-4.0824265000992455E-2</c:v>
                </c:pt>
                <c:pt idx="64">
                  <c:v>-3.7163249995501246E-2</c:v>
                </c:pt>
                <c:pt idx="65">
                  <c:v>-3.6842825000348967E-2</c:v>
                </c:pt>
                <c:pt idx="66">
                  <c:v>-3.9369350000924896E-2</c:v>
                </c:pt>
                <c:pt idx="67">
                  <c:v>-3.7274654991051648E-2</c:v>
                </c:pt>
                <c:pt idx="73">
                  <c:v>-3.8724189995264169E-2</c:v>
                </c:pt>
                <c:pt idx="76">
                  <c:v>-3.7002634999225847E-2</c:v>
                </c:pt>
                <c:pt idx="77">
                  <c:v>-3.6802634997002315E-2</c:v>
                </c:pt>
                <c:pt idx="78">
                  <c:v>-3.5102634996292181E-2</c:v>
                </c:pt>
                <c:pt idx="79">
                  <c:v>-3.9929159996972885E-2</c:v>
                </c:pt>
                <c:pt idx="80">
                  <c:v>-3.9229160000104457E-2</c:v>
                </c:pt>
                <c:pt idx="81">
                  <c:v>-3.9129159995354712E-2</c:v>
                </c:pt>
                <c:pt idx="94">
                  <c:v>-4.303174999949988E-2</c:v>
                </c:pt>
                <c:pt idx="104">
                  <c:v>-4.7879159996227827E-2</c:v>
                </c:pt>
                <c:pt idx="150">
                  <c:v>-4.0334289813472424E-2</c:v>
                </c:pt>
                <c:pt idx="152">
                  <c:v>-4.0365319866396021E-2</c:v>
                </c:pt>
                <c:pt idx="153">
                  <c:v>-3.8652019997243769E-2</c:v>
                </c:pt>
                <c:pt idx="154">
                  <c:v>-3.7695729995903093E-2</c:v>
                </c:pt>
                <c:pt idx="155">
                  <c:v>-3.7423754991323221E-2</c:v>
                </c:pt>
                <c:pt idx="156">
                  <c:v>-3.5596114998043049E-2</c:v>
                </c:pt>
                <c:pt idx="157">
                  <c:v>-3.7801419995957986E-2</c:v>
                </c:pt>
                <c:pt idx="158">
                  <c:v>-3.6989479995099828E-2</c:v>
                </c:pt>
                <c:pt idx="159">
                  <c:v>-3.5794784998870455E-2</c:v>
                </c:pt>
                <c:pt idx="160">
                  <c:v>-3.8259239998296835E-2</c:v>
                </c:pt>
                <c:pt idx="161">
                  <c:v>-3.6164544995699544E-2</c:v>
                </c:pt>
                <c:pt idx="162">
                  <c:v>-3.6885764995531645E-2</c:v>
                </c:pt>
                <c:pt idx="163">
                  <c:v>-3.7391070000012405E-2</c:v>
                </c:pt>
                <c:pt idx="164">
                  <c:v>-3.6448890074098017E-2</c:v>
                </c:pt>
                <c:pt idx="165">
                  <c:v>-3.8419444892497268E-2</c:v>
                </c:pt>
                <c:pt idx="166">
                  <c:v>-3.2323649997124448E-2</c:v>
                </c:pt>
                <c:pt idx="167">
                  <c:v>-3.8045649998821318E-2</c:v>
                </c:pt>
                <c:pt idx="168">
                  <c:v>-3.6950679997971747E-2</c:v>
                </c:pt>
                <c:pt idx="169">
                  <c:v>-3.6582219916454051E-2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6-4C83-85EA-C020B136679E}"/>
            </c:ext>
          </c:extLst>
        </c:ser>
        <c:ser>
          <c:idx val="7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2'!$F$21:$F$1005</c:f>
              <c:numCache>
                <c:formatCode>General</c:formatCode>
                <c:ptCount val="985"/>
                <c:pt idx="0">
                  <c:v>1</c:v>
                </c:pt>
                <c:pt idx="1">
                  <c:v>3656.5</c:v>
                </c:pt>
                <c:pt idx="2">
                  <c:v>3656.5</c:v>
                </c:pt>
                <c:pt idx="3">
                  <c:v>3659</c:v>
                </c:pt>
                <c:pt idx="4">
                  <c:v>3659.5</c:v>
                </c:pt>
                <c:pt idx="5">
                  <c:v>3667</c:v>
                </c:pt>
                <c:pt idx="6">
                  <c:v>3667.5</c:v>
                </c:pt>
                <c:pt idx="7">
                  <c:v>3844</c:v>
                </c:pt>
                <c:pt idx="8">
                  <c:v>3844</c:v>
                </c:pt>
                <c:pt idx="9">
                  <c:v>4642</c:v>
                </c:pt>
                <c:pt idx="10">
                  <c:v>4707</c:v>
                </c:pt>
                <c:pt idx="11">
                  <c:v>4725.5</c:v>
                </c:pt>
                <c:pt idx="12">
                  <c:v>4725.5</c:v>
                </c:pt>
                <c:pt idx="13">
                  <c:v>4777.5</c:v>
                </c:pt>
                <c:pt idx="14">
                  <c:v>4829.5</c:v>
                </c:pt>
                <c:pt idx="15">
                  <c:v>10319</c:v>
                </c:pt>
                <c:pt idx="16">
                  <c:v>10470</c:v>
                </c:pt>
                <c:pt idx="17">
                  <c:v>10503.5</c:v>
                </c:pt>
                <c:pt idx="18">
                  <c:v>11328.5</c:v>
                </c:pt>
                <c:pt idx="19">
                  <c:v>11370.5</c:v>
                </c:pt>
                <c:pt idx="20">
                  <c:v>11407</c:v>
                </c:pt>
                <c:pt idx="21">
                  <c:v>11521.5</c:v>
                </c:pt>
                <c:pt idx="22">
                  <c:v>12422</c:v>
                </c:pt>
                <c:pt idx="23">
                  <c:v>13312</c:v>
                </c:pt>
                <c:pt idx="24">
                  <c:v>13408.5</c:v>
                </c:pt>
                <c:pt idx="25">
                  <c:v>13945</c:v>
                </c:pt>
                <c:pt idx="26">
                  <c:v>14046</c:v>
                </c:pt>
                <c:pt idx="27">
                  <c:v>14046</c:v>
                </c:pt>
                <c:pt idx="28">
                  <c:v>14046.5</c:v>
                </c:pt>
                <c:pt idx="29">
                  <c:v>14046.5</c:v>
                </c:pt>
                <c:pt idx="30">
                  <c:v>14173.5</c:v>
                </c:pt>
                <c:pt idx="31">
                  <c:v>14337.5</c:v>
                </c:pt>
                <c:pt idx="32">
                  <c:v>14361</c:v>
                </c:pt>
                <c:pt idx="33">
                  <c:v>14379</c:v>
                </c:pt>
                <c:pt idx="34">
                  <c:v>15063.5</c:v>
                </c:pt>
                <c:pt idx="35">
                  <c:v>15063.5</c:v>
                </c:pt>
                <c:pt idx="36">
                  <c:v>15064</c:v>
                </c:pt>
                <c:pt idx="37">
                  <c:v>15064</c:v>
                </c:pt>
                <c:pt idx="38">
                  <c:v>15110.5</c:v>
                </c:pt>
                <c:pt idx="39">
                  <c:v>15131</c:v>
                </c:pt>
                <c:pt idx="40">
                  <c:v>15175.5</c:v>
                </c:pt>
                <c:pt idx="41">
                  <c:v>15217</c:v>
                </c:pt>
                <c:pt idx="42">
                  <c:v>15235.5</c:v>
                </c:pt>
                <c:pt idx="43">
                  <c:v>15251</c:v>
                </c:pt>
                <c:pt idx="44">
                  <c:v>15313.5</c:v>
                </c:pt>
                <c:pt idx="45">
                  <c:v>15324</c:v>
                </c:pt>
                <c:pt idx="46">
                  <c:v>16011</c:v>
                </c:pt>
                <c:pt idx="47">
                  <c:v>16013.5</c:v>
                </c:pt>
                <c:pt idx="48">
                  <c:v>16014</c:v>
                </c:pt>
                <c:pt idx="49">
                  <c:v>16069</c:v>
                </c:pt>
                <c:pt idx="50">
                  <c:v>16089</c:v>
                </c:pt>
                <c:pt idx="51">
                  <c:v>16089</c:v>
                </c:pt>
                <c:pt idx="52">
                  <c:v>17921.5</c:v>
                </c:pt>
                <c:pt idx="53">
                  <c:v>17943</c:v>
                </c:pt>
                <c:pt idx="54">
                  <c:v>17992.5</c:v>
                </c:pt>
                <c:pt idx="55">
                  <c:v>19035.5</c:v>
                </c:pt>
                <c:pt idx="56">
                  <c:v>20709.5</c:v>
                </c:pt>
                <c:pt idx="57">
                  <c:v>20753.5</c:v>
                </c:pt>
                <c:pt idx="58">
                  <c:v>20837</c:v>
                </c:pt>
                <c:pt idx="59">
                  <c:v>20844.5</c:v>
                </c:pt>
                <c:pt idx="60">
                  <c:v>20936</c:v>
                </c:pt>
                <c:pt idx="61">
                  <c:v>21677.5</c:v>
                </c:pt>
                <c:pt idx="62">
                  <c:v>21680</c:v>
                </c:pt>
                <c:pt idx="63">
                  <c:v>21736.5</c:v>
                </c:pt>
                <c:pt idx="64">
                  <c:v>21825</c:v>
                </c:pt>
                <c:pt idx="65">
                  <c:v>21832.5</c:v>
                </c:pt>
                <c:pt idx="66">
                  <c:v>21835</c:v>
                </c:pt>
                <c:pt idx="67">
                  <c:v>21835.5</c:v>
                </c:pt>
                <c:pt idx="68">
                  <c:v>21857</c:v>
                </c:pt>
                <c:pt idx="69">
                  <c:v>21859.5</c:v>
                </c:pt>
                <c:pt idx="70">
                  <c:v>21862</c:v>
                </c:pt>
                <c:pt idx="71">
                  <c:v>21864.5</c:v>
                </c:pt>
                <c:pt idx="72">
                  <c:v>22599</c:v>
                </c:pt>
                <c:pt idx="73">
                  <c:v>22679</c:v>
                </c:pt>
                <c:pt idx="74">
                  <c:v>22685</c:v>
                </c:pt>
                <c:pt idx="75">
                  <c:v>22721</c:v>
                </c:pt>
                <c:pt idx="76">
                  <c:v>22724.5</c:v>
                </c:pt>
                <c:pt idx="77">
                  <c:v>23553.5</c:v>
                </c:pt>
                <c:pt idx="78">
                  <c:v>23553.5</c:v>
                </c:pt>
                <c:pt idx="79">
                  <c:v>23553.5</c:v>
                </c:pt>
                <c:pt idx="80">
                  <c:v>23556</c:v>
                </c:pt>
                <c:pt idx="81">
                  <c:v>23556</c:v>
                </c:pt>
                <c:pt idx="82">
                  <c:v>23556</c:v>
                </c:pt>
                <c:pt idx="83">
                  <c:v>23576</c:v>
                </c:pt>
                <c:pt idx="84">
                  <c:v>23650</c:v>
                </c:pt>
                <c:pt idx="85">
                  <c:v>23679</c:v>
                </c:pt>
                <c:pt idx="86">
                  <c:v>23686.5</c:v>
                </c:pt>
                <c:pt idx="87">
                  <c:v>23751.5</c:v>
                </c:pt>
                <c:pt idx="88">
                  <c:v>24374</c:v>
                </c:pt>
                <c:pt idx="89">
                  <c:v>24775</c:v>
                </c:pt>
                <c:pt idx="90">
                  <c:v>25437</c:v>
                </c:pt>
                <c:pt idx="91">
                  <c:v>25540.5</c:v>
                </c:pt>
                <c:pt idx="92">
                  <c:v>25558</c:v>
                </c:pt>
                <c:pt idx="93">
                  <c:v>25628</c:v>
                </c:pt>
                <c:pt idx="94">
                  <c:v>25675</c:v>
                </c:pt>
                <c:pt idx="95">
                  <c:v>27347</c:v>
                </c:pt>
                <c:pt idx="96">
                  <c:v>27391.5</c:v>
                </c:pt>
                <c:pt idx="97">
                  <c:v>27478.5</c:v>
                </c:pt>
                <c:pt idx="98">
                  <c:v>27518</c:v>
                </c:pt>
                <c:pt idx="99">
                  <c:v>27570.5</c:v>
                </c:pt>
                <c:pt idx="100">
                  <c:v>27606.5</c:v>
                </c:pt>
                <c:pt idx="101">
                  <c:v>28336</c:v>
                </c:pt>
                <c:pt idx="102">
                  <c:v>28419</c:v>
                </c:pt>
                <c:pt idx="103">
                  <c:v>28486</c:v>
                </c:pt>
                <c:pt idx="104">
                  <c:v>28556</c:v>
                </c:pt>
                <c:pt idx="105">
                  <c:v>29226.5</c:v>
                </c:pt>
                <c:pt idx="106">
                  <c:v>29302</c:v>
                </c:pt>
                <c:pt idx="107">
                  <c:v>29355</c:v>
                </c:pt>
                <c:pt idx="108">
                  <c:v>29423</c:v>
                </c:pt>
                <c:pt idx="109">
                  <c:v>29423.5</c:v>
                </c:pt>
                <c:pt idx="110">
                  <c:v>29431</c:v>
                </c:pt>
                <c:pt idx="111">
                  <c:v>29465.5</c:v>
                </c:pt>
                <c:pt idx="112">
                  <c:v>29503.5</c:v>
                </c:pt>
                <c:pt idx="113">
                  <c:v>29504</c:v>
                </c:pt>
                <c:pt idx="114">
                  <c:v>30257</c:v>
                </c:pt>
                <c:pt idx="115">
                  <c:v>30418</c:v>
                </c:pt>
                <c:pt idx="116">
                  <c:v>31277</c:v>
                </c:pt>
                <c:pt idx="117">
                  <c:v>31287.5</c:v>
                </c:pt>
                <c:pt idx="118">
                  <c:v>31344</c:v>
                </c:pt>
                <c:pt idx="119">
                  <c:v>31344</c:v>
                </c:pt>
                <c:pt idx="120">
                  <c:v>31344</c:v>
                </c:pt>
                <c:pt idx="121">
                  <c:v>31385.5</c:v>
                </c:pt>
                <c:pt idx="122">
                  <c:v>32182</c:v>
                </c:pt>
                <c:pt idx="123">
                  <c:v>32182.5</c:v>
                </c:pt>
                <c:pt idx="124">
                  <c:v>32195</c:v>
                </c:pt>
                <c:pt idx="125">
                  <c:v>32981.5</c:v>
                </c:pt>
                <c:pt idx="126">
                  <c:v>33033.5</c:v>
                </c:pt>
                <c:pt idx="127">
                  <c:v>33054.5</c:v>
                </c:pt>
                <c:pt idx="128">
                  <c:v>33069.5</c:v>
                </c:pt>
                <c:pt idx="129">
                  <c:v>33212.5</c:v>
                </c:pt>
                <c:pt idx="130">
                  <c:v>33213</c:v>
                </c:pt>
                <c:pt idx="131">
                  <c:v>33241.5</c:v>
                </c:pt>
                <c:pt idx="132">
                  <c:v>33244</c:v>
                </c:pt>
                <c:pt idx="133">
                  <c:v>33254</c:v>
                </c:pt>
                <c:pt idx="134">
                  <c:v>33254.5</c:v>
                </c:pt>
                <c:pt idx="135">
                  <c:v>33280</c:v>
                </c:pt>
                <c:pt idx="136">
                  <c:v>33280.5</c:v>
                </c:pt>
                <c:pt idx="137">
                  <c:v>33283</c:v>
                </c:pt>
                <c:pt idx="138">
                  <c:v>33962.5</c:v>
                </c:pt>
                <c:pt idx="139">
                  <c:v>34097.5</c:v>
                </c:pt>
                <c:pt idx="140">
                  <c:v>34098</c:v>
                </c:pt>
                <c:pt idx="141">
                  <c:v>34160</c:v>
                </c:pt>
                <c:pt idx="142">
                  <c:v>34160.5</c:v>
                </c:pt>
                <c:pt idx="143">
                  <c:v>34200</c:v>
                </c:pt>
                <c:pt idx="144">
                  <c:v>35031</c:v>
                </c:pt>
                <c:pt idx="145">
                  <c:v>35031.5</c:v>
                </c:pt>
                <c:pt idx="146">
                  <c:v>35034.5</c:v>
                </c:pt>
                <c:pt idx="147">
                  <c:v>35035</c:v>
                </c:pt>
                <c:pt idx="148">
                  <c:v>35045</c:v>
                </c:pt>
                <c:pt idx="149">
                  <c:v>35045.5</c:v>
                </c:pt>
                <c:pt idx="150">
                  <c:v>35089</c:v>
                </c:pt>
                <c:pt idx="151">
                  <c:v>35228</c:v>
                </c:pt>
                <c:pt idx="152">
                  <c:v>35812</c:v>
                </c:pt>
                <c:pt idx="153">
                  <c:v>36282</c:v>
                </c:pt>
                <c:pt idx="154">
                  <c:v>36993</c:v>
                </c:pt>
                <c:pt idx="155">
                  <c:v>38145.5</c:v>
                </c:pt>
                <c:pt idx="156">
                  <c:v>38821.5</c:v>
                </c:pt>
                <c:pt idx="157">
                  <c:v>38822</c:v>
                </c:pt>
                <c:pt idx="158">
                  <c:v>38868</c:v>
                </c:pt>
                <c:pt idx="159">
                  <c:v>38868.5</c:v>
                </c:pt>
                <c:pt idx="160">
                  <c:v>38884</c:v>
                </c:pt>
                <c:pt idx="161">
                  <c:v>38884.5</c:v>
                </c:pt>
                <c:pt idx="162">
                  <c:v>38886.5</c:v>
                </c:pt>
                <c:pt idx="163">
                  <c:v>38887</c:v>
                </c:pt>
                <c:pt idx="164">
                  <c:v>38949</c:v>
                </c:pt>
                <c:pt idx="165">
                  <c:v>38974.5</c:v>
                </c:pt>
                <c:pt idx="166">
                  <c:v>39465</c:v>
                </c:pt>
                <c:pt idx="167">
                  <c:v>39665</c:v>
                </c:pt>
                <c:pt idx="168">
                  <c:v>39788</c:v>
                </c:pt>
                <c:pt idx="169">
                  <c:v>40102</c:v>
                </c:pt>
              </c:numCache>
            </c:numRef>
          </c:xVal>
          <c:yVal>
            <c:numRef>
              <c:f>'Active 2'!$O$21:$O$1005</c:f>
              <c:numCache>
                <c:formatCode>General</c:formatCode>
                <c:ptCount val="985"/>
                <c:pt idx="56">
                  <c:v>-3.8598405460529547E-2</c:v>
                </c:pt>
                <c:pt idx="57">
                  <c:v>-3.8601235594253165E-2</c:v>
                </c:pt>
                <c:pt idx="58">
                  <c:v>-3.8606606416205946E-2</c:v>
                </c:pt>
                <c:pt idx="59">
                  <c:v>-3.860708882536338E-2</c:v>
                </c:pt>
                <c:pt idx="60">
                  <c:v>-3.8612974217084095E-2</c:v>
                </c:pt>
                <c:pt idx="61">
                  <c:v>-3.8660668402449215E-2</c:v>
                </c:pt>
                <c:pt idx="62">
                  <c:v>-3.8660829205501693E-2</c:v>
                </c:pt>
                <c:pt idx="63">
                  <c:v>-3.8664463354487706E-2</c:v>
                </c:pt>
                <c:pt idx="64">
                  <c:v>-3.8670155782545443E-2</c:v>
                </c:pt>
                <c:pt idx="65">
                  <c:v>-3.8670638191702883E-2</c:v>
                </c:pt>
                <c:pt idx="66">
                  <c:v>-3.8670798994755361E-2</c:v>
                </c:pt>
                <c:pt idx="67">
                  <c:v>-3.8670831155365855E-2</c:v>
                </c:pt>
                <c:pt idx="68">
                  <c:v>-3.8672214061617173E-2</c:v>
                </c:pt>
                <c:pt idx="69">
                  <c:v>-3.8672374864669651E-2</c:v>
                </c:pt>
                <c:pt idx="70">
                  <c:v>-3.8672535667722129E-2</c:v>
                </c:pt>
                <c:pt idx="71">
                  <c:v>-3.8672696470774606E-2</c:v>
                </c:pt>
                <c:pt idx="72">
                  <c:v>-3.8719940407592787E-2</c:v>
                </c:pt>
                <c:pt idx="73">
                  <c:v>-3.8725086105272095E-2</c:v>
                </c:pt>
                <c:pt idx="74">
                  <c:v>-3.8725472032598046E-2</c:v>
                </c:pt>
                <c:pt idx="75">
                  <c:v>-3.8727787596553737E-2</c:v>
                </c:pt>
                <c:pt idx="76">
                  <c:v>-3.872801272082721E-2</c:v>
                </c:pt>
                <c:pt idx="77">
                  <c:v>-3.8781335013029071E-2</c:v>
                </c:pt>
                <c:pt idx="78">
                  <c:v>-3.8781335013029071E-2</c:v>
                </c:pt>
                <c:pt idx="79">
                  <c:v>-3.8781335013029071E-2</c:v>
                </c:pt>
                <c:pt idx="80">
                  <c:v>-3.8781495816081549E-2</c:v>
                </c:pt>
                <c:pt idx="81">
                  <c:v>-3.8781495816081549E-2</c:v>
                </c:pt>
                <c:pt idx="82">
                  <c:v>-3.8781495816081549E-2</c:v>
                </c:pt>
                <c:pt idx="83">
                  <c:v>-3.8782782240501378E-2</c:v>
                </c:pt>
                <c:pt idx="84">
                  <c:v>-3.8787542010854742E-2</c:v>
                </c:pt>
                <c:pt idx="85">
                  <c:v>-3.8789407326263493E-2</c:v>
                </c:pt>
                <c:pt idx="86">
                  <c:v>-3.8789889735420927E-2</c:v>
                </c:pt>
                <c:pt idx="87">
                  <c:v>-3.8794070614785368E-2</c:v>
                </c:pt>
                <c:pt idx="88">
                  <c:v>-3.8834110574852511E-2</c:v>
                </c:pt>
                <c:pt idx="89">
                  <c:v>-3.8859903384470061E-2</c:v>
                </c:pt>
                <c:pt idx="90">
                  <c:v>-3.8902484032766367E-2</c:v>
                </c:pt>
                <c:pt idx="91">
                  <c:v>-3.8909141279138977E-2</c:v>
                </c:pt>
                <c:pt idx="92">
                  <c:v>-3.8910266900506328E-2</c:v>
                </c:pt>
                <c:pt idx="93">
                  <c:v>-3.8914769385975725E-2</c:v>
                </c:pt>
                <c:pt idx="94">
                  <c:v>-3.8917792483362322E-2</c:v>
                </c:pt>
                <c:pt idx="95">
                  <c:v>-3.902533756485993E-2</c:v>
                </c:pt>
                <c:pt idx="96">
                  <c:v>-3.9028199859194049E-2</c:v>
                </c:pt>
                <c:pt idx="97">
                  <c:v>-3.9033795805420303E-2</c:v>
                </c:pt>
                <c:pt idx="98">
                  <c:v>-3.9036336493649459E-2</c:v>
                </c:pt>
                <c:pt idx="99">
                  <c:v>-3.9039713357751513E-2</c:v>
                </c:pt>
                <c:pt idx="100">
                  <c:v>-3.9042028921707203E-2</c:v>
                </c:pt>
                <c:pt idx="101">
                  <c:v>-3.9088951252420422E-2</c:v>
                </c:pt>
                <c:pt idx="102">
                  <c:v>-3.9094289913762709E-2</c:v>
                </c:pt>
                <c:pt idx="103">
                  <c:v>-3.9098599435569134E-2</c:v>
                </c:pt>
                <c:pt idx="104">
                  <c:v>-3.9103101921038531E-2</c:v>
                </c:pt>
                <c:pt idx="105">
                  <c:v>-3.9146229299713259E-2</c:v>
                </c:pt>
                <c:pt idx="106">
                  <c:v>-3.9151085551898113E-2</c:v>
                </c:pt>
                <c:pt idx="107">
                  <c:v>-3.9154494576610653E-2</c:v>
                </c:pt>
                <c:pt idx="108">
                  <c:v>-3.9158868419638074E-2</c:v>
                </c:pt>
                <c:pt idx="109">
                  <c:v>-3.9158900580248568E-2</c:v>
                </c:pt>
                <c:pt idx="110">
                  <c:v>-3.9159382989406001E-2</c:v>
                </c:pt>
                <c:pt idx="111">
                  <c:v>-3.9161602071530202E-2</c:v>
                </c:pt>
                <c:pt idx="112">
                  <c:v>-3.9164046277927876E-2</c:v>
                </c:pt>
                <c:pt idx="113">
                  <c:v>-3.9164078438538377E-2</c:v>
                </c:pt>
                <c:pt idx="114">
                  <c:v>-3.9212512317944898E-2</c:v>
                </c:pt>
                <c:pt idx="115">
                  <c:v>-3.9222868034524509E-2</c:v>
                </c:pt>
                <c:pt idx="116">
                  <c:v>-3.9278119963356117E-2</c:v>
                </c:pt>
                <c:pt idx="117">
                  <c:v>-3.9278795336176529E-2</c:v>
                </c:pt>
                <c:pt idx="118">
                  <c:v>-3.9282429485162543E-2</c:v>
                </c:pt>
                <c:pt idx="119">
                  <c:v>-3.9282429485162543E-2</c:v>
                </c:pt>
                <c:pt idx="120">
                  <c:v>-3.9282429485162543E-2</c:v>
                </c:pt>
                <c:pt idx="121">
                  <c:v>-3.9285098815833683E-2</c:v>
                </c:pt>
                <c:pt idx="122">
                  <c:v>-3.9336330668353334E-2</c:v>
                </c:pt>
                <c:pt idx="123">
                  <c:v>-3.9336362828963828E-2</c:v>
                </c:pt>
                <c:pt idx="124">
                  <c:v>-3.9337166844226217E-2</c:v>
                </c:pt>
                <c:pt idx="125">
                  <c:v>-3.938775548453595E-2</c:v>
                </c:pt>
                <c:pt idx="126">
                  <c:v>-3.9391100188027509E-2</c:v>
                </c:pt>
                <c:pt idx="127">
                  <c:v>-3.9392450933668326E-2</c:v>
                </c:pt>
                <c:pt idx="128">
                  <c:v>-3.9393415751983192E-2</c:v>
                </c:pt>
                <c:pt idx="129">
                  <c:v>-3.9402613686584965E-2</c:v>
                </c:pt>
                <c:pt idx="130">
                  <c:v>-3.940264584719546E-2</c:v>
                </c:pt>
                <c:pt idx="131">
                  <c:v>-3.9404479001993717E-2</c:v>
                </c:pt>
                <c:pt idx="132">
                  <c:v>-3.9404639805046195E-2</c:v>
                </c:pt>
                <c:pt idx="133">
                  <c:v>-3.9405283017256106E-2</c:v>
                </c:pt>
                <c:pt idx="134">
                  <c:v>-3.9405315177866607E-2</c:v>
                </c:pt>
                <c:pt idx="135">
                  <c:v>-3.9406955369001885E-2</c:v>
                </c:pt>
                <c:pt idx="136">
                  <c:v>-3.9406987529612379E-2</c:v>
                </c:pt>
                <c:pt idx="137">
                  <c:v>-3.9407148332664857E-2</c:v>
                </c:pt>
                <c:pt idx="138">
                  <c:v>-3.9450854602328514E-2</c:v>
                </c:pt>
                <c:pt idx="139">
                  <c:v>-3.9459537967162353E-2</c:v>
                </c:pt>
                <c:pt idx="140">
                  <c:v>-3.9459570127772847E-2</c:v>
                </c:pt>
                <c:pt idx="141">
                  <c:v>-3.946355804347431E-2</c:v>
                </c:pt>
                <c:pt idx="142">
                  <c:v>-3.9463590204084811E-2</c:v>
                </c:pt>
                <c:pt idx="143">
                  <c:v>-3.9466130892313968E-2</c:v>
                </c:pt>
                <c:pt idx="144">
                  <c:v>-3.951958182695782E-2</c:v>
                </c:pt>
                <c:pt idx="145">
                  <c:v>-3.9519613987568314E-2</c:v>
                </c:pt>
                <c:pt idx="146">
                  <c:v>-3.9519806951231286E-2</c:v>
                </c:pt>
                <c:pt idx="147">
                  <c:v>-3.9519839111841787E-2</c:v>
                </c:pt>
                <c:pt idx="148">
                  <c:v>-3.9520482324051698E-2</c:v>
                </c:pt>
                <c:pt idx="149">
                  <c:v>-3.9520514484662192E-2</c:v>
                </c:pt>
                <c:pt idx="150">
                  <c:v>-3.9523312457775323E-2</c:v>
                </c:pt>
                <c:pt idx="151">
                  <c:v>-3.9532253107493122E-2</c:v>
                </c:pt>
                <c:pt idx="152">
                  <c:v>-3.9569816700552096E-2</c:v>
                </c:pt>
                <c:pt idx="153">
                  <c:v>-3.9600047674418055E-2</c:v>
                </c:pt>
                <c:pt idx="154">
                  <c:v>-3.9645780062542935E-2</c:v>
                </c:pt>
                <c:pt idx="155">
                  <c:v>-3.9719910269735523E-2</c:v>
                </c:pt>
                <c:pt idx="156">
                  <c:v>-3.9763391415125707E-2</c:v>
                </c:pt>
                <c:pt idx="157">
                  <c:v>-3.9763423575736201E-2</c:v>
                </c:pt>
                <c:pt idx="158">
                  <c:v>-3.9766382351901802E-2</c:v>
                </c:pt>
                <c:pt idx="159">
                  <c:v>-3.9766414512512296E-2</c:v>
                </c:pt>
                <c:pt idx="160">
                  <c:v>-3.9767411491437664E-2</c:v>
                </c:pt>
                <c:pt idx="161">
                  <c:v>-3.9767443652048165E-2</c:v>
                </c:pt>
                <c:pt idx="162">
                  <c:v>-3.9767572294490142E-2</c:v>
                </c:pt>
                <c:pt idx="163">
                  <c:v>-3.9767604455100643E-2</c:v>
                </c:pt>
                <c:pt idx="164">
                  <c:v>-3.9771592370802106E-2</c:v>
                </c:pt>
                <c:pt idx="165">
                  <c:v>-3.9773232561937384E-2</c:v>
                </c:pt>
                <c:pt idx="166">
                  <c:v>-3.9804782120833666E-2</c:v>
                </c:pt>
                <c:pt idx="167">
                  <c:v>-3.9817646365031947E-2</c:v>
                </c:pt>
                <c:pt idx="168">
                  <c:v>-3.9825557875213885E-2</c:v>
                </c:pt>
                <c:pt idx="169">
                  <c:v>-3.9845754738605188E-2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6-4C83-85EA-C020B136679E}"/>
            </c:ext>
          </c:extLst>
        </c:ser>
        <c:ser>
          <c:idx val="8"/>
          <c:order val="7"/>
          <c:tx>
            <c:strRef>
              <c:f>'Active 2'!$U$1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2'!$T$2:$T$40</c:f>
              <c:numCache>
                <c:formatCode>General</c:formatCode>
                <c:ptCount val="3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2'!$U$2:$U$40</c:f>
              <c:numCache>
                <c:formatCode>0.00E+00</c:formatCode>
                <c:ptCount val="39"/>
                <c:pt idx="0">
                  <c:v>2.8668429535923239E-2</c:v>
                </c:pt>
                <c:pt idx="1">
                  <c:v>3.0005708039719713E-2</c:v>
                </c:pt>
                <c:pt idx="2">
                  <c:v>3.039413754596023E-2</c:v>
                </c:pt>
                <c:pt idx="3">
                  <c:v>2.9754293014637778E-2</c:v>
                </c:pt>
                <c:pt idx="4">
                  <c:v>2.8058391713651223E-2</c:v>
                </c:pt>
                <c:pt idx="5">
                  <c:v>2.5331943750563583E-2</c:v>
                </c:pt>
                <c:pt idx="6">
                  <c:v>2.1652236554166447E-2</c:v>
                </c:pt>
                <c:pt idx="7">
                  <c:v>1.7143743340599503E-2</c:v>
                </c:pt>
                <c:pt idx="8">
                  <c:v>1.1970728340383475E-2</c:v>
                </c:pt>
                <c:pt idx="9">
                  <c:v>6.3274880990872306E-3</c:v>
                </c:pt>
                <c:pt idx="10">
                  <c:v>4.268086017813655E-4</c:v>
                </c:pt>
                <c:pt idx="11">
                  <c:v>-5.5126760332521096E-3</c:v>
                </c:pt>
                <c:pt idx="12">
                  <c:v>-1.1279472289909526E-2</c:v>
                </c:pt>
                <c:pt idx="13">
                  <c:v>-1.6681791776851914E-2</c:v>
                </c:pt>
                <c:pt idx="14">
                  <c:v>-2.1558945097251838E-2</c:v>
                </c:pt>
                <c:pt idx="15">
                  <c:v>-2.5790888172449233E-2</c:v>
                </c:pt>
                <c:pt idx="16">
                  <c:v>-2.9305353886294315E-2</c:v>
                </c:pt>
                <c:pt idx="17">
                  <c:v>-3.2082145369546317E-2</c:v>
                </c:pt>
                <c:pt idx="18">
                  <c:v>-3.4154335866538044E-2</c:v>
                </c:pt>
                <c:pt idx="19">
                  <c:v>-3.5606303901770699E-2</c:v>
                </c:pt>
                <c:pt idx="20">
                  <c:v>-3.6568720474337464E-2</c:v>
                </c:pt>
                <c:pt idx="21">
                  <c:v>-3.7210786083673758E-2</c:v>
                </c:pt>
                <c:pt idx="22">
                  <c:v>-3.7730178773658356E-2</c:v>
                </c:pt>
                <c:pt idx="23">
                  <c:v>-3.8341310367164136E-2</c:v>
                </c:pt>
                <c:pt idx="24">
                  <c:v>-3.9262588571105546E-2</c:v>
                </c:pt>
                <c:pt idx="25">
                  <c:v>-4.0703441691819352E-2</c:v>
                </c:pt>
                <c:pt idx="26">
                  <c:v>-4.2851876803590719E-2</c:v>
                </c:pt>
                <c:pt idx="27">
                  <c:v>-4.5863310521459914E-2</c:v>
                </c:pt>
                <c:pt idx="28">
                  <c:v>-4.985133592587352E-2</c:v>
                </c:pt>
                <c:pt idx="29">
                  <c:v>-5.4880974162774966E-2</c:v>
                </c:pt>
                <c:pt idx="30">
                  <c:v>-6.0964811631770581E-2</c:v>
                </c:pt>
                <c:pt idx="31">
                  <c:v>-6.8062252246411409E-2</c:v>
                </c:pt>
                <c:pt idx="32">
                  <c:v>-7.6081929188721267E-2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6-4C83-85EA-C020B136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418536"/>
        <c:axId val="1"/>
      </c:scatterChart>
      <c:valAx>
        <c:axId val="62341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435882717512925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239302694136295E-3"/>
              <c:y val="0.34954407294832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41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46117274167988"/>
          <c:y val="0.92097264437689974"/>
          <c:w val="0.811410459587955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86609009175737E-2"/>
          <c:y val="0.15335487182207191"/>
          <c:w val="0.86125353818597017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(old)'!$J$21:$J$969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0-4584-A542-808D171D6B70}"/>
            </c:ext>
          </c:extLst>
        </c:ser>
        <c:ser>
          <c:idx val="3"/>
          <c:order val="1"/>
          <c:tx>
            <c:strRef>
              <c:f>'A (old)'!$K$20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(old)'!$F$21:$F$41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(old)'!$K$21:$K$969</c:f>
              <c:numCache>
                <c:formatCode>General</c:formatCode>
                <c:ptCount val="949"/>
                <c:pt idx="7" formatCode="0.0000">
                  <c:v>3.8659999998344574E-2</c:v>
                </c:pt>
                <c:pt idx="8" formatCode="0.0000">
                  <c:v>2.8259999999136198E-2</c:v>
                </c:pt>
                <c:pt idx="11" formatCode="0.0000">
                  <c:v>3.598000000056345E-2</c:v>
                </c:pt>
                <c:pt idx="12" formatCode="0.0000">
                  <c:v>4.7660000003816094E-2</c:v>
                </c:pt>
                <c:pt idx="13" formatCode="0.0000">
                  <c:v>-7.8819999995175749E-2</c:v>
                </c:pt>
                <c:pt idx="14" formatCode="0.0000">
                  <c:v>-6.8980000003648456E-2</c:v>
                </c:pt>
                <c:pt idx="15" formatCode="0.0000">
                  <c:v>-6.1340000000200234E-2</c:v>
                </c:pt>
                <c:pt idx="16" formatCode="0.0000">
                  <c:v>-3.7340000002586748E-2</c:v>
                </c:pt>
                <c:pt idx="17" formatCode="0.0000">
                  <c:v>-4.1060000003199093E-2</c:v>
                </c:pt>
                <c:pt idx="18" formatCode="0.0000">
                  <c:v>-3.0900000005203765E-2</c:v>
                </c:pt>
                <c:pt idx="19" formatCode="0.0000">
                  <c:v>-3.8220000002183951E-2</c:v>
                </c:pt>
                <c:pt idx="29" formatCode="0.0000">
                  <c:v>8.2219999996596016E-2</c:v>
                </c:pt>
                <c:pt idx="30" formatCode="0.0000">
                  <c:v>7.2460000003047753E-2</c:v>
                </c:pt>
                <c:pt idx="31" formatCode="0.0000">
                  <c:v>9.7579999994195532E-2</c:v>
                </c:pt>
                <c:pt idx="36" formatCode="0.0000">
                  <c:v>0.14854000000195811</c:v>
                </c:pt>
                <c:pt idx="37" formatCode="0.0000">
                  <c:v>0.13526000000274507</c:v>
                </c:pt>
                <c:pt idx="38" formatCode="0.0000">
                  <c:v>0.11714000000210945</c:v>
                </c:pt>
                <c:pt idx="39" formatCode="0.0000">
                  <c:v>0.12449999999807915</c:v>
                </c:pt>
                <c:pt idx="40" formatCode="0.0000">
                  <c:v>0.13354000000254018</c:v>
                </c:pt>
                <c:pt idx="41" formatCode="0.0000">
                  <c:v>0.13006000000314089</c:v>
                </c:pt>
                <c:pt idx="42" formatCode="0.0000">
                  <c:v>0.14805999999953201</c:v>
                </c:pt>
                <c:pt idx="44" formatCode="0.0000">
                  <c:v>0.18046000000322238</c:v>
                </c:pt>
                <c:pt idx="45" formatCode="0.0000">
                  <c:v>0.19205999999394407</c:v>
                </c:pt>
                <c:pt idx="46" formatCode="0.0000">
                  <c:v>0.191980000003241</c:v>
                </c:pt>
                <c:pt idx="53">
                  <c:v>0.40370000000257278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0-4584-A542-808D171D6B70}"/>
            </c:ext>
          </c:extLst>
        </c:ser>
        <c:ser>
          <c:idx val="4"/>
          <c:order val="2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(old)'!$F$21:$F$1792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(old)'!$L$21:$L$969</c:f>
              <c:numCache>
                <c:formatCode>General</c:formatCode>
                <c:ptCount val="949"/>
                <c:pt idx="48" formatCode="0.0000">
                  <c:v>0.1781799999953364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60-4584-A542-808D171D6B70}"/>
            </c:ext>
          </c:extLst>
        </c:ser>
        <c:ser>
          <c:idx val="2"/>
          <c:order val="3"/>
          <c:tx>
            <c:strRef>
              <c:f>'A (old)'!$M$20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(old)'!$M$21:$M$969</c:f>
              <c:numCache>
                <c:formatCode>General</c:formatCode>
                <c:ptCount val="949"/>
                <c:pt idx="1">
                  <c:v>-7.2600000057718717E-3</c:v>
                </c:pt>
                <c:pt idx="2">
                  <c:v>-7.1600000010221265E-3</c:v>
                </c:pt>
                <c:pt idx="3">
                  <c:v>-7.140000001527369E-3</c:v>
                </c:pt>
                <c:pt idx="4">
                  <c:v>-7.140000001527369E-3</c:v>
                </c:pt>
                <c:pt idx="5">
                  <c:v>-7.2200000067823566E-3</c:v>
                </c:pt>
                <c:pt idx="6">
                  <c:v>-7.6600000029429793E-3</c:v>
                </c:pt>
                <c:pt idx="20" formatCode="0.0000">
                  <c:v>8.6999999984982423E-3</c:v>
                </c:pt>
                <c:pt idx="21">
                  <c:v>5.0300000002607703E-2</c:v>
                </c:pt>
                <c:pt idx="22" formatCode="0.0000">
                  <c:v>5.6860000004235189E-2</c:v>
                </c:pt>
                <c:pt idx="23">
                  <c:v>7.9519999999320135E-2</c:v>
                </c:pt>
                <c:pt idx="24">
                  <c:v>8.3960000003571622E-2</c:v>
                </c:pt>
                <c:pt idx="25">
                  <c:v>8.436000000074273E-2</c:v>
                </c:pt>
                <c:pt idx="26">
                  <c:v>8.5579999999026768E-2</c:v>
                </c:pt>
                <c:pt idx="27">
                  <c:v>8.6080000000947621E-2</c:v>
                </c:pt>
                <c:pt idx="28">
                  <c:v>9.2259999997622799E-2</c:v>
                </c:pt>
                <c:pt idx="32">
                  <c:v>0.13135999999940395</c:v>
                </c:pt>
                <c:pt idx="33">
                  <c:v>0.13186000000132481</c:v>
                </c:pt>
                <c:pt idx="34">
                  <c:v>0.13027999999758322</c:v>
                </c:pt>
                <c:pt idx="35">
                  <c:v>0.13088000000425382</c:v>
                </c:pt>
                <c:pt idx="43">
                  <c:v>0.14338000000134343</c:v>
                </c:pt>
                <c:pt idx="49">
                  <c:v>0.26827999999659369</c:v>
                </c:pt>
                <c:pt idx="50" formatCode="0.0000">
                  <c:v>0.26973999999609077</c:v>
                </c:pt>
                <c:pt idx="51" formatCode="0.0000">
                  <c:v>0.27231999999639811</c:v>
                </c:pt>
                <c:pt idx="52" formatCode="0.0000">
                  <c:v>0.32353999999759253</c:v>
                </c:pt>
                <c:pt idx="56">
                  <c:v>0.41260000000329455</c:v>
                </c:pt>
                <c:pt idx="58">
                  <c:v>0.45631999999750406</c:v>
                </c:pt>
                <c:pt idx="59" formatCode="0.0000">
                  <c:v>0.45451999999932013</c:v>
                </c:pt>
                <c:pt idx="65">
                  <c:v>0.46399999999994179</c:v>
                </c:pt>
                <c:pt idx="66">
                  <c:v>0.4643999999971129</c:v>
                </c:pt>
                <c:pt idx="67">
                  <c:v>0.46369999999296851</c:v>
                </c:pt>
                <c:pt idx="68">
                  <c:v>0.46459999999933643</c:v>
                </c:pt>
                <c:pt idx="69">
                  <c:v>0.50127999999676831</c:v>
                </c:pt>
                <c:pt idx="71">
                  <c:v>0.50611999999819091</c:v>
                </c:pt>
                <c:pt idx="72">
                  <c:v>0.50625999999465421</c:v>
                </c:pt>
                <c:pt idx="80">
                  <c:v>0.54985999999917112</c:v>
                </c:pt>
                <c:pt idx="81">
                  <c:v>0.55262000000220723</c:v>
                </c:pt>
                <c:pt idx="82">
                  <c:v>0.55508000000554603</c:v>
                </c:pt>
                <c:pt idx="83">
                  <c:v>0.55608000000211177</c:v>
                </c:pt>
                <c:pt idx="84">
                  <c:v>0.55898000000161119</c:v>
                </c:pt>
                <c:pt idx="85">
                  <c:v>0.589879999999539</c:v>
                </c:pt>
                <c:pt idx="86">
                  <c:v>0.61041999999724794</c:v>
                </c:pt>
                <c:pt idx="87">
                  <c:v>0.64389999990089564</c:v>
                </c:pt>
                <c:pt idx="89">
                  <c:v>0.64863999999943189</c:v>
                </c:pt>
                <c:pt idx="90">
                  <c:v>0.65213999999832595</c:v>
                </c:pt>
                <c:pt idx="92">
                  <c:v>0.73760000000038417</c:v>
                </c:pt>
                <c:pt idx="93">
                  <c:v>0.74078000000008615</c:v>
                </c:pt>
                <c:pt idx="94">
                  <c:v>0.7447600000014063</c:v>
                </c:pt>
                <c:pt idx="95">
                  <c:v>0.74663999999756925</c:v>
                </c:pt>
                <c:pt idx="96">
                  <c:v>0.7512399999977788</c:v>
                </c:pt>
                <c:pt idx="98">
                  <c:v>0.7878599999967264</c:v>
                </c:pt>
                <c:pt idx="99">
                  <c:v>0.79118000000016764</c:v>
                </c:pt>
                <c:pt idx="100">
                  <c:v>0.79475999999704072</c:v>
                </c:pt>
                <c:pt idx="103">
                  <c:v>0.83629999999538995</c:v>
                </c:pt>
                <c:pt idx="104">
                  <c:v>0.84042000000044936</c:v>
                </c:pt>
                <c:pt idx="105">
                  <c:v>0.8446399999957066</c:v>
                </c:pt>
                <c:pt idx="106">
                  <c:v>0.84275999999954365</c:v>
                </c:pt>
                <c:pt idx="107">
                  <c:v>0.84395999999833293</c:v>
                </c:pt>
                <c:pt idx="108">
                  <c:v>0.84024000000499655</c:v>
                </c:pt>
                <c:pt idx="109">
                  <c:v>0.84625999999843771</c:v>
                </c:pt>
                <c:pt idx="110">
                  <c:v>0.84777999999641906</c:v>
                </c:pt>
                <c:pt idx="111">
                  <c:v>0.88380000000324799</c:v>
                </c:pt>
                <c:pt idx="112">
                  <c:v>0.89384000000427477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60-4584-A542-808D171D6B70}"/>
            </c:ext>
          </c:extLst>
        </c:ser>
        <c:ser>
          <c:idx val="5"/>
          <c:order val="4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(old)'!$N$21:$N$969</c:f>
              <c:numCache>
                <c:formatCode>General</c:formatCode>
                <c:ptCount val="949"/>
                <c:pt idx="73">
                  <c:v>0.50764009980048286</c:v>
                </c:pt>
                <c:pt idx="88">
                  <c:v>0.64813999999751104</c:v>
                </c:pt>
                <c:pt idx="102">
                  <c:v>0.83247999999730382</c:v>
                </c:pt>
                <c:pt idx="113">
                  <c:v>0.93720000000030268</c:v>
                </c:pt>
                <c:pt idx="114">
                  <c:v>0.93632000000070548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60-4584-A542-808D171D6B70}"/>
            </c:ext>
          </c:extLst>
        </c:ser>
        <c:ser>
          <c:idx val="6"/>
          <c:order val="5"/>
          <c:tx>
            <c:strRef>
              <c:f>'A (old)'!$O$20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(old)'!$O$21:$O$969</c:f>
              <c:numCache>
                <c:formatCode>General</c:formatCode>
                <c:ptCount val="949"/>
                <c:pt idx="115" formatCode="0.0000">
                  <c:v>0.93841999999858672</c:v>
                </c:pt>
                <c:pt idx="116" formatCode="0.0000">
                  <c:v>0.93854000000283122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60-4584-A542-808D171D6B70}"/>
            </c:ext>
          </c:extLst>
        </c:ser>
        <c:ser>
          <c:idx val="7"/>
          <c:order val="6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(old)'!$P$21:$P$969</c:f>
              <c:numCache>
                <c:formatCode>General</c:formatCode>
                <c:ptCount val="949"/>
                <c:pt idx="47">
                  <c:v>0.17917999999917811</c:v>
                </c:pt>
                <c:pt idx="60">
                  <c:v>0.45487999999750173</c:v>
                </c:pt>
                <c:pt idx="61">
                  <c:v>0.46301999999559484</c:v>
                </c:pt>
                <c:pt idx="62">
                  <c:v>0.46371999999973923</c:v>
                </c:pt>
                <c:pt idx="63">
                  <c:v>0.46131999999488471</c:v>
                </c:pt>
                <c:pt idx="64">
                  <c:v>0.46343999999953667</c:v>
                </c:pt>
                <c:pt idx="70">
                  <c:v>0.50467999999818858</c:v>
                </c:pt>
                <c:pt idx="74">
                  <c:v>0.5506600000007893</c:v>
                </c:pt>
                <c:pt idx="75">
                  <c:v>0.55086000000301283</c:v>
                </c:pt>
                <c:pt idx="76">
                  <c:v>0.55256000000372296</c:v>
                </c:pt>
                <c:pt idx="77">
                  <c:v>0.54786000000603963</c:v>
                </c:pt>
                <c:pt idx="78">
                  <c:v>0.54856000000290805</c:v>
                </c:pt>
                <c:pt idx="79">
                  <c:v>0.5486600000076578</c:v>
                </c:pt>
                <c:pt idx="91">
                  <c:v>0.65200000000186265</c:v>
                </c:pt>
                <c:pt idx="101">
                  <c:v>0.7929599999988568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60-4584-A542-808D171D6B70}"/>
            </c:ext>
          </c:extLst>
        </c:ser>
        <c:ser>
          <c:idx val="1"/>
          <c:order val="7"/>
          <c:tx>
            <c:strRef>
              <c:f>'A (old)'!$Q$20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(old)'!$Q$21:$Q$969</c:f>
              <c:numCache>
                <c:formatCode>General</c:formatCode>
                <c:ptCount val="949"/>
                <c:pt idx="20">
                  <c:v>4.1048906392348039E-3</c:v>
                </c:pt>
                <c:pt idx="21">
                  <c:v>4.7812065738667031E-2</c:v>
                </c:pt>
                <c:pt idx="22">
                  <c:v>5.2551102139897554E-2</c:v>
                </c:pt>
                <c:pt idx="23">
                  <c:v>7.8898180163319398E-2</c:v>
                </c:pt>
                <c:pt idx="24">
                  <c:v>8.3858207899322412E-2</c:v>
                </c:pt>
                <c:pt idx="25">
                  <c:v>8.3858207899322412E-2</c:v>
                </c:pt>
                <c:pt idx="26">
                  <c:v>8.3882762492074825E-2</c:v>
                </c:pt>
                <c:pt idx="27">
                  <c:v>8.3882762492074825E-2</c:v>
                </c:pt>
                <c:pt idx="28">
                  <c:v>9.0119629051207295E-2</c:v>
                </c:pt>
                <c:pt idx="29">
                  <c:v>9.8173535474024076E-2</c:v>
                </c:pt>
                <c:pt idx="30">
                  <c:v>9.9327601333391136E-2</c:v>
                </c:pt>
                <c:pt idx="31">
                  <c:v>0.10021156667248077</c:v>
                </c:pt>
                <c:pt idx="32">
                  <c:v>0.13382680415063963</c:v>
                </c:pt>
                <c:pt idx="33">
                  <c:v>0.13382680415063963</c:v>
                </c:pt>
                <c:pt idx="34">
                  <c:v>0.13385135874339205</c:v>
                </c:pt>
                <c:pt idx="35">
                  <c:v>0.13385135874339205</c:v>
                </c:pt>
                <c:pt idx="36">
                  <c:v>0.13613493586937364</c:v>
                </c:pt>
                <c:pt idx="37">
                  <c:v>0.13714167417222578</c:v>
                </c:pt>
                <c:pt idx="38">
                  <c:v>0.13932703292719739</c:v>
                </c:pt>
                <c:pt idx="39">
                  <c:v>0.14136506412565397</c:v>
                </c:pt>
                <c:pt idx="40">
                  <c:v>0.14227358405749613</c:v>
                </c:pt>
                <c:pt idx="41">
                  <c:v>0.14303477643282336</c:v>
                </c:pt>
                <c:pt idx="42">
                  <c:v>0.14610410052688461</c:v>
                </c:pt>
                <c:pt idx="43">
                  <c:v>0.14661974697468694</c:v>
                </c:pt>
                <c:pt idx="44">
                  <c:v>0.1803577574166082</c:v>
                </c:pt>
                <c:pt idx="45">
                  <c:v>0.1804805303803706</c:v>
                </c:pt>
                <c:pt idx="46">
                  <c:v>0.18050508497312312</c:v>
                </c:pt>
                <c:pt idx="47">
                  <c:v>0.18320609017589706</c:v>
                </c:pt>
                <c:pt idx="48">
                  <c:v>0.18418827388599668</c:v>
                </c:pt>
                <c:pt idx="49">
                  <c:v>0.27418085632387257</c:v>
                </c:pt>
                <c:pt idx="50">
                  <c:v>0.27523670381222964</c:v>
                </c:pt>
                <c:pt idx="51">
                  <c:v>0.27766760849472616</c:v>
                </c:pt>
                <c:pt idx="52">
                  <c:v>0.32888848897642042</c:v>
                </c:pt>
                <c:pt idx="53">
                  <c:v>0.41109726551175707</c:v>
                </c:pt>
                <c:pt idx="54">
                  <c:v>0.41325806967397605</c:v>
                </c:pt>
                <c:pt idx="55">
                  <c:v>0.41735868666364184</c:v>
                </c:pt>
                <c:pt idx="56">
                  <c:v>0.41772700555492936</c:v>
                </c:pt>
                <c:pt idx="57">
                  <c:v>0.42224505062138751</c:v>
                </c:pt>
                <c:pt idx="58">
                  <c:v>0.45863495708057767</c:v>
                </c:pt>
                <c:pt idx="59">
                  <c:v>0.45875773004434017</c:v>
                </c:pt>
                <c:pt idx="60">
                  <c:v>0.46153239902537146</c:v>
                </c:pt>
                <c:pt idx="61">
                  <c:v>0.46587856194256227</c:v>
                </c:pt>
                <c:pt idx="62">
                  <c:v>0.46624688083384958</c:v>
                </c:pt>
                <c:pt idx="63">
                  <c:v>0.46636965379761208</c:v>
                </c:pt>
                <c:pt idx="64">
                  <c:v>0.4663942083903645</c:v>
                </c:pt>
                <c:pt idx="65">
                  <c:v>0.46745005587872157</c:v>
                </c:pt>
                <c:pt idx="66">
                  <c:v>0.46757282884248408</c:v>
                </c:pt>
                <c:pt idx="67">
                  <c:v>0.46769560180624659</c:v>
                </c:pt>
                <c:pt idx="68">
                  <c:v>0.46781837477000887</c:v>
                </c:pt>
                <c:pt idx="69">
                  <c:v>0.50388907152341678</c:v>
                </c:pt>
                <c:pt idx="70">
                  <c:v>0.50781780636381524</c:v>
                </c:pt>
                <c:pt idx="71">
                  <c:v>0.50811246147684508</c:v>
                </c:pt>
                <c:pt idx="72">
                  <c:v>0.50988039215502434</c:v>
                </c:pt>
                <c:pt idx="73">
                  <c:v>0.5100522743042919</c:v>
                </c:pt>
                <c:pt idx="74">
                  <c:v>0.55076378908792023</c:v>
                </c:pt>
                <c:pt idx="75">
                  <c:v>0.55076378908792023</c:v>
                </c:pt>
                <c:pt idx="76">
                  <c:v>0.55076378908792023</c:v>
                </c:pt>
                <c:pt idx="77">
                  <c:v>0.55088656205168274</c:v>
                </c:pt>
                <c:pt idx="78">
                  <c:v>0.55088656205168274</c:v>
                </c:pt>
                <c:pt idx="79">
                  <c:v>0.55088656205168274</c:v>
                </c:pt>
                <c:pt idx="80">
                  <c:v>0.55186874576178235</c:v>
                </c:pt>
                <c:pt idx="81">
                  <c:v>0.55550282548915075</c:v>
                </c:pt>
                <c:pt idx="82">
                  <c:v>0.55692699186879535</c:v>
                </c:pt>
                <c:pt idx="83">
                  <c:v>0.55729531076008265</c:v>
                </c:pt>
                <c:pt idx="84">
                  <c:v>0.56048740781790629</c:v>
                </c:pt>
                <c:pt idx="85">
                  <c:v>0.59105787579475644</c:v>
                </c:pt>
                <c:pt idx="86">
                  <c:v>0.61075065918225335</c:v>
                </c:pt>
                <c:pt idx="87">
                  <c:v>0.6432609399865501</c:v>
                </c:pt>
                <c:pt idx="88">
                  <c:v>0.64834374068631573</c:v>
                </c:pt>
                <c:pt idx="89">
                  <c:v>0.64920315143265284</c:v>
                </c:pt>
                <c:pt idx="90">
                  <c:v>0.65264079441800149</c:v>
                </c:pt>
                <c:pt idx="91">
                  <c:v>0.65494892613673539</c:v>
                </c:pt>
                <c:pt idx="92">
                  <c:v>0.73705948430106205</c:v>
                </c:pt>
                <c:pt idx="93">
                  <c:v>0.73924484305603366</c:v>
                </c:pt>
                <c:pt idx="94">
                  <c:v>0.74351734219496701</c:v>
                </c:pt>
                <c:pt idx="95">
                  <c:v>0.74545715502241361</c:v>
                </c:pt>
                <c:pt idx="96">
                  <c:v>0.74803538726142516</c:v>
                </c:pt>
                <c:pt idx="97">
                  <c:v>0.74980331793960442</c:v>
                </c:pt>
                <c:pt idx="98">
                  <c:v>0.78562846876548731</c:v>
                </c:pt>
                <c:pt idx="99">
                  <c:v>0.78970453116240069</c:v>
                </c:pt>
                <c:pt idx="100">
                  <c:v>0.79299484659123443</c:v>
                </c:pt>
                <c:pt idx="101">
                  <c:v>0.79643248957658308</c:v>
                </c:pt>
                <c:pt idx="102">
                  <c:v>0.82936019845767217</c:v>
                </c:pt>
                <c:pt idx="103">
                  <c:v>0.83306794196329803</c:v>
                </c:pt>
                <c:pt idx="104">
                  <c:v>0.83567072879506199</c:v>
                </c:pt>
                <c:pt idx="105">
                  <c:v>0.83901015340940077</c:v>
                </c:pt>
                <c:pt idx="106">
                  <c:v>0.83903470800215318</c:v>
                </c:pt>
                <c:pt idx="107">
                  <c:v>0.83940302689344048</c:v>
                </c:pt>
                <c:pt idx="108">
                  <c:v>0.84109729379336229</c:v>
                </c:pt>
                <c:pt idx="109">
                  <c:v>0.84296344284255165</c:v>
                </c:pt>
                <c:pt idx="110">
                  <c:v>0.84298799743530406</c:v>
                </c:pt>
                <c:pt idx="111">
                  <c:v>0.87996721412055412</c:v>
                </c:pt>
                <c:pt idx="112">
                  <c:v>0.88787379298685587</c:v>
                </c:pt>
                <c:pt idx="113">
                  <c:v>0.93005858333563363</c:v>
                </c:pt>
                <c:pt idx="114">
                  <c:v>0.93057422978343607</c:v>
                </c:pt>
                <c:pt idx="115">
                  <c:v>0.93180195942106048</c:v>
                </c:pt>
                <c:pt idx="116">
                  <c:v>0.93182651401381311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60-4584-A542-808D171D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29744"/>
        <c:axId val="1"/>
      </c:scatterChart>
      <c:valAx>
        <c:axId val="765429744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77076977052997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29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9071150370163"/>
          <c:y val="0.91693424903356724"/>
          <c:w val="0.87817400997464146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678942920199375"/>
          <c:w val="0.79478827361563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(old)'!$J$21:$J$969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EF-4080-9E74-266F9FEC723A}"/>
            </c:ext>
          </c:extLst>
        </c:ser>
        <c:ser>
          <c:idx val="3"/>
          <c:order val="1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(old)'!$F$21:$F$140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(old)'!$L$21:$L$969</c:f>
              <c:numCache>
                <c:formatCode>General</c:formatCode>
                <c:ptCount val="949"/>
                <c:pt idx="48" formatCode="0.0000">
                  <c:v>0.1781799999953364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EF-4080-9E74-266F9FEC723A}"/>
            </c:ext>
          </c:extLst>
        </c:ser>
        <c:ser>
          <c:idx val="4"/>
          <c:order val="2"/>
          <c:tx>
            <c:strRef>
              <c:f>'A (old)'!$M$20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(old)'!$F$21:$F$2408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(old)'!$M$21:$M$969</c:f>
              <c:numCache>
                <c:formatCode>General</c:formatCode>
                <c:ptCount val="949"/>
                <c:pt idx="1">
                  <c:v>-7.2600000057718717E-3</c:v>
                </c:pt>
                <c:pt idx="2">
                  <c:v>-7.1600000010221265E-3</c:v>
                </c:pt>
                <c:pt idx="3">
                  <c:v>-7.140000001527369E-3</c:v>
                </c:pt>
                <c:pt idx="4">
                  <c:v>-7.140000001527369E-3</c:v>
                </c:pt>
                <c:pt idx="5">
                  <c:v>-7.2200000067823566E-3</c:v>
                </c:pt>
                <c:pt idx="6">
                  <c:v>-7.6600000029429793E-3</c:v>
                </c:pt>
                <c:pt idx="20" formatCode="0.0000">
                  <c:v>8.6999999984982423E-3</c:v>
                </c:pt>
                <c:pt idx="21">
                  <c:v>5.0300000002607703E-2</c:v>
                </c:pt>
                <c:pt idx="22" formatCode="0.0000">
                  <c:v>5.6860000004235189E-2</c:v>
                </c:pt>
                <c:pt idx="23">
                  <c:v>7.9519999999320135E-2</c:v>
                </c:pt>
                <c:pt idx="24">
                  <c:v>8.3960000003571622E-2</c:v>
                </c:pt>
                <c:pt idx="25">
                  <c:v>8.436000000074273E-2</c:v>
                </c:pt>
                <c:pt idx="26">
                  <c:v>8.5579999999026768E-2</c:v>
                </c:pt>
                <c:pt idx="27">
                  <c:v>8.6080000000947621E-2</c:v>
                </c:pt>
                <c:pt idx="28">
                  <c:v>9.2259999997622799E-2</c:v>
                </c:pt>
                <c:pt idx="32">
                  <c:v>0.13135999999940395</c:v>
                </c:pt>
                <c:pt idx="33">
                  <c:v>0.13186000000132481</c:v>
                </c:pt>
                <c:pt idx="34">
                  <c:v>0.13027999999758322</c:v>
                </c:pt>
                <c:pt idx="35">
                  <c:v>0.13088000000425382</c:v>
                </c:pt>
                <c:pt idx="43">
                  <c:v>0.14338000000134343</c:v>
                </c:pt>
                <c:pt idx="49">
                  <c:v>0.26827999999659369</c:v>
                </c:pt>
                <c:pt idx="50" formatCode="0.0000">
                  <c:v>0.26973999999609077</c:v>
                </c:pt>
                <c:pt idx="51" formatCode="0.0000">
                  <c:v>0.27231999999639811</c:v>
                </c:pt>
                <c:pt idx="52" formatCode="0.0000">
                  <c:v>0.32353999999759253</c:v>
                </c:pt>
                <c:pt idx="56">
                  <c:v>0.41260000000329455</c:v>
                </c:pt>
                <c:pt idx="58">
                  <c:v>0.45631999999750406</c:v>
                </c:pt>
                <c:pt idx="59" formatCode="0.0000">
                  <c:v>0.45451999999932013</c:v>
                </c:pt>
                <c:pt idx="65">
                  <c:v>0.46399999999994179</c:v>
                </c:pt>
                <c:pt idx="66">
                  <c:v>0.4643999999971129</c:v>
                </c:pt>
                <c:pt idx="67">
                  <c:v>0.46369999999296851</c:v>
                </c:pt>
                <c:pt idx="68">
                  <c:v>0.46459999999933643</c:v>
                </c:pt>
                <c:pt idx="69">
                  <c:v>0.50127999999676831</c:v>
                </c:pt>
                <c:pt idx="71">
                  <c:v>0.50611999999819091</c:v>
                </c:pt>
                <c:pt idx="72">
                  <c:v>0.50625999999465421</c:v>
                </c:pt>
                <c:pt idx="80">
                  <c:v>0.54985999999917112</c:v>
                </c:pt>
                <c:pt idx="81">
                  <c:v>0.55262000000220723</c:v>
                </c:pt>
                <c:pt idx="82">
                  <c:v>0.55508000000554603</c:v>
                </c:pt>
                <c:pt idx="83">
                  <c:v>0.55608000000211177</c:v>
                </c:pt>
                <c:pt idx="84">
                  <c:v>0.55898000000161119</c:v>
                </c:pt>
                <c:pt idx="85">
                  <c:v>0.589879999999539</c:v>
                </c:pt>
                <c:pt idx="86">
                  <c:v>0.61041999999724794</c:v>
                </c:pt>
                <c:pt idx="87">
                  <c:v>0.64389999990089564</c:v>
                </c:pt>
                <c:pt idx="89">
                  <c:v>0.64863999999943189</c:v>
                </c:pt>
                <c:pt idx="90">
                  <c:v>0.65213999999832595</c:v>
                </c:pt>
                <c:pt idx="92">
                  <c:v>0.73760000000038417</c:v>
                </c:pt>
                <c:pt idx="93">
                  <c:v>0.74078000000008615</c:v>
                </c:pt>
                <c:pt idx="94">
                  <c:v>0.7447600000014063</c:v>
                </c:pt>
                <c:pt idx="95">
                  <c:v>0.74663999999756925</c:v>
                </c:pt>
                <c:pt idx="96">
                  <c:v>0.7512399999977788</c:v>
                </c:pt>
                <c:pt idx="98">
                  <c:v>0.7878599999967264</c:v>
                </c:pt>
                <c:pt idx="99">
                  <c:v>0.79118000000016764</c:v>
                </c:pt>
                <c:pt idx="100">
                  <c:v>0.79475999999704072</c:v>
                </c:pt>
                <c:pt idx="103">
                  <c:v>0.83629999999538995</c:v>
                </c:pt>
                <c:pt idx="104">
                  <c:v>0.84042000000044936</c:v>
                </c:pt>
                <c:pt idx="105">
                  <c:v>0.8446399999957066</c:v>
                </c:pt>
                <c:pt idx="106">
                  <c:v>0.84275999999954365</c:v>
                </c:pt>
                <c:pt idx="107">
                  <c:v>0.84395999999833293</c:v>
                </c:pt>
                <c:pt idx="108">
                  <c:v>0.84024000000499655</c:v>
                </c:pt>
                <c:pt idx="109">
                  <c:v>0.84625999999843771</c:v>
                </c:pt>
                <c:pt idx="110">
                  <c:v>0.84777999999641906</c:v>
                </c:pt>
                <c:pt idx="111">
                  <c:v>0.88380000000324799</c:v>
                </c:pt>
                <c:pt idx="112">
                  <c:v>0.89384000000427477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EF-4080-9E74-266F9FEC723A}"/>
            </c:ext>
          </c:extLst>
        </c:ser>
        <c:ser>
          <c:idx val="2"/>
          <c:order val="3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(old)'!$N$21:$N$969</c:f>
              <c:numCache>
                <c:formatCode>General</c:formatCode>
                <c:ptCount val="949"/>
                <c:pt idx="73">
                  <c:v>0.50764009980048286</c:v>
                </c:pt>
                <c:pt idx="88">
                  <c:v>0.64813999999751104</c:v>
                </c:pt>
                <c:pt idx="102">
                  <c:v>0.83247999999730382</c:v>
                </c:pt>
                <c:pt idx="113">
                  <c:v>0.93720000000030268</c:v>
                </c:pt>
                <c:pt idx="114">
                  <c:v>0.93632000000070548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EF-4080-9E74-266F9FEC723A}"/>
            </c:ext>
          </c:extLst>
        </c:ser>
        <c:ser>
          <c:idx val="6"/>
          <c:order val="4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(old)'!$P$21:$P$969</c:f>
              <c:numCache>
                <c:formatCode>General</c:formatCode>
                <c:ptCount val="949"/>
                <c:pt idx="47">
                  <c:v>0.17917999999917811</c:v>
                </c:pt>
                <c:pt idx="60">
                  <c:v>0.45487999999750173</c:v>
                </c:pt>
                <c:pt idx="61">
                  <c:v>0.46301999999559484</c:v>
                </c:pt>
                <c:pt idx="62">
                  <c:v>0.46371999999973923</c:v>
                </c:pt>
                <c:pt idx="63">
                  <c:v>0.46131999999488471</c:v>
                </c:pt>
                <c:pt idx="64">
                  <c:v>0.46343999999953667</c:v>
                </c:pt>
                <c:pt idx="70">
                  <c:v>0.50467999999818858</c:v>
                </c:pt>
                <c:pt idx="74">
                  <c:v>0.5506600000007893</c:v>
                </c:pt>
                <c:pt idx="75">
                  <c:v>0.55086000000301283</c:v>
                </c:pt>
                <c:pt idx="76">
                  <c:v>0.55256000000372296</c:v>
                </c:pt>
                <c:pt idx="77">
                  <c:v>0.54786000000603963</c:v>
                </c:pt>
                <c:pt idx="78">
                  <c:v>0.54856000000290805</c:v>
                </c:pt>
                <c:pt idx="79">
                  <c:v>0.5486600000076578</c:v>
                </c:pt>
                <c:pt idx="91">
                  <c:v>0.65200000000186265</c:v>
                </c:pt>
                <c:pt idx="101">
                  <c:v>0.7929599999988568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EF-4080-9E74-266F9FEC723A}"/>
            </c:ext>
          </c:extLst>
        </c:ser>
        <c:ser>
          <c:idx val="7"/>
          <c:order val="5"/>
          <c:tx>
            <c:strRef>
              <c:f>'A (old)'!$Q$20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(old)'!$Q$21:$Q$969</c:f>
              <c:numCache>
                <c:formatCode>General</c:formatCode>
                <c:ptCount val="949"/>
                <c:pt idx="20">
                  <c:v>4.1048906392348039E-3</c:v>
                </c:pt>
                <c:pt idx="21">
                  <c:v>4.7812065738667031E-2</c:v>
                </c:pt>
                <c:pt idx="22">
                  <c:v>5.2551102139897554E-2</c:v>
                </c:pt>
                <c:pt idx="23">
                  <c:v>7.8898180163319398E-2</c:v>
                </c:pt>
                <c:pt idx="24">
                  <c:v>8.3858207899322412E-2</c:v>
                </c:pt>
                <c:pt idx="25">
                  <c:v>8.3858207899322412E-2</c:v>
                </c:pt>
                <c:pt idx="26">
                  <c:v>8.3882762492074825E-2</c:v>
                </c:pt>
                <c:pt idx="27">
                  <c:v>8.3882762492074825E-2</c:v>
                </c:pt>
                <c:pt idx="28">
                  <c:v>9.0119629051207295E-2</c:v>
                </c:pt>
                <c:pt idx="29">
                  <c:v>9.8173535474024076E-2</c:v>
                </c:pt>
                <c:pt idx="30">
                  <c:v>9.9327601333391136E-2</c:v>
                </c:pt>
                <c:pt idx="31">
                  <c:v>0.10021156667248077</c:v>
                </c:pt>
                <c:pt idx="32">
                  <c:v>0.13382680415063963</c:v>
                </c:pt>
                <c:pt idx="33">
                  <c:v>0.13382680415063963</c:v>
                </c:pt>
                <c:pt idx="34">
                  <c:v>0.13385135874339205</c:v>
                </c:pt>
                <c:pt idx="35">
                  <c:v>0.13385135874339205</c:v>
                </c:pt>
                <c:pt idx="36">
                  <c:v>0.13613493586937364</c:v>
                </c:pt>
                <c:pt idx="37">
                  <c:v>0.13714167417222578</c:v>
                </c:pt>
                <c:pt idx="38">
                  <c:v>0.13932703292719739</c:v>
                </c:pt>
                <c:pt idx="39">
                  <c:v>0.14136506412565397</c:v>
                </c:pt>
                <c:pt idx="40">
                  <c:v>0.14227358405749613</c:v>
                </c:pt>
                <c:pt idx="41">
                  <c:v>0.14303477643282336</c:v>
                </c:pt>
                <c:pt idx="42">
                  <c:v>0.14610410052688461</c:v>
                </c:pt>
                <c:pt idx="43">
                  <c:v>0.14661974697468694</c:v>
                </c:pt>
                <c:pt idx="44">
                  <c:v>0.1803577574166082</c:v>
                </c:pt>
                <c:pt idx="45">
                  <c:v>0.1804805303803706</c:v>
                </c:pt>
                <c:pt idx="46">
                  <c:v>0.18050508497312312</c:v>
                </c:pt>
                <c:pt idx="47">
                  <c:v>0.18320609017589706</c:v>
                </c:pt>
                <c:pt idx="48">
                  <c:v>0.18418827388599668</c:v>
                </c:pt>
                <c:pt idx="49">
                  <c:v>0.27418085632387257</c:v>
                </c:pt>
                <c:pt idx="50">
                  <c:v>0.27523670381222964</c:v>
                </c:pt>
                <c:pt idx="51">
                  <c:v>0.27766760849472616</c:v>
                </c:pt>
                <c:pt idx="52">
                  <c:v>0.32888848897642042</c:v>
                </c:pt>
                <c:pt idx="53">
                  <c:v>0.41109726551175707</c:v>
                </c:pt>
                <c:pt idx="54">
                  <c:v>0.41325806967397605</c:v>
                </c:pt>
                <c:pt idx="55">
                  <c:v>0.41735868666364184</c:v>
                </c:pt>
                <c:pt idx="56">
                  <c:v>0.41772700555492936</c:v>
                </c:pt>
                <c:pt idx="57">
                  <c:v>0.42224505062138751</c:v>
                </c:pt>
                <c:pt idx="58">
                  <c:v>0.45863495708057767</c:v>
                </c:pt>
                <c:pt idx="59">
                  <c:v>0.45875773004434017</c:v>
                </c:pt>
                <c:pt idx="60">
                  <c:v>0.46153239902537146</c:v>
                </c:pt>
                <c:pt idx="61">
                  <c:v>0.46587856194256227</c:v>
                </c:pt>
                <c:pt idx="62">
                  <c:v>0.46624688083384958</c:v>
                </c:pt>
                <c:pt idx="63">
                  <c:v>0.46636965379761208</c:v>
                </c:pt>
                <c:pt idx="64">
                  <c:v>0.4663942083903645</c:v>
                </c:pt>
                <c:pt idx="65">
                  <c:v>0.46745005587872157</c:v>
                </c:pt>
                <c:pt idx="66">
                  <c:v>0.46757282884248408</c:v>
                </c:pt>
                <c:pt idx="67">
                  <c:v>0.46769560180624659</c:v>
                </c:pt>
                <c:pt idx="68">
                  <c:v>0.46781837477000887</c:v>
                </c:pt>
                <c:pt idx="69">
                  <c:v>0.50388907152341678</c:v>
                </c:pt>
                <c:pt idx="70">
                  <c:v>0.50781780636381524</c:v>
                </c:pt>
                <c:pt idx="71">
                  <c:v>0.50811246147684508</c:v>
                </c:pt>
                <c:pt idx="72">
                  <c:v>0.50988039215502434</c:v>
                </c:pt>
                <c:pt idx="73">
                  <c:v>0.5100522743042919</c:v>
                </c:pt>
                <c:pt idx="74">
                  <c:v>0.55076378908792023</c:v>
                </c:pt>
                <c:pt idx="75">
                  <c:v>0.55076378908792023</c:v>
                </c:pt>
                <c:pt idx="76">
                  <c:v>0.55076378908792023</c:v>
                </c:pt>
                <c:pt idx="77">
                  <c:v>0.55088656205168274</c:v>
                </c:pt>
                <c:pt idx="78">
                  <c:v>0.55088656205168274</c:v>
                </c:pt>
                <c:pt idx="79">
                  <c:v>0.55088656205168274</c:v>
                </c:pt>
                <c:pt idx="80">
                  <c:v>0.55186874576178235</c:v>
                </c:pt>
                <c:pt idx="81">
                  <c:v>0.55550282548915075</c:v>
                </c:pt>
                <c:pt idx="82">
                  <c:v>0.55692699186879535</c:v>
                </c:pt>
                <c:pt idx="83">
                  <c:v>0.55729531076008265</c:v>
                </c:pt>
                <c:pt idx="84">
                  <c:v>0.56048740781790629</c:v>
                </c:pt>
                <c:pt idx="85">
                  <c:v>0.59105787579475644</c:v>
                </c:pt>
                <c:pt idx="86">
                  <c:v>0.61075065918225335</c:v>
                </c:pt>
                <c:pt idx="87">
                  <c:v>0.6432609399865501</c:v>
                </c:pt>
                <c:pt idx="88">
                  <c:v>0.64834374068631573</c:v>
                </c:pt>
                <c:pt idx="89">
                  <c:v>0.64920315143265284</c:v>
                </c:pt>
                <c:pt idx="90">
                  <c:v>0.65264079441800149</c:v>
                </c:pt>
                <c:pt idx="91">
                  <c:v>0.65494892613673539</c:v>
                </c:pt>
                <c:pt idx="92">
                  <c:v>0.73705948430106205</c:v>
                </c:pt>
                <c:pt idx="93">
                  <c:v>0.73924484305603366</c:v>
                </c:pt>
                <c:pt idx="94">
                  <c:v>0.74351734219496701</c:v>
                </c:pt>
                <c:pt idx="95">
                  <c:v>0.74545715502241361</c:v>
                </c:pt>
                <c:pt idx="96">
                  <c:v>0.74803538726142516</c:v>
                </c:pt>
                <c:pt idx="97">
                  <c:v>0.74980331793960442</c:v>
                </c:pt>
                <c:pt idx="98">
                  <c:v>0.78562846876548731</c:v>
                </c:pt>
                <c:pt idx="99">
                  <c:v>0.78970453116240069</c:v>
                </c:pt>
                <c:pt idx="100">
                  <c:v>0.79299484659123443</c:v>
                </c:pt>
                <c:pt idx="101">
                  <c:v>0.79643248957658308</c:v>
                </c:pt>
                <c:pt idx="102">
                  <c:v>0.82936019845767217</c:v>
                </c:pt>
                <c:pt idx="103">
                  <c:v>0.83306794196329803</c:v>
                </c:pt>
                <c:pt idx="104">
                  <c:v>0.83567072879506199</c:v>
                </c:pt>
                <c:pt idx="105">
                  <c:v>0.83901015340940077</c:v>
                </c:pt>
                <c:pt idx="106">
                  <c:v>0.83903470800215318</c:v>
                </c:pt>
                <c:pt idx="107">
                  <c:v>0.83940302689344048</c:v>
                </c:pt>
                <c:pt idx="108">
                  <c:v>0.84109729379336229</c:v>
                </c:pt>
                <c:pt idx="109">
                  <c:v>0.84296344284255165</c:v>
                </c:pt>
                <c:pt idx="110">
                  <c:v>0.84298799743530406</c:v>
                </c:pt>
                <c:pt idx="111">
                  <c:v>0.87996721412055412</c:v>
                </c:pt>
                <c:pt idx="112">
                  <c:v>0.88787379298685587</c:v>
                </c:pt>
                <c:pt idx="113">
                  <c:v>0.93005858333563363</c:v>
                </c:pt>
                <c:pt idx="114">
                  <c:v>0.93057422978343607</c:v>
                </c:pt>
                <c:pt idx="115">
                  <c:v>0.93180195942106048</c:v>
                </c:pt>
                <c:pt idx="116">
                  <c:v>0.93182651401381311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EF-4080-9E74-266F9FEC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46752"/>
        <c:axId val="1"/>
      </c:scatterChart>
      <c:valAx>
        <c:axId val="45254675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7296416938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4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43648208469"/>
          <c:y val="0.9204921861831491"/>
          <c:w val="0.644951140065146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[55593.7341 + 0.3842100 E] </a:t>
            </a:r>
          </a:p>
        </c:rich>
      </c:tx>
      <c:layout>
        <c:manualLayout>
          <c:xMode val="edge"/>
          <c:yMode val="edge"/>
          <c:x val="0.28951535987579013"/>
          <c:y val="1.7857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02014258751253E-2"/>
          <c:y val="0.14642882678018063"/>
          <c:w val="0.87167582354604289"/>
          <c:h val="0.66071543791057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(old)'!$J$21:$J$969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6-4C44-81AB-FB6EDFE73D8D}"/>
            </c:ext>
          </c:extLst>
        </c:ser>
        <c:ser>
          <c:idx val="3"/>
          <c:order val="1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(old)'!$F$21:$F$41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(old)'!$L$21:$L$969</c:f>
              <c:numCache>
                <c:formatCode>General</c:formatCode>
                <c:ptCount val="949"/>
                <c:pt idx="48" formatCode="0.0000">
                  <c:v>0.1781799999953364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6-4C44-81AB-FB6EDFE73D8D}"/>
            </c:ext>
          </c:extLst>
        </c:ser>
        <c:ser>
          <c:idx val="4"/>
          <c:order val="2"/>
          <c:tx>
            <c:strRef>
              <c:f>'A (old)'!$M$20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(old)'!$F$21:$F$1792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(old)'!$M$21:$M$969</c:f>
              <c:numCache>
                <c:formatCode>General</c:formatCode>
                <c:ptCount val="949"/>
                <c:pt idx="1">
                  <c:v>-7.2600000057718717E-3</c:v>
                </c:pt>
                <c:pt idx="2">
                  <c:v>-7.1600000010221265E-3</c:v>
                </c:pt>
                <c:pt idx="3">
                  <c:v>-7.140000001527369E-3</c:v>
                </c:pt>
                <c:pt idx="4">
                  <c:v>-7.140000001527369E-3</c:v>
                </c:pt>
                <c:pt idx="5">
                  <c:v>-7.2200000067823566E-3</c:v>
                </c:pt>
                <c:pt idx="6">
                  <c:v>-7.6600000029429793E-3</c:v>
                </c:pt>
                <c:pt idx="20" formatCode="0.0000">
                  <c:v>8.6999999984982423E-3</c:v>
                </c:pt>
                <c:pt idx="21">
                  <c:v>5.0300000002607703E-2</c:v>
                </c:pt>
                <c:pt idx="22" formatCode="0.0000">
                  <c:v>5.6860000004235189E-2</c:v>
                </c:pt>
                <c:pt idx="23">
                  <c:v>7.9519999999320135E-2</c:v>
                </c:pt>
                <c:pt idx="24">
                  <c:v>8.3960000003571622E-2</c:v>
                </c:pt>
                <c:pt idx="25">
                  <c:v>8.436000000074273E-2</c:v>
                </c:pt>
                <c:pt idx="26">
                  <c:v>8.5579999999026768E-2</c:v>
                </c:pt>
                <c:pt idx="27">
                  <c:v>8.6080000000947621E-2</c:v>
                </c:pt>
                <c:pt idx="28">
                  <c:v>9.2259999997622799E-2</c:v>
                </c:pt>
                <c:pt idx="32">
                  <c:v>0.13135999999940395</c:v>
                </c:pt>
                <c:pt idx="33">
                  <c:v>0.13186000000132481</c:v>
                </c:pt>
                <c:pt idx="34">
                  <c:v>0.13027999999758322</c:v>
                </c:pt>
                <c:pt idx="35">
                  <c:v>0.13088000000425382</c:v>
                </c:pt>
                <c:pt idx="43">
                  <c:v>0.14338000000134343</c:v>
                </c:pt>
                <c:pt idx="49">
                  <c:v>0.26827999999659369</c:v>
                </c:pt>
                <c:pt idx="50" formatCode="0.0000">
                  <c:v>0.26973999999609077</c:v>
                </c:pt>
                <c:pt idx="51" formatCode="0.0000">
                  <c:v>0.27231999999639811</c:v>
                </c:pt>
                <c:pt idx="52" formatCode="0.0000">
                  <c:v>0.32353999999759253</c:v>
                </c:pt>
                <c:pt idx="56">
                  <c:v>0.41260000000329455</c:v>
                </c:pt>
                <c:pt idx="58">
                  <c:v>0.45631999999750406</c:v>
                </c:pt>
                <c:pt idx="59" formatCode="0.0000">
                  <c:v>0.45451999999932013</c:v>
                </c:pt>
                <c:pt idx="65">
                  <c:v>0.46399999999994179</c:v>
                </c:pt>
                <c:pt idx="66">
                  <c:v>0.4643999999971129</c:v>
                </c:pt>
                <c:pt idx="67">
                  <c:v>0.46369999999296851</c:v>
                </c:pt>
                <c:pt idx="68">
                  <c:v>0.46459999999933643</c:v>
                </c:pt>
                <c:pt idx="69">
                  <c:v>0.50127999999676831</c:v>
                </c:pt>
                <c:pt idx="71">
                  <c:v>0.50611999999819091</c:v>
                </c:pt>
                <c:pt idx="72">
                  <c:v>0.50625999999465421</c:v>
                </c:pt>
                <c:pt idx="80">
                  <c:v>0.54985999999917112</c:v>
                </c:pt>
                <c:pt idx="81">
                  <c:v>0.55262000000220723</c:v>
                </c:pt>
                <c:pt idx="82">
                  <c:v>0.55508000000554603</c:v>
                </c:pt>
                <c:pt idx="83">
                  <c:v>0.55608000000211177</c:v>
                </c:pt>
                <c:pt idx="84">
                  <c:v>0.55898000000161119</c:v>
                </c:pt>
                <c:pt idx="85">
                  <c:v>0.589879999999539</c:v>
                </c:pt>
                <c:pt idx="86">
                  <c:v>0.61041999999724794</c:v>
                </c:pt>
                <c:pt idx="87">
                  <c:v>0.64389999990089564</c:v>
                </c:pt>
                <c:pt idx="89">
                  <c:v>0.64863999999943189</c:v>
                </c:pt>
                <c:pt idx="90">
                  <c:v>0.65213999999832595</c:v>
                </c:pt>
                <c:pt idx="92">
                  <c:v>0.73760000000038417</c:v>
                </c:pt>
                <c:pt idx="93">
                  <c:v>0.74078000000008615</c:v>
                </c:pt>
                <c:pt idx="94">
                  <c:v>0.7447600000014063</c:v>
                </c:pt>
                <c:pt idx="95">
                  <c:v>0.74663999999756925</c:v>
                </c:pt>
                <c:pt idx="96">
                  <c:v>0.7512399999977788</c:v>
                </c:pt>
                <c:pt idx="98">
                  <c:v>0.7878599999967264</c:v>
                </c:pt>
                <c:pt idx="99">
                  <c:v>0.79118000000016764</c:v>
                </c:pt>
                <c:pt idx="100">
                  <c:v>0.79475999999704072</c:v>
                </c:pt>
                <c:pt idx="103">
                  <c:v>0.83629999999538995</c:v>
                </c:pt>
                <c:pt idx="104">
                  <c:v>0.84042000000044936</c:v>
                </c:pt>
                <c:pt idx="105">
                  <c:v>0.8446399999957066</c:v>
                </c:pt>
                <c:pt idx="106">
                  <c:v>0.84275999999954365</c:v>
                </c:pt>
                <c:pt idx="107">
                  <c:v>0.84395999999833293</c:v>
                </c:pt>
                <c:pt idx="108">
                  <c:v>0.84024000000499655</c:v>
                </c:pt>
                <c:pt idx="109">
                  <c:v>0.84625999999843771</c:v>
                </c:pt>
                <c:pt idx="110">
                  <c:v>0.84777999999641906</c:v>
                </c:pt>
                <c:pt idx="111">
                  <c:v>0.88380000000324799</c:v>
                </c:pt>
                <c:pt idx="112">
                  <c:v>0.89384000000427477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F6-4C44-81AB-FB6EDFE73D8D}"/>
            </c:ext>
          </c:extLst>
        </c:ser>
        <c:ser>
          <c:idx val="2"/>
          <c:order val="3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(old)'!$N$21:$N$969</c:f>
              <c:numCache>
                <c:formatCode>General</c:formatCode>
                <c:ptCount val="949"/>
                <c:pt idx="73">
                  <c:v>0.50764009980048286</c:v>
                </c:pt>
                <c:pt idx="88">
                  <c:v>0.64813999999751104</c:v>
                </c:pt>
                <c:pt idx="102">
                  <c:v>0.83247999999730382</c:v>
                </c:pt>
                <c:pt idx="113">
                  <c:v>0.93720000000030268</c:v>
                </c:pt>
                <c:pt idx="114">
                  <c:v>0.93632000000070548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F6-4C44-81AB-FB6EDFE73D8D}"/>
            </c:ext>
          </c:extLst>
        </c:ser>
        <c:ser>
          <c:idx val="5"/>
          <c:order val="4"/>
          <c:tx>
            <c:strRef>
              <c:f>'A (old)'!$O$20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(old)'!$O$21:$O$969</c:f>
              <c:numCache>
                <c:formatCode>General</c:formatCode>
                <c:ptCount val="949"/>
                <c:pt idx="115" formatCode="0.0000">
                  <c:v>0.93841999999858672</c:v>
                </c:pt>
                <c:pt idx="116" formatCode="0.0000">
                  <c:v>0.93854000000283122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F6-4C44-81AB-FB6EDFE73D8D}"/>
            </c:ext>
          </c:extLst>
        </c:ser>
        <c:ser>
          <c:idx val="6"/>
          <c:order val="5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(old)'!$F$21:$F$70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(old)'!$P$21:$P$969</c:f>
              <c:numCache>
                <c:formatCode>General</c:formatCode>
                <c:ptCount val="949"/>
                <c:pt idx="47">
                  <c:v>0.17917999999917811</c:v>
                </c:pt>
                <c:pt idx="60">
                  <c:v>0.45487999999750173</c:v>
                </c:pt>
                <c:pt idx="61">
                  <c:v>0.46301999999559484</c:v>
                </c:pt>
                <c:pt idx="62">
                  <c:v>0.46371999999973923</c:v>
                </c:pt>
                <c:pt idx="63">
                  <c:v>0.46131999999488471</c:v>
                </c:pt>
                <c:pt idx="64">
                  <c:v>0.46343999999953667</c:v>
                </c:pt>
                <c:pt idx="70">
                  <c:v>0.50467999999818858</c:v>
                </c:pt>
                <c:pt idx="74">
                  <c:v>0.5506600000007893</c:v>
                </c:pt>
                <c:pt idx="75">
                  <c:v>0.55086000000301283</c:v>
                </c:pt>
                <c:pt idx="76">
                  <c:v>0.55256000000372296</c:v>
                </c:pt>
                <c:pt idx="77">
                  <c:v>0.54786000000603963</c:v>
                </c:pt>
                <c:pt idx="78">
                  <c:v>0.54856000000290805</c:v>
                </c:pt>
                <c:pt idx="79">
                  <c:v>0.5486600000076578</c:v>
                </c:pt>
                <c:pt idx="91">
                  <c:v>0.65200000000186265</c:v>
                </c:pt>
                <c:pt idx="101">
                  <c:v>0.7929599999988568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F6-4C44-81AB-FB6EDFE73D8D}"/>
            </c:ext>
          </c:extLst>
        </c:ser>
        <c:ser>
          <c:idx val="7"/>
          <c:order val="6"/>
          <c:tx>
            <c:strRef>
              <c:f>'A (old)'!$Q$20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3656</c:v>
                </c:pt>
                <c:pt idx="2">
                  <c:v>3658.5</c:v>
                </c:pt>
                <c:pt idx="3">
                  <c:v>3659</c:v>
                </c:pt>
                <c:pt idx="4">
                  <c:v>3666.5</c:v>
                </c:pt>
                <c:pt idx="5">
                  <c:v>3667</c:v>
                </c:pt>
                <c:pt idx="6">
                  <c:v>3843.5</c:v>
                </c:pt>
                <c:pt idx="7">
                  <c:v>4641.5</c:v>
                </c:pt>
                <c:pt idx="8">
                  <c:v>4706.5</c:v>
                </c:pt>
                <c:pt idx="9">
                  <c:v>4725</c:v>
                </c:pt>
                <c:pt idx="10">
                  <c:v>4725</c:v>
                </c:pt>
                <c:pt idx="11">
                  <c:v>4777</c:v>
                </c:pt>
                <c:pt idx="12">
                  <c:v>4829</c:v>
                </c:pt>
                <c:pt idx="13">
                  <c:v>10319.5</c:v>
                </c:pt>
                <c:pt idx="14">
                  <c:v>10470.5</c:v>
                </c:pt>
                <c:pt idx="15">
                  <c:v>10504</c:v>
                </c:pt>
                <c:pt idx="16">
                  <c:v>11329</c:v>
                </c:pt>
                <c:pt idx="17">
                  <c:v>11371</c:v>
                </c:pt>
                <c:pt idx="18">
                  <c:v>11407.5</c:v>
                </c:pt>
                <c:pt idx="19">
                  <c:v>11522</c:v>
                </c:pt>
                <c:pt idx="20">
                  <c:v>12422.5</c:v>
                </c:pt>
                <c:pt idx="21">
                  <c:v>13312.5</c:v>
                </c:pt>
                <c:pt idx="22">
                  <c:v>13409</c:v>
                </c:pt>
                <c:pt idx="23">
                  <c:v>13945.5</c:v>
                </c:pt>
                <c:pt idx="24">
                  <c:v>14046.5</c:v>
                </c:pt>
                <c:pt idx="25">
                  <c:v>14046.5</c:v>
                </c:pt>
                <c:pt idx="26">
                  <c:v>14047</c:v>
                </c:pt>
                <c:pt idx="27">
                  <c:v>14047</c:v>
                </c:pt>
                <c:pt idx="28">
                  <c:v>14174</c:v>
                </c:pt>
                <c:pt idx="29">
                  <c:v>14338</c:v>
                </c:pt>
                <c:pt idx="30">
                  <c:v>14361.5</c:v>
                </c:pt>
                <c:pt idx="31">
                  <c:v>14379.5</c:v>
                </c:pt>
                <c:pt idx="32">
                  <c:v>15064</c:v>
                </c:pt>
                <c:pt idx="33">
                  <c:v>15064</c:v>
                </c:pt>
                <c:pt idx="34">
                  <c:v>15064.5</c:v>
                </c:pt>
                <c:pt idx="35">
                  <c:v>15064.5</c:v>
                </c:pt>
                <c:pt idx="36">
                  <c:v>15111</c:v>
                </c:pt>
                <c:pt idx="37">
                  <c:v>15131.5</c:v>
                </c:pt>
                <c:pt idx="38">
                  <c:v>15176</c:v>
                </c:pt>
                <c:pt idx="39">
                  <c:v>15217.5</c:v>
                </c:pt>
                <c:pt idx="40">
                  <c:v>15236</c:v>
                </c:pt>
                <c:pt idx="41">
                  <c:v>15251.5</c:v>
                </c:pt>
                <c:pt idx="42">
                  <c:v>15314</c:v>
                </c:pt>
                <c:pt idx="43">
                  <c:v>15324.5</c:v>
                </c:pt>
                <c:pt idx="44">
                  <c:v>16011.5</c:v>
                </c:pt>
                <c:pt idx="45">
                  <c:v>16014</c:v>
                </c:pt>
                <c:pt idx="46">
                  <c:v>16014.5</c:v>
                </c:pt>
                <c:pt idx="47">
                  <c:v>16069.5</c:v>
                </c:pt>
                <c:pt idx="48">
                  <c:v>16089.5</c:v>
                </c:pt>
                <c:pt idx="49">
                  <c:v>17922</c:v>
                </c:pt>
                <c:pt idx="50">
                  <c:v>17943.5</c:v>
                </c:pt>
                <c:pt idx="51">
                  <c:v>17993</c:v>
                </c:pt>
                <c:pt idx="52">
                  <c:v>19036</c:v>
                </c:pt>
                <c:pt idx="53">
                  <c:v>20710</c:v>
                </c:pt>
                <c:pt idx="54">
                  <c:v>20754</c:v>
                </c:pt>
                <c:pt idx="55">
                  <c:v>20837.5</c:v>
                </c:pt>
                <c:pt idx="56">
                  <c:v>20845</c:v>
                </c:pt>
                <c:pt idx="57">
                  <c:v>20937</c:v>
                </c:pt>
                <c:pt idx="58">
                  <c:v>21678</c:v>
                </c:pt>
                <c:pt idx="59">
                  <c:v>21680.5</c:v>
                </c:pt>
                <c:pt idx="60">
                  <c:v>21737</c:v>
                </c:pt>
                <c:pt idx="61">
                  <c:v>21825.5</c:v>
                </c:pt>
                <c:pt idx="62">
                  <c:v>21833</c:v>
                </c:pt>
                <c:pt idx="63">
                  <c:v>21835.5</c:v>
                </c:pt>
                <c:pt idx="64">
                  <c:v>21836</c:v>
                </c:pt>
                <c:pt idx="65">
                  <c:v>21857.5</c:v>
                </c:pt>
                <c:pt idx="66">
                  <c:v>21860</c:v>
                </c:pt>
                <c:pt idx="67">
                  <c:v>21862.5</c:v>
                </c:pt>
                <c:pt idx="68">
                  <c:v>21865</c:v>
                </c:pt>
                <c:pt idx="69">
                  <c:v>22599.5</c:v>
                </c:pt>
                <c:pt idx="70">
                  <c:v>22679.5</c:v>
                </c:pt>
                <c:pt idx="71">
                  <c:v>22685.5</c:v>
                </c:pt>
                <c:pt idx="72">
                  <c:v>22721.5</c:v>
                </c:pt>
                <c:pt idx="73">
                  <c:v>22725</c:v>
                </c:pt>
                <c:pt idx="74">
                  <c:v>23554</c:v>
                </c:pt>
                <c:pt idx="75">
                  <c:v>23554</c:v>
                </c:pt>
                <c:pt idx="76">
                  <c:v>23554</c:v>
                </c:pt>
                <c:pt idx="77">
                  <c:v>23556.5</c:v>
                </c:pt>
                <c:pt idx="78">
                  <c:v>23556.5</c:v>
                </c:pt>
                <c:pt idx="79">
                  <c:v>23556.5</c:v>
                </c:pt>
                <c:pt idx="80">
                  <c:v>23576.5</c:v>
                </c:pt>
                <c:pt idx="81">
                  <c:v>23650.5</c:v>
                </c:pt>
                <c:pt idx="82">
                  <c:v>23679.5</c:v>
                </c:pt>
                <c:pt idx="83">
                  <c:v>23687</c:v>
                </c:pt>
                <c:pt idx="84">
                  <c:v>23752</c:v>
                </c:pt>
                <c:pt idx="85">
                  <c:v>24374.5</c:v>
                </c:pt>
                <c:pt idx="86">
                  <c:v>24775.5</c:v>
                </c:pt>
                <c:pt idx="87">
                  <c:v>25437.5</c:v>
                </c:pt>
                <c:pt idx="88">
                  <c:v>25541</c:v>
                </c:pt>
                <c:pt idx="89">
                  <c:v>25558.5</c:v>
                </c:pt>
                <c:pt idx="90">
                  <c:v>25628.5</c:v>
                </c:pt>
                <c:pt idx="91">
                  <c:v>25675.5</c:v>
                </c:pt>
                <c:pt idx="92">
                  <c:v>27347.5</c:v>
                </c:pt>
                <c:pt idx="93">
                  <c:v>27392</c:v>
                </c:pt>
                <c:pt idx="94">
                  <c:v>27479</c:v>
                </c:pt>
                <c:pt idx="95">
                  <c:v>27518.5</c:v>
                </c:pt>
                <c:pt idx="96">
                  <c:v>27571</c:v>
                </c:pt>
                <c:pt idx="97">
                  <c:v>27607</c:v>
                </c:pt>
                <c:pt idx="98">
                  <c:v>28336.5</c:v>
                </c:pt>
                <c:pt idx="99">
                  <c:v>28419.5</c:v>
                </c:pt>
                <c:pt idx="100">
                  <c:v>28486.5</c:v>
                </c:pt>
                <c:pt idx="101">
                  <c:v>28556.5</c:v>
                </c:pt>
                <c:pt idx="102">
                  <c:v>29227</c:v>
                </c:pt>
                <c:pt idx="103">
                  <c:v>29302.5</c:v>
                </c:pt>
                <c:pt idx="104">
                  <c:v>29355.5</c:v>
                </c:pt>
                <c:pt idx="105">
                  <c:v>29423.5</c:v>
                </c:pt>
                <c:pt idx="106">
                  <c:v>29424</c:v>
                </c:pt>
                <c:pt idx="107">
                  <c:v>29431.5</c:v>
                </c:pt>
                <c:pt idx="108">
                  <c:v>29466</c:v>
                </c:pt>
                <c:pt idx="109">
                  <c:v>29504</c:v>
                </c:pt>
                <c:pt idx="110">
                  <c:v>29504.5</c:v>
                </c:pt>
                <c:pt idx="111">
                  <c:v>30257.5</c:v>
                </c:pt>
                <c:pt idx="112">
                  <c:v>30418.5</c:v>
                </c:pt>
                <c:pt idx="113">
                  <c:v>31277.5</c:v>
                </c:pt>
                <c:pt idx="114">
                  <c:v>31288</c:v>
                </c:pt>
                <c:pt idx="115">
                  <c:v>31313</c:v>
                </c:pt>
                <c:pt idx="116">
                  <c:v>31313.5</c:v>
                </c:pt>
              </c:numCache>
            </c:numRef>
          </c:xVal>
          <c:yVal>
            <c:numRef>
              <c:f>'A (old)'!$Q$21:$Q$969</c:f>
              <c:numCache>
                <c:formatCode>General</c:formatCode>
                <c:ptCount val="949"/>
                <c:pt idx="20">
                  <c:v>4.1048906392348039E-3</c:v>
                </c:pt>
                <c:pt idx="21">
                  <c:v>4.7812065738667031E-2</c:v>
                </c:pt>
                <c:pt idx="22">
                  <c:v>5.2551102139897554E-2</c:v>
                </c:pt>
                <c:pt idx="23">
                  <c:v>7.8898180163319398E-2</c:v>
                </c:pt>
                <c:pt idx="24">
                  <c:v>8.3858207899322412E-2</c:v>
                </c:pt>
                <c:pt idx="25">
                  <c:v>8.3858207899322412E-2</c:v>
                </c:pt>
                <c:pt idx="26">
                  <c:v>8.3882762492074825E-2</c:v>
                </c:pt>
                <c:pt idx="27">
                  <c:v>8.3882762492074825E-2</c:v>
                </c:pt>
                <c:pt idx="28">
                  <c:v>9.0119629051207295E-2</c:v>
                </c:pt>
                <c:pt idx="29">
                  <c:v>9.8173535474024076E-2</c:v>
                </c:pt>
                <c:pt idx="30">
                  <c:v>9.9327601333391136E-2</c:v>
                </c:pt>
                <c:pt idx="31">
                  <c:v>0.10021156667248077</c:v>
                </c:pt>
                <c:pt idx="32">
                  <c:v>0.13382680415063963</c:v>
                </c:pt>
                <c:pt idx="33">
                  <c:v>0.13382680415063963</c:v>
                </c:pt>
                <c:pt idx="34">
                  <c:v>0.13385135874339205</c:v>
                </c:pt>
                <c:pt idx="35">
                  <c:v>0.13385135874339205</c:v>
                </c:pt>
                <c:pt idx="36">
                  <c:v>0.13613493586937364</c:v>
                </c:pt>
                <c:pt idx="37">
                  <c:v>0.13714167417222578</c:v>
                </c:pt>
                <c:pt idx="38">
                  <c:v>0.13932703292719739</c:v>
                </c:pt>
                <c:pt idx="39">
                  <c:v>0.14136506412565397</c:v>
                </c:pt>
                <c:pt idx="40">
                  <c:v>0.14227358405749613</c:v>
                </c:pt>
                <c:pt idx="41">
                  <c:v>0.14303477643282336</c:v>
                </c:pt>
                <c:pt idx="42">
                  <c:v>0.14610410052688461</c:v>
                </c:pt>
                <c:pt idx="43">
                  <c:v>0.14661974697468694</c:v>
                </c:pt>
                <c:pt idx="44">
                  <c:v>0.1803577574166082</c:v>
                </c:pt>
                <c:pt idx="45">
                  <c:v>0.1804805303803706</c:v>
                </c:pt>
                <c:pt idx="46">
                  <c:v>0.18050508497312312</c:v>
                </c:pt>
                <c:pt idx="47">
                  <c:v>0.18320609017589706</c:v>
                </c:pt>
                <c:pt idx="48">
                  <c:v>0.18418827388599668</c:v>
                </c:pt>
                <c:pt idx="49">
                  <c:v>0.27418085632387257</c:v>
                </c:pt>
                <c:pt idx="50">
                  <c:v>0.27523670381222964</c:v>
                </c:pt>
                <c:pt idx="51">
                  <c:v>0.27766760849472616</c:v>
                </c:pt>
                <c:pt idx="52">
                  <c:v>0.32888848897642042</c:v>
                </c:pt>
                <c:pt idx="53">
                  <c:v>0.41109726551175707</c:v>
                </c:pt>
                <c:pt idx="54">
                  <c:v>0.41325806967397605</c:v>
                </c:pt>
                <c:pt idx="55">
                  <c:v>0.41735868666364184</c:v>
                </c:pt>
                <c:pt idx="56">
                  <c:v>0.41772700555492936</c:v>
                </c:pt>
                <c:pt idx="57">
                  <c:v>0.42224505062138751</c:v>
                </c:pt>
                <c:pt idx="58">
                  <c:v>0.45863495708057767</c:v>
                </c:pt>
                <c:pt idx="59">
                  <c:v>0.45875773004434017</c:v>
                </c:pt>
                <c:pt idx="60">
                  <c:v>0.46153239902537146</c:v>
                </c:pt>
                <c:pt idx="61">
                  <c:v>0.46587856194256227</c:v>
                </c:pt>
                <c:pt idx="62">
                  <c:v>0.46624688083384958</c:v>
                </c:pt>
                <c:pt idx="63">
                  <c:v>0.46636965379761208</c:v>
                </c:pt>
                <c:pt idx="64">
                  <c:v>0.4663942083903645</c:v>
                </c:pt>
                <c:pt idx="65">
                  <c:v>0.46745005587872157</c:v>
                </c:pt>
                <c:pt idx="66">
                  <c:v>0.46757282884248408</c:v>
                </c:pt>
                <c:pt idx="67">
                  <c:v>0.46769560180624659</c:v>
                </c:pt>
                <c:pt idx="68">
                  <c:v>0.46781837477000887</c:v>
                </c:pt>
                <c:pt idx="69">
                  <c:v>0.50388907152341678</c:v>
                </c:pt>
                <c:pt idx="70">
                  <c:v>0.50781780636381524</c:v>
                </c:pt>
                <c:pt idx="71">
                  <c:v>0.50811246147684508</c:v>
                </c:pt>
                <c:pt idx="72">
                  <c:v>0.50988039215502434</c:v>
                </c:pt>
                <c:pt idx="73">
                  <c:v>0.5100522743042919</c:v>
                </c:pt>
                <c:pt idx="74">
                  <c:v>0.55076378908792023</c:v>
                </c:pt>
                <c:pt idx="75">
                  <c:v>0.55076378908792023</c:v>
                </c:pt>
                <c:pt idx="76">
                  <c:v>0.55076378908792023</c:v>
                </c:pt>
                <c:pt idx="77">
                  <c:v>0.55088656205168274</c:v>
                </c:pt>
                <c:pt idx="78">
                  <c:v>0.55088656205168274</c:v>
                </c:pt>
                <c:pt idx="79">
                  <c:v>0.55088656205168274</c:v>
                </c:pt>
                <c:pt idx="80">
                  <c:v>0.55186874576178235</c:v>
                </c:pt>
                <c:pt idx="81">
                  <c:v>0.55550282548915075</c:v>
                </c:pt>
                <c:pt idx="82">
                  <c:v>0.55692699186879535</c:v>
                </c:pt>
                <c:pt idx="83">
                  <c:v>0.55729531076008265</c:v>
                </c:pt>
                <c:pt idx="84">
                  <c:v>0.56048740781790629</c:v>
                </c:pt>
                <c:pt idx="85">
                  <c:v>0.59105787579475644</c:v>
                </c:pt>
                <c:pt idx="86">
                  <c:v>0.61075065918225335</c:v>
                </c:pt>
                <c:pt idx="87">
                  <c:v>0.6432609399865501</c:v>
                </c:pt>
                <c:pt idx="88">
                  <c:v>0.64834374068631573</c:v>
                </c:pt>
                <c:pt idx="89">
                  <c:v>0.64920315143265284</c:v>
                </c:pt>
                <c:pt idx="90">
                  <c:v>0.65264079441800149</c:v>
                </c:pt>
                <c:pt idx="91">
                  <c:v>0.65494892613673539</c:v>
                </c:pt>
                <c:pt idx="92">
                  <c:v>0.73705948430106205</c:v>
                </c:pt>
                <c:pt idx="93">
                  <c:v>0.73924484305603366</c:v>
                </c:pt>
                <c:pt idx="94">
                  <c:v>0.74351734219496701</c:v>
                </c:pt>
                <c:pt idx="95">
                  <c:v>0.74545715502241361</c:v>
                </c:pt>
                <c:pt idx="96">
                  <c:v>0.74803538726142516</c:v>
                </c:pt>
                <c:pt idx="97">
                  <c:v>0.74980331793960442</c:v>
                </c:pt>
                <c:pt idx="98">
                  <c:v>0.78562846876548731</c:v>
                </c:pt>
                <c:pt idx="99">
                  <c:v>0.78970453116240069</c:v>
                </c:pt>
                <c:pt idx="100">
                  <c:v>0.79299484659123443</c:v>
                </c:pt>
                <c:pt idx="101">
                  <c:v>0.79643248957658308</c:v>
                </c:pt>
                <c:pt idx="102">
                  <c:v>0.82936019845767217</c:v>
                </c:pt>
                <c:pt idx="103">
                  <c:v>0.83306794196329803</c:v>
                </c:pt>
                <c:pt idx="104">
                  <c:v>0.83567072879506199</c:v>
                </c:pt>
                <c:pt idx="105">
                  <c:v>0.83901015340940077</c:v>
                </c:pt>
                <c:pt idx="106">
                  <c:v>0.83903470800215318</c:v>
                </c:pt>
                <c:pt idx="107">
                  <c:v>0.83940302689344048</c:v>
                </c:pt>
                <c:pt idx="108">
                  <c:v>0.84109729379336229</c:v>
                </c:pt>
                <c:pt idx="109">
                  <c:v>0.84296344284255165</c:v>
                </c:pt>
                <c:pt idx="110">
                  <c:v>0.84298799743530406</c:v>
                </c:pt>
                <c:pt idx="111">
                  <c:v>0.87996721412055412</c:v>
                </c:pt>
                <c:pt idx="112">
                  <c:v>0.88787379298685587</c:v>
                </c:pt>
                <c:pt idx="113">
                  <c:v>0.93005858333563363</c:v>
                </c:pt>
                <c:pt idx="114">
                  <c:v>0.93057422978343607</c:v>
                </c:pt>
                <c:pt idx="115">
                  <c:v>0.93180195942106048</c:v>
                </c:pt>
                <c:pt idx="116">
                  <c:v>0.93182651401381311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F6-4C44-81AB-FB6EDFE7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64264"/>
        <c:axId val="1"/>
      </c:scatterChart>
      <c:valAx>
        <c:axId val="76456426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385107964790775"/>
              <c:y val="0.90357292838395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4642932133483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64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86609009175737E-2"/>
          <c:y val="0.14244186046511628"/>
          <c:w val="0.86125353818597017"/>
          <c:h val="0.67441860465116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(2)'!$J$21:$J$969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A-4849-83E1-958BFB02DF15}"/>
            </c:ext>
          </c:extLst>
        </c:ser>
        <c:ser>
          <c:idx val="3"/>
          <c:order val="1"/>
          <c:tx>
            <c:strRef>
              <c:f>'A (2)'!$K$20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(2)'!$F$21:$F$41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(2)'!$K$21:$K$969</c:f>
              <c:numCache>
                <c:formatCode>General</c:formatCode>
                <c:ptCount val="949"/>
                <c:pt idx="7" formatCode="0.0000">
                  <c:v>0.23073999999905936</c:v>
                </c:pt>
                <c:pt idx="8" formatCode="0.0000">
                  <c:v>0.22033999999985099</c:v>
                </c:pt>
                <c:pt idx="11" formatCode="0.0000">
                  <c:v>0.22806000000127824</c:v>
                </c:pt>
                <c:pt idx="12" formatCode="0.0000">
                  <c:v>0.23974000000453088</c:v>
                </c:pt>
                <c:pt idx="13" formatCode="0.0000">
                  <c:v>0.49741999999969266</c:v>
                </c:pt>
                <c:pt idx="14" formatCode="0.0000">
                  <c:v>0.50725999999849591</c:v>
                </c:pt>
                <c:pt idx="15" formatCode="0.0000">
                  <c:v>0.51489999999466818</c:v>
                </c:pt>
                <c:pt idx="16" formatCode="0.0000">
                  <c:v>0.53889999999955762</c:v>
                </c:pt>
                <c:pt idx="17" formatCode="0.0000">
                  <c:v>0.53517999999894528</c:v>
                </c:pt>
                <c:pt idx="18" formatCode="0.0000">
                  <c:v>0.54533999999694061</c:v>
                </c:pt>
                <c:pt idx="19" formatCode="0.0000">
                  <c:v>0.53801999999268446</c:v>
                </c:pt>
                <c:pt idx="29" formatCode="0.0000">
                  <c:v>0.65845999999874039</c:v>
                </c:pt>
                <c:pt idx="30" formatCode="0.0000">
                  <c:v>0.64870000000519212</c:v>
                </c:pt>
                <c:pt idx="31" formatCode="0.0000">
                  <c:v>0.6738199999963399</c:v>
                </c:pt>
                <c:pt idx="36" formatCode="0.0000">
                  <c:v>0.72478000000410248</c:v>
                </c:pt>
                <c:pt idx="37" formatCode="0.0000">
                  <c:v>0.71150000000488944</c:v>
                </c:pt>
                <c:pt idx="38" formatCode="0.0000">
                  <c:v>0.69337999999697786</c:v>
                </c:pt>
                <c:pt idx="39" formatCode="0.0000">
                  <c:v>0.70074000000022352</c:v>
                </c:pt>
                <c:pt idx="40" formatCode="0.0000">
                  <c:v>0.70977999999740859</c:v>
                </c:pt>
                <c:pt idx="41" formatCode="0.0000">
                  <c:v>0.7062999999980093</c:v>
                </c:pt>
                <c:pt idx="42" formatCode="0.0000">
                  <c:v>0.72430000000167638</c:v>
                </c:pt>
                <c:pt idx="44" formatCode="0.0000">
                  <c:v>0.75670000000536675</c:v>
                </c:pt>
                <c:pt idx="45" formatCode="0.0000">
                  <c:v>0.76829999999608845</c:v>
                </c:pt>
                <c:pt idx="46" formatCode="0.0000">
                  <c:v>0.76821999999810942</c:v>
                </c:pt>
                <c:pt idx="53">
                  <c:v>0.97994000000471715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EA-4849-83E1-958BFB02DF15}"/>
            </c:ext>
          </c:extLst>
        </c:ser>
        <c:ser>
          <c:idx val="4"/>
          <c:order val="2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(2)'!$L$21:$L$969</c:f>
              <c:numCache>
                <c:formatCode>General</c:formatCode>
                <c:ptCount val="949"/>
                <c:pt idx="48" formatCode="0.0000">
                  <c:v>0.75441999999748077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A-4849-83E1-958BFB02DF15}"/>
            </c:ext>
          </c:extLst>
        </c:ser>
        <c:ser>
          <c:idx val="2"/>
          <c:order val="3"/>
          <c:tx>
            <c:strRef>
              <c:f>'A (2)'!$M$20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(2)'!$M$21:$M$969</c:f>
              <c:numCache>
                <c:formatCode>General</c:formatCode>
                <c:ptCount val="949"/>
                <c:pt idx="1">
                  <c:v>0.18481999999494292</c:v>
                </c:pt>
                <c:pt idx="2">
                  <c:v>0.18491999999969266</c:v>
                </c:pt>
                <c:pt idx="3">
                  <c:v>0.18493999999918742</c:v>
                </c:pt>
                <c:pt idx="4">
                  <c:v>0.18493999999918742</c:v>
                </c:pt>
                <c:pt idx="5">
                  <c:v>0.18485999999393243</c:v>
                </c:pt>
                <c:pt idx="6">
                  <c:v>0.18441999999777181</c:v>
                </c:pt>
                <c:pt idx="20" formatCode="0.0000">
                  <c:v>0.58493999999336665</c:v>
                </c:pt>
                <c:pt idx="21">
                  <c:v>0.62653999999747612</c:v>
                </c:pt>
                <c:pt idx="22" formatCode="0.0000">
                  <c:v>0.6330999999991036</c:v>
                </c:pt>
                <c:pt idx="23">
                  <c:v>0.6557600000014645</c:v>
                </c:pt>
                <c:pt idx="24">
                  <c:v>0.66020000000571599</c:v>
                </c:pt>
                <c:pt idx="25">
                  <c:v>0.6606000000028871</c:v>
                </c:pt>
                <c:pt idx="26">
                  <c:v>0.66182000000117114</c:v>
                </c:pt>
                <c:pt idx="27">
                  <c:v>0.66232000000309199</c:v>
                </c:pt>
                <c:pt idx="28">
                  <c:v>0.66849999999976717</c:v>
                </c:pt>
                <c:pt idx="32">
                  <c:v>0.70759999999427237</c:v>
                </c:pt>
                <c:pt idx="33">
                  <c:v>0.70809999999619322</c:v>
                </c:pt>
                <c:pt idx="34">
                  <c:v>0.70651999999972759</c:v>
                </c:pt>
                <c:pt idx="35">
                  <c:v>0.70712000000639819</c:v>
                </c:pt>
                <c:pt idx="43">
                  <c:v>0.7196200000034878</c:v>
                </c:pt>
                <c:pt idx="49">
                  <c:v>0.84451999999873806</c:v>
                </c:pt>
                <c:pt idx="50" formatCode="0.0000">
                  <c:v>0.84597999999823514</c:v>
                </c:pt>
                <c:pt idx="51" formatCode="0.0000">
                  <c:v>0.84855999999854248</c:v>
                </c:pt>
                <c:pt idx="52" formatCode="0.0000">
                  <c:v>0.8997799999997369</c:v>
                </c:pt>
                <c:pt idx="56">
                  <c:v>0.98883999999816297</c:v>
                </c:pt>
                <c:pt idx="58">
                  <c:v>1.0325599999996484</c:v>
                </c:pt>
                <c:pt idx="59" formatCode="0.0000">
                  <c:v>1.0307600000014645</c:v>
                </c:pt>
                <c:pt idx="65">
                  <c:v>1.0402399999948102</c:v>
                </c:pt>
                <c:pt idx="66">
                  <c:v>1.0406399999992573</c:v>
                </c:pt>
                <c:pt idx="67">
                  <c:v>1.0399399999951129</c:v>
                </c:pt>
                <c:pt idx="68">
                  <c:v>1.0408400000014808</c:v>
                </c:pt>
                <c:pt idx="69">
                  <c:v>1.0775199999989127</c:v>
                </c:pt>
                <c:pt idx="71">
                  <c:v>1.0823600000003353</c:v>
                </c:pt>
                <c:pt idx="72">
                  <c:v>1.0824999999967986</c:v>
                </c:pt>
                <c:pt idx="80">
                  <c:v>1.1261000000013155</c:v>
                </c:pt>
                <c:pt idx="81">
                  <c:v>1.1288599999970756</c:v>
                </c:pt>
                <c:pt idx="82">
                  <c:v>1.1313200000004144</c:v>
                </c:pt>
                <c:pt idx="83">
                  <c:v>1.1323200000042561</c:v>
                </c:pt>
                <c:pt idx="84">
                  <c:v>1.1352200000037556</c:v>
                </c:pt>
                <c:pt idx="85">
                  <c:v>1.1661200000016834</c:v>
                </c:pt>
                <c:pt idx="86">
                  <c:v>1.1866599999993923</c:v>
                </c:pt>
                <c:pt idx="87">
                  <c:v>1.22013999990304</c:v>
                </c:pt>
                <c:pt idx="89">
                  <c:v>1.2248800000015763</c:v>
                </c:pt>
                <c:pt idx="90">
                  <c:v>1.2283800000004703</c:v>
                </c:pt>
                <c:pt idx="92">
                  <c:v>1.3138400000025285</c:v>
                </c:pt>
                <c:pt idx="93">
                  <c:v>1.3170200000022305</c:v>
                </c:pt>
                <c:pt idx="94">
                  <c:v>1.3210000000035507</c:v>
                </c:pt>
                <c:pt idx="95">
                  <c:v>1.3228799999924377</c:v>
                </c:pt>
                <c:pt idx="96">
                  <c:v>1.3274799999999232</c:v>
                </c:pt>
                <c:pt idx="98">
                  <c:v>1.3640999999988708</c:v>
                </c:pt>
                <c:pt idx="99">
                  <c:v>1.367420000002312</c:v>
                </c:pt>
                <c:pt idx="100">
                  <c:v>1.3709999999991851</c:v>
                </c:pt>
                <c:pt idx="103">
                  <c:v>1.4125399999975343</c:v>
                </c:pt>
                <c:pt idx="104">
                  <c:v>1.4166600000025937</c:v>
                </c:pt>
                <c:pt idx="105">
                  <c:v>1.420879999997851</c:v>
                </c:pt>
                <c:pt idx="106">
                  <c:v>1.419000000001688</c:v>
                </c:pt>
                <c:pt idx="107">
                  <c:v>1.4201999999932013</c:v>
                </c:pt>
                <c:pt idx="108">
                  <c:v>1.416479999999865</c:v>
                </c:pt>
                <c:pt idx="109">
                  <c:v>1.4225000000005821</c:v>
                </c:pt>
                <c:pt idx="110">
                  <c:v>1.4240199999985634</c:v>
                </c:pt>
                <c:pt idx="111">
                  <c:v>1.4600400000053924</c:v>
                </c:pt>
                <c:pt idx="112">
                  <c:v>1.4700799999991432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EA-4849-83E1-958BFB02DF15}"/>
            </c:ext>
          </c:extLst>
        </c:ser>
        <c:ser>
          <c:idx val="5"/>
          <c:order val="4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(2)'!$N$21:$N$969</c:f>
              <c:numCache>
                <c:formatCode>General</c:formatCode>
                <c:ptCount val="949"/>
                <c:pt idx="73">
                  <c:v>1.0838800998026272</c:v>
                </c:pt>
                <c:pt idx="88">
                  <c:v>1.2243799999996554</c:v>
                </c:pt>
                <c:pt idx="102">
                  <c:v>1.4087199999994482</c:v>
                </c:pt>
                <c:pt idx="113">
                  <c:v>1.5134400000024471</c:v>
                </c:pt>
                <c:pt idx="114">
                  <c:v>1.5125599999955739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EA-4849-83E1-958BFB02DF15}"/>
            </c:ext>
          </c:extLst>
        </c:ser>
        <c:ser>
          <c:idx val="6"/>
          <c:order val="5"/>
          <c:tx>
            <c:strRef>
              <c:f>'A (2)'!$O$20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(2)'!$O$21:$O$969</c:f>
              <c:numCache>
                <c:formatCode>General</c:formatCode>
                <c:ptCount val="949"/>
                <c:pt idx="115" formatCode="0.0000">
                  <c:v>1.5146600000007311</c:v>
                </c:pt>
                <c:pt idx="116" formatCode="0.0000">
                  <c:v>1.5147799999976996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EA-4849-83E1-958BFB02DF15}"/>
            </c:ext>
          </c:extLst>
        </c:ser>
        <c:ser>
          <c:idx val="7"/>
          <c:order val="6"/>
          <c:tx>
            <c:strRef>
              <c:f>'A (2)'!$P$20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(2)'!$P$21:$P$969</c:f>
              <c:numCache>
                <c:formatCode>General</c:formatCode>
                <c:ptCount val="949"/>
                <c:pt idx="47">
                  <c:v>0.75542000000132248</c:v>
                </c:pt>
                <c:pt idx="60">
                  <c:v>1.0311199999996461</c:v>
                </c:pt>
                <c:pt idx="61">
                  <c:v>1.0392599999977392</c:v>
                </c:pt>
                <c:pt idx="62">
                  <c:v>1.0399599999946076</c:v>
                </c:pt>
                <c:pt idx="63">
                  <c:v>1.0375599999970291</c:v>
                </c:pt>
                <c:pt idx="64">
                  <c:v>1.039680000001681</c:v>
                </c:pt>
                <c:pt idx="70">
                  <c:v>1.0809200000003329</c:v>
                </c:pt>
                <c:pt idx="74">
                  <c:v>1.1268999999956577</c:v>
                </c:pt>
                <c:pt idx="75">
                  <c:v>1.1270999999978812</c:v>
                </c:pt>
                <c:pt idx="76">
                  <c:v>1.1287999999985914</c:v>
                </c:pt>
                <c:pt idx="77">
                  <c:v>1.124100000000908</c:v>
                </c:pt>
                <c:pt idx="78">
                  <c:v>1.1247999999977765</c:v>
                </c:pt>
                <c:pt idx="79">
                  <c:v>1.1249000000025262</c:v>
                </c:pt>
                <c:pt idx="91">
                  <c:v>1.2282399999967311</c:v>
                </c:pt>
                <c:pt idx="101">
                  <c:v>1.3691999999937252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EA-4849-83E1-958BFB02DF15}"/>
            </c:ext>
          </c:extLst>
        </c:ser>
        <c:ser>
          <c:idx val="1"/>
          <c:order val="7"/>
          <c:tx>
            <c:strRef>
              <c:f>'A (2)'!$Q$20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(2)'!$Q$21:$Q$969</c:f>
              <c:numCache>
                <c:formatCode>General</c:formatCode>
                <c:ptCount val="949"/>
                <c:pt idx="0">
                  <c:v>-9.7735811987981203E-3</c:v>
                </c:pt>
                <c:pt idx="1">
                  <c:v>0.16662924608083321</c:v>
                </c:pt>
                <c:pt idx="2">
                  <c:v>0.1667498881457215</c:v>
                </c:pt>
                <c:pt idx="3">
                  <c:v>0.16677401655869914</c:v>
                </c:pt>
                <c:pt idx="4">
                  <c:v>0.16713594275336396</c:v>
                </c:pt>
                <c:pt idx="5">
                  <c:v>0.16716007116634163</c:v>
                </c:pt>
                <c:pt idx="6">
                  <c:v>0.17567740094745363</c:v>
                </c:pt>
                <c:pt idx="7">
                  <c:v>0.21418634805979006</c:v>
                </c:pt>
                <c:pt idx="8">
                  <c:v>0.21732304174688513</c:v>
                </c:pt>
                <c:pt idx="9">
                  <c:v>0.21821579302705835</c:v>
                </c:pt>
                <c:pt idx="10">
                  <c:v>0.21821579302705835</c:v>
                </c:pt>
                <c:pt idx="11">
                  <c:v>0.2207251479767344</c:v>
                </c:pt>
                <c:pt idx="12">
                  <c:v>0.22323450292641045</c:v>
                </c:pt>
                <c:pt idx="13">
                  <c:v>0.48814034900807812</c:v>
                </c:pt>
                <c:pt idx="14">
                  <c:v>0.49542712972732983</c:v>
                </c:pt>
                <c:pt idx="15">
                  <c:v>0.49704373339683261</c:v>
                </c:pt>
                <c:pt idx="16">
                  <c:v>0.53685561480996236</c:v>
                </c:pt>
                <c:pt idx="17">
                  <c:v>0.53888240150008537</c:v>
                </c:pt>
                <c:pt idx="18">
                  <c:v>0.54064377564745414</c:v>
                </c:pt>
                <c:pt idx="19">
                  <c:v>0.54616918221933697</c:v>
                </c:pt>
                <c:pt idx="20">
                  <c:v>0.58962445399209251</c:v>
                </c:pt>
                <c:pt idx="21">
                  <c:v>0.63257302909231738</c:v>
                </c:pt>
                <c:pt idx="22">
                  <c:v>0.63722981279700475</c:v>
                </c:pt>
                <c:pt idx="23">
                  <c:v>0.66311959992202785</c:v>
                </c:pt>
                <c:pt idx="24">
                  <c:v>0.66799353934351402</c:v>
                </c:pt>
                <c:pt idx="25">
                  <c:v>0.66799353934351402</c:v>
                </c:pt>
                <c:pt idx="26">
                  <c:v>0.66801766775649174</c:v>
                </c:pt>
                <c:pt idx="27">
                  <c:v>0.66801766775649174</c:v>
                </c:pt>
                <c:pt idx="28">
                  <c:v>0.6741462846528159</c:v>
                </c:pt>
                <c:pt idx="29">
                  <c:v>0.68206040410948654</c:v>
                </c:pt>
                <c:pt idx="30">
                  <c:v>0.68319443951943637</c:v>
                </c:pt>
                <c:pt idx="31">
                  <c:v>0.68406306238663195</c:v>
                </c:pt>
                <c:pt idx="32">
                  <c:v>0.71709485975304077</c:v>
                </c:pt>
                <c:pt idx="33">
                  <c:v>0.71709485975304077</c:v>
                </c:pt>
                <c:pt idx="34">
                  <c:v>0.71711898816601838</c:v>
                </c:pt>
                <c:pt idx="35">
                  <c:v>0.71711898816601838</c:v>
                </c:pt>
                <c:pt idx="36">
                  <c:v>0.71936293057294032</c:v>
                </c:pt>
                <c:pt idx="37">
                  <c:v>0.72035219550502416</c:v>
                </c:pt>
                <c:pt idx="38">
                  <c:v>0.72249962426003533</c:v>
                </c:pt>
                <c:pt idx="39">
                  <c:v>0.72450228253718063</c:v>
                </c:pt>
                <c:pt idx="40">
                  <c:v>0.72539503381735393</c:v>
                </c:pt>
                <c:pt idx="41">
                  <c:v>0.72614301461966113</c:v>
                </c:pt>
                <c:pt idx="42">
                  <c:v>0.72915906624186799</c:v>
                </c:pt>
                <c:pt idx="43">
                  <c:v>0.72966576291439877</c:v>
                </c:pt>
                <c:pt idx="44">
                  <c:v>0.76281820234569586</c:v>
                </c:pt>
                <c:pt idx="45">
                  <c:v>0.76293884441058413</c:v>
                </c:pt>
                <c:pt idx="46">
                  <c:v>0.76296297282356185</c:v>
                </c:pt>
                <c:pt idx="47">
                  <c:v>0.7656170982511038</c:v>
                </c:pt>
                <c:pt idx="48">
                  <c:v>0.76658223477020992</c:v>
                </c:pt>
                <c:pt idx="49">
                  <c:v>0.85501286833331336</c:v>
                </c:pt>
                <c:pt idx="50">
                  <c:v>0.85605039009135253</c:v>
                </c:pt>
                <c:pt idx="51">
                  <c:v>0.85843910297614023</c:v>
                </c:pt>
                <c:pt idx="52">
                  <c:v>0.90877097244752736</c:v>
                </c:pt>
                <c:pt idx="53">
                  <c:v>0.98955289909671429</c:v>
                </c:pt>
                <c:pt idx="54">
                  <c:v>0.99167619943874785</c:v>
                </c:pt>
                <c:pt idx="55">
                  <c:v>0.99570564440601628</c:v>
                </c:pt>
                <c:pt idx="56">
                  <c:v>0.99606757060068107</c:v>
                </c:pt>
                <c:pt idx="57">
                  <c:v>1.0005071985885694</c:v>
                </c:pt>
                <c:pt idx="58">
                  <c:v>1.0362655066214534</c:v>
                </c:pt>
                <c:pt idx="59">
                  <c:v>1.0363861486863417</c:v>
                </c:pt>
                <c:pt idx="60">
                  <c:v>1.0391126593528166</c:v>
                </c:pt>
                <c:pt idx="61">
                  <c:v>1.0433833884498611</c:v>
                </c:pt>
                <c:pt idx="62">
                  <c:v>1.0437453146445259</c:v>
                </c:pt>
                <c:pt idx="63">
                  <c:v>1.0438659567094142</c:v>
                </c:pt>
                <c:pt idx="64">
                  <c:v>1.043890085122392</c:v>
                </c:pt>
                <c:pt idx="65">
                  <c:v>1.0449276068804312</c:v>
                </c:pt>
                <c:pt idx="66">
                  <c:v>1.0450482489453194</c:v>
                </c:pt>
                <c:pt idx="67">
                  <c:v>1.0451688910102077</c:v>
                </c:pt>
                <c:pt idx="68">
                  <c:v>1.045289533075096</c:v>
                </c:pt>
                <c:pt idx="69">
                  <c:v>1.0807341717392704</c:v>
                </c:pt>
                <c:pt idx="70">
                  <c:v>1.0845947178156949</c:v>
                </c:pt>
                <c:pt idx="71">
                  <c:v>1.0848842587714267</c:v>
                </c:pt>
                <c:pt idx="72">
                  <c:v>1.0866215045058181</c:v>
                </c:pt>
                <c:pt idx="73">
                  <c:v>1.0867904033966616</c:v>
                </c:pt>
                <c:pt idx="74">
                  <c:v>1.1267953121136127</c:v>
                </c:pt>
                <c:pt idx="75">
                  <c:v>1.1267953121136127</c:v>
                </c:pt>
                <c:pt idx="76">
                  <c:v>1.1267953121136127</c:v>
                </c:pt>
                <c:pt idx="77">
                  <c:v>1.126915954178501</c:v>
                </c:pt>
                <c:pt idx="78">
                  <c:v>1.126915954178501</c:v>
                </c:pt>
                <c:pt idx="79">
                  <c:v>1.126915954178501</c:v>
                </c:pt>
                <c:pt idx="80">
                  <c:v>1.1278810906976071</c:v>
                </c:pt>
                <c:pt idx="81">
                  <c:v>1.1314520958182999</c:v>
                </c:pt>
                <c:pt idx="82">
                  <c:v>1.1328515437710038</c:v>
                </c:pt>
                <c:pt idx="83">
                  <c:v>1.1332134699656686</c:v>
                </c:pt>
                <c:pt idx="84">
                  <c:v>1.1363501636527635</c:v>
                </c:pt>
                <c:pt idx="85">
                  <c:v>1.1663900378099434</c:v>
                </c:pt>
                <c:pt idx="86">
                  <c:v>1.1857410250180225</c:v>
                </c:pt>
                <c:pt idx="87">
                  <c:v>1.2176870438004368</c:v>
                </c:pt>
                <c:pt idx="88">
                  <c:v>1.2226816252868113</c:v>
                </c:pt>
                <c:pt idx="89">
                  <c:v>1.2235261197410292</c:v>
                </c:pt>
                <c:pt idx="90">
                  <c:v>1.2269040975579006</c:v>
                </c:pt>
                <c:pt idx="91">
                  <c:v>1.2291721683778003</c:v>
                </c:pt>
                <c:pt idx="92">
                  <c:v>1.3098575813750766</c:v>
                </c:pt>
                <c:pt idx="93">
                  <c:v>1.312005010130088</c:v>
                </c:pt>
                <c:pt idx="94">
                  <c:v>1.3162033539881994</c:v>
                </c:pt>
                <c:pt idx="95">
                  <c:v>1.3181094986134343</c:v>
                </c:pt>
                <c:pt idx="96">
                  <c:v>1.3206429819760879</c:v>
                </c:pt>
                <c:pt idx="97">
                  <c:v>1.3223802277104793</c:v>
                </c:pt>
                <c:pt idx="98">
                  <c:v>1.3575835822448767</c:v>
                </c:pt>
                <c:pt idx="99">
                  <c:v>1.3615888987991673</c:v>
                </c:pt>
                <c:pt idx="100">
                  <c:v>1.3648221061381731</c:v>
                </c:pt>
                <c:pt idx="101">
                  <c:v>1.368200083955045</c:v>
                </c:pt>
                <c:pt idx="102">
                  <c:v>1.4005562857580793</c:v>
                </c:pt>
                <c:pt idx="103">
                  <c:v>1.4041996761177051</c:v>
                </c:pt>
                <c:pt idx="104">
                  <c:v>1.4067572878933365</c:v>
                </c:pt>
                <c:pt idx="105">
                  <c:v>1.4100387520582975</c:v>
                </c:pt>
                <c:pt idx="106">
                  <c:v>1.4100628804712754</c:v>
                </c:pt>
                <c:pt idx="107">
                  <c:v>1.4104248066659402</c:v>
                </c:pt>
                <c:pt idx="108">
                  <c:v>1.4120896671613981</c:v>
                </c:pt>
                <c:pt idx="109">
                  <c:v>1.4139234265476999</c:v>
                </c:pt>
                <c:pt idx="110">
                  <c:v>1.4139475549606777</c:v>
                </c:pt>
                <c:pt idx="111">
                  <c:v>1.4502849449050252</c:v>
                </c:pt>
                <c:pt idx="112">
                  <c:v>1.4580542938838299</c:v>
                </c:pt>
                <c:pt idx="113">
                  <c:v>1.4995069073794403</c:v>
                </c:pt>
                <c:pt idx="114">
                  <c:v>1.5000136040519707</c:v>
                </c:pt>
                <c:pt idx="115">
                  <c:v>1.5012200247008534</c:v>
                </c:pt>
                <c:pt idx="116">
                  <c:v>1.5012441531138312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EA-4849-83E1-958BFB02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112152"/>
        <c:axId val="1"/>
      </c:scatterChart>
      <c:valAx>
        <c:axId val="762112152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77076977052997"/>
              <c:y val="0.87209302325581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6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9244186046511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112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9071150370163"/>
          <c:y val="0.92441860465116277"/>
          <c:w val="0.87817400997464146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678942920199375"/>
          <c:w val="0.79478827361563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(2)'!$J$21:$J$969</c:f>
              <c:numCache>
                <c:formatCode>General</c:formatCode>
                <c:ptCount val="94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E-463B-8914-59925E282564}"/>
            </c:ext>
          </c:extLst>
        </c:ser>
        <c:ser>
          <c:idx val="3"/>
          <c:order val="1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(2)'!$L$21:$L$969</c:f>
              <c:numCache>
                <c:formatCode>General</c:formatCode>
                <c:ptCount val="949"/>
                <c:pt idx="48" formatCode="0.0000">
                  <c:v>0.75441999999748077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AE-463B-8914-59925E282564}"/>
            </c:ext>
          </c:extLst>
        </c:ser>
        <c:ser>
          <c:idx val="4"/>
          <c:order val="2"/>
          <c:tx>
            <c:strRef>
              <c:f>'A (2)'!$M$20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(2)'!$M$21:$M$969</c:f>
              <c:numCache>
                <c:formatCode>General</c:formatCode>
                <c:ptCount val="949"/>
                <c:pt idx="1">
                  <c:v>0.18481999999494292</c:v>
                </c:pt>
                <c:pt idx="2">
                  <c:v>0.18491999999969266</c:v>
                </c:pt>
                <c:pt idx="3">
                  <c:v>0.18493999999918742</c:v>
                </c:pt>
                <c:pt idx="4">
                  <c:v>0.18493999999918742</c:v>
                </c:pt>
                <c:pt idx="5">
                  <c:v>0.18485999999393243</c:v>
                </c:pt>
                <c:pt idx="6">
                  <c:v>0.18441999999777181</c:v>
                </c:pt>
                <c:pt idx="20" formatCode="0.0000">
                  <c:v>0.58493999999336665</c:v>
                </c:pt>
                <c:pt idx="21">
                  <c:v>0.62653999999747612</c:v>
                </c:pt>
                <c:pt idx="22" formatCode="0.0000">
                  <c:v>0.6330999999991036</c:v>
                </c:pt>
                <c:pt idx="23">
                  <c:v>0.6557600000014645</c:v>
                </c:pt>
                <c:pt idx="24">
                  <c:v>0.66020000000571599</c:v>
                </c:pt>
                <c:pt idx="25">
                  <c:v>0.6606000000028871</c:v>
                </c:pt>
                <c:pt idx="26">
                  <c:v>0.66182000000117114</c:v>
                </c:pt>
                <c:pt idx="27">
                  <c:v>0.66232000000309199</c:v>
                </c:pt>
                <c:pt idx="28">
                  <c:v>0.66849999999976717</c:v>
                </c:pt>
                <c:pt idx="32">
                  <c:v>0.70759999999427237</c:v>
                </c:pt>
                <c:pt idx="33">
                  <c:v>0.70809999999619322</c:v>
                </c:pt>
                <c:pt idx="34">
                  <c:v>0.70651999999972759</c:v>
                </c:pt>
                <c:pt idx="35">
                  <c:v>0.70712000000639819</c:v>
                </c:pt>
                <c:pt idx="43">
                  <c:v>0.7196200000034878</c:v>
                </c:pt>
                <c:pt idx="49">
                  <c:v>0.84451999999873806</c:v>
                </c:pt>
                <c:pt idx="50" formatCode="0.0000">
                  <c:v>0.84597999999823514</c:v>
                </c:pt>
                <c:pt idx="51" formatCode="0.0000">
                  <c:v>0.84855999999854248</c:v>
                </c:pt>
                <c:pt idx="52" formatCode="0.0000">
                  <c:v>0.8997799999997369</c:v>
                </c:pt>
                <c:pt idx="56">
                  <c:v>0.98883999999816297</c:v>
                </c:pt>
                <c:pt idx="58">
                  <c:v>1.0325599999996484</c:v>
                </c:pt>
                <c:pt idx="59" formatCode="0.0000">
                  <c:v>1.0307600000014645</c:v>
                </c:pt>
                <c:pt idx="65">
                  <c:v>1.0402399999948102</c:v>
                </c:pt>
                <c:pt idx="66">
                  <c:v>1.0406399999992573</c:v>
                </c:pt>
                <c:pt idx="67">
                  <c:v>1.0399399999951129</c:v>
                </c:pt>
                <c:pt idx="68">
                  <c:v>1.0408400000014808</c:v>
                </c:pt>
                <c:pt idx="69">
                  <c:v>1.0775199999989127</c:v>
                </c:pt>
                <c:pt idx="71">
                  <c:v>1.0823600000003353</c:v>
                </c:pt>
                <c:pt idx="72">
                  <c:v>1.0824999999967986</c:v>
                </c:pt>
                <c:pt idx="80">
                  <c:v>1.1261000000013155</c:v>
                </c:pt>
                <c:pt idx="81">
                  <c:v>1.1288599999970756</c:v>
                </c:pt>
                <c:pt idx="82">
                  <c:v>1.1313200000004144</c:v>
                </c:pt>
                <c:pt idx="83">
                  <c:v>1.1323200000042561</c:v>
                </c:pt>
                <c:pt idx="84">
                  <c:v>1.1352200000037556</c:v>
                </c:pt>
                <c:pt idx="85">
                  <c:v>1.1661200000016834</c:v>
                </c:pt>
                <c:pt idx="86">
                  <c:v>1.1866599999993923</c:v>
                </c:pt>
                <c:pt idx="87">
                  <c:v>1.22013999990304</c:v>
                </c:pt>
                <c:pt idx="89">
                  <c:v>1.2248800000015763</c:v>
                </c:pt>
                <c:pt idx="90">
                  <c:v>1.2283800000004703</c:v>
                </c:pt>
                <c:pt idx="92">
                  <c:v>1.3138400000025285</c:v>
                </c:pt>
                <c:pt idx="93">
                  <c:v>1.3170200000022305</c:v>
                </c:pt>
                <c:pt idx="94">
                  <c:v>1.3210000000035507</c:v>
                </c:pt>
                <c:pt idx="95">
                  <c:v>1.3228799999924377</c:v>
                </c:pt>
                <c:pt idx="96">
                  <c:v>1.3274799999999232</c:v>
                </c:pt>
                <c:pt idx="98">
                  <c:v>1.3640999999988708</c:v>
                </c:pt>
                <c:pt idx="99">
                  <c:v>1.367420000002312</c:v>
                </c:pt>
                <c:pt idx="100">
                  <c:v>1.3709999999991851</c:v>
                </c:pt>
                <c:pt idx="103">
                  <c:v>1.4125399999975343</c:v>
                </c:pt>
                <c:pt idx="104">
                  <c:v>1.4166600000025937</c:v>
                </c:pt>
                <c:pt idx="105">
                  <c:v>1.420879999997851</c:v>
                </c:pt>
                <c:pt idx="106">
                  <c:v>1.419000000001688</c:v>
                </c:pt>
                <c:pt idx="107">
                  <c:v>1.4201999999932013</c:v>
                </c:pt>
                <c:pt idx="108">
                  <c:v>1.416479999999865</c:v>
                </c:pt>
                <c:pt idx="109">
                  <c:v>1.4225000000005821</c:v>
                </c:pt>
                <c:pt idx="110">
                  <c:v>1.4240199999985634</c:v>
                </c:pt>
                <c:pt idx="111">
                  <c:v>1.4600400000053924</c:v>
                </c:pt>
                <c:pt idx="112">
                  <c:v>1.4700799999991432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AE-463B-8914-59925E282564}"/>
            </c:ext>
          </c:extLst>
        </c:ser>
        <c:ser>
          <c:idx val="2"/>
          <c:order val="3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(2)'!$N$21:$N$969</c:f>
              <c:numCache>
                <c:formatCode>General</c:formatCode>
                <c:ptCount val="949"/>
                <c:pt idx="73">
                  <c:v>1.0838800998026272</c:v>
                </c:pt>
                <c:pt idx="88">
                  <c:v>1.2243799999996554</c:v>
                </c:pt>
                <c:pt idx="102">
                  <c:v>1.4087199999994482</c:v>
                </c:pt>
                <c:pt idx="113">
                  <c:v>1.5134400000024471</c:v>
                </c:pt>
                <c:pt idx="114">
                  <c:v>1.5125599999955739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AE-463B-8914-59925E282564}"/>
            </c:ext>
          </c:extLst>
        </c:ser>
        <c:ser>
          <c:idx val="6"/>
          <c:order val="4"/>
          <c:tx>
            <c:strRef>
              <c:f>'A (2)'!$P$20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(2)'!$F$21:$F$70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(2)'!$P$21:$P$969</c:f>
              <c:numCache>
                <c:formatCode>General</c:formatCode>
                <c:ptCount val="949"/>
                <c:pt idx="47">
                  <c:v>0.75542000000132248</c:v>
                </c:pt>
                <c:pt idx="60">
                  <c:v>1.0311199999996461</c:v>
                </c:pt>
                <c:pt idx="61">
                  <c:v>1.0392599999977392</c:v>
                </c:pt>
                <c:pt idx="62">
                  <c:v>1.0399599999946076</c:v>
                </c:pt>
                <c:pt idx="63">
                  <c:v>1.0375599999970291</c:v>
                </c:pt>
                <c:pt idx="64">
                  <c:v>1.039680000001681</c:v>
                </c:pt>
                <c:pt idx="70">
                  <c:v>1.0809200000003329</c:v>
                </c:pt>
                <c:pt idx="74">
                  <c:v>1.1268999999956577</c:v>
                </c:pt>
                <c:pt idx="75">
                  <c:v>1.1270999999978812</c:v>
                </c:pt>
                <c:pt idx="76">
                  <c:v>1.1287999999985914</c:v>
                </c:pt>
                <c:pt idx="77">
                  <c:v>1.124100000000908</c:v>
                </c:pt>
                <c:pt idx="78">
                  <c:v>1.1247999999977765</c:v>
                </c:pt>
                <c:pt idx="79">
                  <c:v>1.1249000000025262</c:v>
                </c:pt>
                <c:pt idx="91">
                  <c:v>1.2282399999967311</c:v>
                </c:pt>
                <c:pt idx="101">
                  <c:v>1.3691999999937252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AE-463B-8914-59925E282564}"/>
            </c:ext>
          </c:extLst>
        </c:ser>
        <c:ser>
          <c:idx val="7"/>
          <c:order val="5"/>
          <c:tx>
            <c:strRef>
              <c:f>'A (2)'!$Q$20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(2)'!$H$21:$H$969</c:f>
              <c:numCache>
                <c:formatCode>General</c:formatCode>
                <c:ptCount val="949"/>
                <c:pt idx="0">
                  <c:v>0</c:v>
                </c:pt>
                <c:pt idx="1">
                  <c:v>3655.5</c:v>
                </c:pt>
                <c:pt idx="2">
                  <c:v>3658</c:v>
                </c:pt>
                <c:pt idx="3">
                  <c:v>3658.5</c:v>
                </c:pt>
                <c:pt idx="4">
                  <c:v>3666</c:v>
                </c:pt>
                <c:pt idx="5">
                  <c:v>3666.5</c:v>
                </c:pt>
                <c:pt idx="6">
                  <c:v>3843</c:v>
                </c:pt>
                <c:pt idx="7">
                  <c:v>4641</c:v>
                </c:pt>
                <c:pt idx="8">
                  <c:v>4706</c:v>
                </c:pt>
                <c:pt idx="9">
                  <c:v>4724.5</c:v>
                </c:pt>
                <c:pt idx="10">
                  <c:v>4724.5</c:v>
                </c:pt>
                <c:pt idx="11">
                  <c:v>4776.5</c:v>
                </c:pt>
                <c:pt idx="12">
                  <c:v>4828.5</c:v>
                </c:pt>
                <c:pt idx="13">
                  <c:v>10318</c:v>
                </c:pt>
                <c:pt idx="14">
                  <c:v>10469</c:v>
                </c:pt>
                <c:pt idx="15">
                  <c:v>10502.5</c:v>
                </c:pt>
                <c:pt idx="16">
                  <c:v>11327.5</c:v>
                </c:pt>
                <c:pt idx="17">
                  <c:v>11369.5</c:v>
                </c:pt>
                <c:pt idx="18">
                  <c:v>11406</c:v>
                </c:pt>
                <c:pt idx="19">
                  <c:v>11520.5</c:v>
                </c:pt>
                <c:pt idx="20">
                  <c:v>12421</c:v>
                </c:pt>
                <c:pt idx="21">
                  <c:v>13311</c:v>
                </c:pt>
                <c:pt idx="22">
                  <c:v>13407.5</c:v>
                </c:pt>
                <c:pt idx="23">
                  <c:v>13944</c:v>
                </c:pt>
                <c:pt idx="24">
                  <c:v>14045</c:v>
                </c:pt>
                <c:pt idx="25">
                  <c:v>14045</c:v>
                </c:pt>
                <c:pt idx="26">
                  <c:v>14045.5</c:v>
                </c:pt>
                <c:pt idx="27">
                  <c:v>14045.5</c:v>
                </c:pt>
                <c:pt idx="28">
                  <c:v>14172.5</c:v>
                </c:pt>
                <c:pt idx="29">
                  <c:v>14336.5</c:v>
                </c:pt>
                <c:pt idx="30">
                  <c:v>14360</c:v>
                </c:pt>
                <c:pt idx="31">
                  <c:v>14378</c:v>
                </c:pt>
                <c:pt idx="32">
                  <c:v>15062.5</c:v>
                </c:pt>
                <c:pt idx="33">
                  <c:v>15062.5</c:v>
                </c:pt>
                <c:pt idx="34">
                  <c:v>15063</c:v>
                </c:pt>
                <c:pt idx="35">
                  <c:v>15063</c:v>
                </c:pt>
                <c:pt idx="36">
                  <c:v>15109.5</c:v>
                </c:pt>
                <c:pt idx="37">
                  <c:v>15130</c:v>
                </c:pt>
                <c:pt idx="38">
                  <c:v>15174.5</c:v>
                </c:pt>
                <c:pt idx="39">
                  <c:v>15216</c:v>
                </c:pt>
                <c:pt idx="40">
                  <c:v>15234.5</c:v>
                </c:pt>
                <c:pt idx="41">
                  <c:v>15250</c:v>
                </c:pt>
                <c:pt idx="42">
                  <c:v>15312.5</c:v>
                </c:pt>
                <c:pt idx="43">
                  <c:v>15323</c:v>
                </c:pt>
                <c:pt idx="44">
                  <c:v>16010</c:v>
                </c:pt>
                <c:pt idx="45">
                  <c:v>16012.5</c:v>
                </c:pt>
                <c:pt idx="46">
                  <c:v>16013</c:v>
                </c:pt>
                <c:pt idx="47">
                  <c:v>16068</c:v>
                </c:pt>
                <c:pt idx="48">
                  <c:v>16088</c:v>
                </c:pt>
                <c:pt idx="49">
                  <c:v>17920.5</c:v>
                </c:pt>
                <c:pt idx="50">
                  <c:v>17942</c:v>
                </c:pt>
                <c:pt idx="51">
                  <c:v>17991.5</c:v>
                </c:pt>
                <c:pt idx="52">
                  <c:v>19034.5</c:v>
                </c:pt>
                <c:pt idx="53">
                  <c:v>20708.5</c:v>
                </c:pt>
                <c:pt idx="54">
                  <c:v>20752.5</c:v>
                </c:pt>
                <c:pt idx="55">
                  <c:v>20836</c:v>
                </c:pt>
                <c:pt idx="56">
                  <c:v>20843.5</c:v>
                </c:pt>
                <c:pt idx="57">
                  <c:v>20935.5</c:v>
                </c:pt>
                <c:pt idx="58">
                  <c:v>21676.5</c:v>
                </c:pt>
                <c:pt idx="59">
                  <c:v>21679</c:v>
                </c:pt>
                <c:pt idx="60">
                  <c:v>21735.5</c:v>
                </c:pt>
                <c:pt idx="61">
                  <c:v>21824</c:v>
                </c:pt>
                <c:pt idx="62">
                  <c:v>21831.5</c:v>
                </c:pt>
                <c:pt idx="63">
                  <c:v>21834</c:v>
                </c:pt>
                <c:pt idx="64">
                  <c:v>21834.5</c:v>
                </c:pt>
                <c:pt idx="65">
                  <c:v>21856</c:v>
                </c:pt>
                <c:pt idx="66">
                  <c:v>21858.5</c:v>
                </c:pt>
                <c:pt idx="67">
                  <c:v>21861</c:v>
                </c:pt>
                <c:pt idx="68">
                  <c:v>21863.5</c:v>
                </c:pt>
                <c:pt idx="69">
                  <c:v>22598</c:v>
                </c:pt>
                <c:pt idx="70">
                  <c:v>22678</c:v>
                </c:pt>
                <c:pt idx="71">
                  <c:v>22684</c:v>
                </c:pt>
                <c:pt idx="72">
                  <c:v>22720</c:v>
                </c:pt>
                <c:pt idx="73">
                  <c:v>22723.5</c:v>
                </c:pt>
                <c:pt idx="74">
                  <c:v>23552.5</c:v>
                </c:pt>
                <c:pt idx="75">
                  <c:v>23552.5</c:v>
                </c:pt>
                <c:pt idx="76">
                  <c:v>23552.5</c:v>
                </c:pt>
                <c:pt idx="77">
                  <c:v>23555</c:v>
                </c:pt>
                <c:pt idx="78">
                  <c:v>23555</c:v>
                </c:pt>
                <c:pt idx="79">
                  <c:v>23555</c:v>
                </c:pt>
                <c:pt idx="80">
                  <c:v>23575</c:v>
                </c:pt>
                <c:pt idx="81">
                  <c:v>23649</c:v>
                </c:pt>
                <c:pt idx="82">
                  <c:v>23678</c:v>
                </c:pt>
                <c:pt idx="83">
                  <c:v>23685.5</c:v>
                </c:pt>
                <c:pt idx="84">
                  <c:v>23750.5</c:v>
                </c:pt>
                <c:pt idx="85">
                  <c:v>24373</c:v>
                </c:pt>
                <c:pt idx="86">
                  <c:v>24774</c:v>
                </c:pt>
                <c:pt idx="87">
                  <c:v>25436</c:v>
                </c:pt>
                <c:pt idx="88">
                  <c:v>25539.5</c:v>
                </c:pt>
                <c:pt idx="89">
                  <c:v>25557</c:v>
                </c:pt>
                <c:pt idx="90">
                  <c:v>25627</c:v>
                </c:pt>
                <c:pt idx="91">
                  <c:v>25674</c:v>
                </c:pt>
                <c:pt idx="92">
                  <c:v>27346</c:v>
                </c:pt>
                <c:pt idx="93">
                  <c:v>27390.5</c:v>
                </c:pt>
                <c:pt idx="94">
                  <c:v>27477.5</c:v>
                </c:pt>
                <c:pt idx="95">
                  <c:v>27517</c:v>
                </c:pt>
                <c:pt idx="96">
                  <c:v>27569.5</c:v>
                </c:pt>
                <c:pt idx="97">
                  <c:v>27605.5</c:v>
                </c:pt>
                <c:pt idx="98">
                  <c:v>28335</c:v>
                </c:pt>
                <c:pt idx="99">
                  <c:v>28418</c:v>
                </c:pt>
                <c:pt idx="100">
                  <c:v>28485</c:v>
                </c:pt>
                <c:pt idx="101">
                  <c:v>28555</c:v>
                </c:pt>
                <c:pt idx="102">
                  <c:v>29225.5</c:v>
                </c:pt>
                <c:pt idx="103">
                  <c:v>29301</c:v>
                </c:pt>
                <c:pt idx="104">
                  <c:v>29354</c:v>
                </c:pt>
                <c:pt idx="105">
                  <c:v>29422</c:v>
                </c:pt>
                <c:pt idx="106">
                  <c:v>29422.5</c:v>
                </c:pt>
                <c:pt idx="107">
                  <c:v>29430</c:v>
                </c:pt>
                <c:pt idx="108">
                  <c:v>29464.5</c:v>
                </c:pt>
                <c:pt idx="109">
                  <c:v>29502.5</c:v>
                </c:pt>
                <c:pt idx="110">
                  <c:v>29503</c:v>
                </c:pt>
                <c:pt idx="111">
                  <c:v>30256</c:v>
                </c:pt>
                <c:pt idx="112">
                  <c:v>30417</c:v>
                </c:pt>
                <c:pt idx="113">
                  <c:v>31276</c:v>
                </c:pt>
                <c:pt idx="114">
                  <c:v>31286.5</c:v>
                </c:pt>
                <c:pt idx="115">
                  <c:v>31311.5</c:v>
                </c:pt>
                <c:pt idx="116">
                  <c:v>31312</c:v>
                </c:pt>
              </c:numCache>
            </c:numRef>
          </c:xVal>
          <c:yVal>
            <c:numRef>
              <c:f>'A (2)'!$Q$21:$Q$969</c:f>
              <c:numCache>
                <c:formatCode>General</c:formatCode>
                <c:ptCount val="949"/>
                <c:pt idx="0">
                  <c:v>-9.7735811987981203E-3</c:v>
                </c:pt>
                <c:pt idx="1">
                  <c:v>0.16662924608083321</c:v>
                </c:pt>
                <c:pt idx="2">
                  <c:v>0.1667498881457215</c:v>
                </c:pt>
                <c:pt idx="3">
                  <c:v>0.16677401655869914</c:v>
                </c:pt>
                <c:pt idx="4">
                  <c:v>0.16713594275336396</c:v>
                </c:pt>
                <c:pt idx="5">
                  <c:v>0.16716007116634163</c:v>
                </c:pt>
                <c:pt idx="6">
                  <c:v>0.17567740094745363</c:v>
                </c:pt>
                <c:pt idx="7">
                  <c:v>0.21418634805979006</c:v>
                </c:pt>
                <c:pt idx="8">
                  <c:v>0.21732304174688513</c:v>
                </c:pt>
                <c:pt idx="9">
                  <c:v>0.21821579302705835</c:v>
                </c:pt>
                <c:pt idx="10">
                  <c:v>0.21821579302705835</c:v>
                </c:pt>
                <c:pt idx="11">
                  <c:v>0.2207251479767344</c:v>
                </c:pt>
                <c:pt idx="12">
                  <c:v>0.22323450292641045</c:v>
                </c:pt>
                <c:pt idx="13">
                  <c:v>0.48814034900807812</c:v>
                </c:pt>
                <c:pt idx="14">
                  <c:v>0.49542712972732983</c:v>
                </c:pt>
                <c:pt idx="15">
                  <c:v>0.49704373339683261</c:v>
                </c:pt>
                <c:pt idx="16">
                  <c:v>0.53685561480996236</c:v>
                </c:pt>
                <c:pt idx="17">
                  <c:v>0.53888240150008537</c:v>
                </c:pt>
                <c:pt idx="18">
                  <c:v>0.54064377564745414</c:v>
                </c:pt>
                <c:pt idx="19">
                  <c:v>0.54616918221933697</c:v>
                </c:pt>
                <c:pt idx="20">
                  <c:v>0.58962445399209251</c:v>
                </c:pt>
                <c:pt idx="21">
                  <c:v>0.63257302909231738</c:v>
                </c:pt>
                <c:pt idx="22">
                  <c:v>0.63722981279700475</c:v>
                </c:pt>
                <c:pt idx="23">
                  <c:v>0.66311959992202785</c:v>
                </c:pt>
                <c:pt idx="24">
                  <c:v>0.66799353934351402</c:v>
                </c:pt>
                <c:pt idx="25">
                  <c:v>0.66799353934351402</c:v>
                </c:pt>
                <c:pt idx="26">
                  <c:v>0.66801766775649174</c:v>
                </c:pt>
                <c:pt idx="27">
                  <c:v>0.66801766775649174</c:v>
                </c:pt>
                <c:pt idx="28">
                  <c:v>0.6741462846528159</c:v>
                </c:pt>
                <c:pt idx="29">
                  <c:v>0.68206040410948654</c:v>
                </c:pt>
                <c:pt idx="30">
                  <c:v>0.68319443951943637</c:v>
                </c:pt>
                <c:pt idx="31">
                  <c:v>0.68406306238663195</c:v>
                </c:pt>
                <c:pt idx="32">
                  <c:v>0.71709485975304077</c:v>
                </c:pt>
                <c:pt idx="33">
                  <c:v>0.71709485975304077</c:v>
                </c:pt>
                <c:pt idx="34">
                  <c:v>0.71711898816601838</c:v>
                </c:pt>
                <c:pt idx="35">
                  <c:v>0.71711898816601838</c:v>
                </c:pt>
                <c:pt idx="36">
                  <c:v>0.71936293057294032</c:v>
                </c:pt>
                <c:pt idx="37">
                  <c:v>0.72035219550502416</c:v>
                </c:pt>
                <c:pt idx="38">
                  <c:v>0.72249962426003533</c:v>
                </c:pt>
                <c:pt idx="39">
                  <c:v>0.72450228253718063</c:v>
                </c:pt>
                <c:pt idx="40">
                  <c:v>0.72539503381735393</c:v>
                </c:pt>
                <c:pt idx="41">
                  <c:v>0.72614301461966113</c:v>
                </c:pt>
                <c:pt idx="42">
                  <c:v>0.72915906624186799</c:v>
                </c:pt>
                <c:pt idx="43">
                  <c:v>0.72966576291439877</c:v>
                </c:pt>
                <c:pt idx="44">
                  <c:v>0.76281820234569586</c:v>
                </c:pt>
                <c:pt idx="45">
                  <c:v>0.76293884441058413</c:v>
                </c:pt>
                <c:pt idx="46">
                  <c:v>0.76296297282356185</c:v>
                </c:pt>
                <c:pt idx="47">
                  <c:v>0.7656170982511038</c:v>
                </c:pt>
                <c:pt idx="48">
                  <c:v>0.76658223477020992</c:v>
                </c:pt>
                <c:pt idx="49">
                  <c:v>0.85501286833331336</c:v>
                </c:pt>
                <c:pt idx="50">
                  <c:v>0.85605039009135253</c:v>
                </c:pt>
                <c:pt idx="51">
                  <c:v>0.85843910297614023</c:v>
                </c:pt>
                <c:pt idx="52">
                  <c:v>0.90877097244752736</c:v>
                </c:pt>
                <c:pt idx="53">
                  <c:v>0.98955289909671429</c:v>
                </c:pt>
                <c:pt idx="54">
                  <c:v>0.99167619943874785</c:v>
                </c:pt>
                <c:pt idx="55">
                  <c:v>0.99570564440601628</c:v>
                </c:pt>
                <c:pt idx="56">
                  <c:v>0.99606757060068107</c:v>
                </c:pt>
                <c:pt idx="57">
                  <c:v>1.0005071985885694</c:v>
                </c:pt>
                <c:pt idx="58">
                  <c:v>1.0362655066214534</c:v>
                </c:pt>
                <c:pt idx="59">
                  <c:v>1.0363861486863417</c:v>
                </c:pt>
                <c:pt idx="60">
                  <c:v>1.0391126593528166</c:v>
                </c:pt>
                <c:pt idx="61">
                  <c:v>1.0433833884498611</c:v>
                </c:pt>
                <c:pt idx="62">
                  <c:v>1.0437453146445259</c:v>
                </c:pt>
                <c:pt idx="63">
                  <c:v>1.0438659567094142</c:v>
                </c:pt>
                <c:pt idx="64">
                  <c:v>1.043890085122392</c:v>
                </c:pt>
                <c:pt idx="65">
                  <c:v>1.0449276068804312</c:v>
                </c:pt>
                <c:pt idx="66">
                  <c:v>1.0450482489453194</c:v>
                </c:pt>
                <c:pt idx="67">
                  <c:v>1.0451688910102077</c:v>
                </c:pt>
                <c:pt idx="68">
                  <c:v>1.045289533075096</c:v>
                </c:pt>
                <c:pt idx="69">
                  <c:v>1.0807341717392704</c:v>
                </c:pt>
                <c:pt idx="70">
                  <c:v>1.0845947178156949</c:v>
                </c:pt>
                <c:pt idx="71">
                  <c:v>1.0848842587714267</c:v>
                </c:pt>
                <c:pt idx="72">
                  <c:v>1.0866215045058181</c:v>
                </c:pt>
                <c:pt idx="73">
                  <c:v>1.0867904033966616</c:v>
                </c:pt>
                <c:pt idx="74">
                  <c:v>1.1267953121136127</c:v>
                </c:pt>
                <c:pt idx="75">
                  <c:v>1.1267953121136127</c:v>
                </c:pt>
                <c:pt idx="76">
                  <c:v>1.1267953121136127</c:v>
                </c:pt>
                <c:pt idx="77">
                  <c:v>1.126915954178501</c:v>
                </c:pt>
                <c:pt idx="78">
                  <c:v>1.126915954178501</c:v>
                </c:pt>
                <c:pt idx="79">
                  <c:v>1.126915954178501</c:v>
                </c:pt>
                <c:pt idx="80">
                  <c:v>1.1278810906976071</c:v>
                </c:pt>
                <c:pt idx="81">
                  <c:v>1.1314520958182999</c:v>
                </c:pt>
                <c:pt idx="82">
                  <c:v>1.1328515437710038</c:v>
                </c:pt>
                <c:pt idx="83">
                  <c:v>1.1332134699656686</c:v>
                </c:pt>
                <c:pt idx="84">
                  <c:v>1.1363501636527635</c:v>
                </c:pt>
                <c:pt idx="85">
                  <c:v>1.1663900378099434</c:v>
                </c:pt>
                <c:pt idx="86">
                  <c:v>1.1857410250180225</c:v>
                </c:pt>
                <c:pt idx="87">
                  <c:v>1.2176870438004368</c:v>
                </c:pt>
                <c:pt idx="88">
                  <c:v>1.2226816252868113</c:v>
                </c:pt>
                <c:pt idx="89">
                  <c:v>1.2235261197410292</c:v>
                </c:pt>
                <c:pt idx="90">
                  <c:v>1.2269040975579006</c:v>
                </c:pt>
                <c:pt idx="91">
                  <c:v>1.2291721683778003</c:v>
                </c:pt>
                <c:pt idx="92">
                  <c:v>1.3098575813750766</c:v>
                </c:pt>
                <c:pt idx="93">
                  <c:v>1.312005010130088</c:v>
                </c:pt>
                <c:pt idx="94">
                  <c:v>1.3162033539881994</c:v>
                </c:pt>
                <c:pt idx="95">
                  <c:v>1.3181094986134343</c:v>
                </c:pt>
                <c:pt idx="96">
                  <c:v>1.3206429819760879</c:v>
                </c:pt>
                <c:pt idx="97">
                  <c:v>1.3223802277104793</c:v>
                </c:pt>
                <c:pt idx="98">
                  <c:v>1.3575835822448767</c:v>
                </c:pt>
                <c:pt idx="99">
                  <c:v>1.3615888987991673</c:v>
                </c:pt>
                <c:pt idx="100">
                  <c:v>1.3648221061381731</c:v>
                </c:pt>
                <c:pt idx="101">
                  <c:v>1.368200083955045</c:v>
                </c:pt>
                <c:pt idx="102">
                  <c:v>1.4005562857580793</c:v>
                </c:pt>
                <c:pt idx="103">
                  <c:v>1.4041996761177051</c:v>
                </c:pt>
                <c:pt idx="104">
                  <c:v>1.4067572878933365</c:v>
                </c:pt>
                <c:pt idx="105">
                  <c:v>1.4100387520582975</c:v>
                </c:pt>
                <c:pt idx="106">
                  <c:v>1.4100628804712754</c:v>
                </c:pt>
                <c:pt idx="107">
                  <c:v>1.4104248066659402</c:v>
                </c:pt>
                <c:pt idx="108">
                  <c:v>1.4120896671613981</c:v>
                </c:pt>
                <c:pt idx="109">
                  <c:v>1.4139234265476999</c:v>
                </c:pt>
                <c:pt idx="110">
                  <c:v>1.4139475549606777</c:v>
                </c:pt>
                <c:pt idx="111">
                  <c:v>1.4502849449050252</c:v>
                </c:pt>
                <c:pt idx="112">
                  <c:v>1.4580542938838299</c:v>
                </c:pt>
                <c:pt idx="113">
                  <c:v>1.4995069073794403</c:v>
                </c:pt>
                <c:pt idx="114">
                  <c:v>1.5000136040519707</c:v>
                </c:pt>
                <c:pt idx="115">
                  <c:v>1.5012200247008534</c:v>
                </c:pt>
                <c:pt idx="116">
                  <c:v>1.5012441531138312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AE-463B-8914-59925E282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15968"/>
        <c:axId val="1"/>
      </c:scatterChart>
      <c:valAx>
        <c:axId val="765415968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7296416938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1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43648208469"/>
          <c:y val="0.9204921861831491"/>
          <c:w val="0.644951140065146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8910048696015E-2"/>
          <c:y val="0.14244186046511628"/>
          <c:w val="0.84771713679994321"/>
          <c:h val="0.67441860465116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(3)'!$J$21:$J$969</c:f>
              <c:numCache>
                <c:formatCode>General</c:formatCode>
                <c:ptCount val="949"/>
                <c:pt idx="0">
                  <c:v>9.7735812014434487E-3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9-49C1-8EF8-0413CCF3247F}"/>
            </c:ext>
          </c:extLst>
        </c:ser>
        <c:ser>
          <c:idx val="3"/>
          <c:order val="1"/>
          <c:tx>
            <c:strRef>
              <c:f>'A (3)'!$K$20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(3)'!$F$21:$F$41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(3)'!$K$21:$K$969</c:f>
              <c:numCache>
                <c:formatCode>General</c:formatCode>
                <c:ptCount val="949"/>
                <c:pt idx="7" formatCode="0.0000">
                  <c:v>1.6553651934373192E-2</c:v>
                </c:pt>
                <c:pt idx="8" formatCode="0.0000">
                  <c:v>3.0169582532835193E-3</c:v>
                </c:pt>
                <c:pt idx="11" formatCode="0.0000">
                  <c:v>7.334852016356308E-3</c:v>
                </c:pt>
                <c:pt idx="12" formatCode="0.0000">
                  <c:v>1.6505497071193531E-2</c:v>
                </c:pt>
                <c:pt idx="13" formatCode="0.0000">
                  <c:v>9.2796509925392456E-3</c:v>
                </c:pt>
                <c:pt idx="14" formatCode="0.0000">
                  <c:v>1.1832870266516693E-2</c:v>
                </c:pt>
                <c:pt idx="15" formatCode="0.0000">
                  <c:v>1.7856266596936621E-2</c:v>
                </c:pt>
                <c:pt idx="16" formatCode="0.0000">
                  <c:v>2.0443851826712489E-3</c:v>
                </c:pt>
                <c:pt idx="17" formatCode="0.0000">
                  <c:v>-3.7024015036877245E-3</c:v>
                </c:pt>
                <c:pt idx="18" formatCode="0.0000">
                  <c:v>4.6962243504822254E-3</c:v>
                </c:pt>
                <c:pt idx="19" formatCode="0.0000">
                  <c:v>-8.1491822202224284E-3</c:v>
                </c:pt>
                <c:pt idx="29" formatCode="0.0000">
                  <c:v>-2.3600404114404228E-2</c:v>
                </c:pt>
                <c:pt idx="30" formatCode="0.0000">
                  <c:v>-3.4494439518311992E-2</c:v>
                </c:pt>
                <c:pt idx="31" formatCode="0.0000">
                  <c:v>-1.0243062388326507E-2</c:v>
                </c:pt>
                <c:pt idx="36" formatCode="0.0000">
                  <c:v>5.4170694274944253E-3</c:v>
                </c:pt>
                <c:pt idx="37" formatCode="0.0000">
                  <c:v>-8.8521955040050671E-3</c:v>
                </c:pt>
                <c:pt idx="38" formatCode="0.0000">
                  <c:v>-2.911962426151149E-2</c:v>
                </c:pt>
                <c:pt idx="39" formatCode="0.0000">
                  <c:v>-2.3762282537063584E-2</c:v>
                </c:pt>
                <c:pt idx="40" formatCode="0.0000">
                  <c:v>-1.5615033822541591E-2</c:v>
                </c:pt>
                <c:pt idx="41" formatCode="0.0000">
                  <c:v>-1.9843014619254973E-2</c:v>
                </c:pt>
                <c:pt idx="42" formatCode="0.0000">
                  <c:v>-4.8590662481728941E-3</c:v>
                </c:pt>
                <c:pt idx="44" formatCode="0.0000">
                  <c:v>-6.1182023418950848E-3</c:v>
                </c:pt>
                <c:pt idx="45" formatCode="0.0000">
                  <c:v>5.3611555849784054E-3</c:v>
                </c:pt>
                <c:pt idx="46" formatCode="0.0000">
                  <c:v>5.2570271727745421E-3</c:v>
                </c:pt>
                <c:pt idx="53">
                  <c:v>-9.6128990917350166E-3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39-49C1-8EF8-0413CCF3247F}"/>
            </c:ext>
          </c:extLst>
        </c:ser>
        <c:ser>
          <c:idx val="4"/>
          <c:order val="2"/>
          <c:tx>
            <c:strRef>
              <c:f>'A (3)'!$L$20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(3)'!$F$21:$F$1792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(3)'!$L$21:$L$969</c:f>
              <c:numCache>
                <c:formatCode>General</c:formatCode>
                <c:ptCount val="949"/>
                <c:pt idx="48" formatCode="0.0000">
                  <c:v>-1.216223477240419E-2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39-49C1-8EF8-0413CCF3247F}"/>
            </c:ext>
          </c:extLst>
        </c:ser>
        <c:ser>
          <c:idx val="2"/>
          <c:order val="3"/>
          <c:tx>
            <c:strRef>
              <c:f>'A (3)'!$M$20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(3)'!$M$21:$M$969</c:f>
              <c:numCache>
                <c:formatCode>General</c:formatCode>
                <c:ptCount val="949"/>
                <c:pt idx="1">
                  <c:v>1.8190753915405367E-2</c:v>
                </c:pt>
                <c:pt idx="2">
                  <c:v>1.8170111849030945E-2</c:v>
                </c:pt>
                <c:pt idx="3">
                  <c:v>1.8165983441576827E-2</c:v>
                </c:pt>
                <c:pt idx="4">
                  <c:v>1.7804057242756244E-2</c:v>
                </c:pt>
                <c:pt idx="5">
                  <c:v>1.7699928830552381E-2</c:v>
                </c:pt>
                <c:pt idx="6">
                  <c:v>8.7425990495830774E-3</c:v>
                </c:pt>
                <c:pt idx="20" formatCode="0.0000">
                  <c:v>-4.6844539974699728E-3</c:v>
                </c:pt>
                <c:pt idx="21">
                  <c:v>-6.0330290943966247E-3</c:v>
                </c:pt>
                <c:pt idx="22" formatCode="0.0000">
                  <c:v>-4.1298127980553545E-3</c:v>
                </c:pt>
                <c:pt idx="23">
                  <c:v>-7.3595999201643281E-3</c:v>
                </c:pt>
                <c:pt idx="24">
                  <c:v>-7.7935393419465981E-3</c:v>
                </c:pt>
                <c:pt idx="25">
                  <c:v>-7.3935393447754905E-3</c:v>
                </c:pt>
                <c:pt idx="26">
                  <c:v>-6.1976677607162856E-3</c:v>
                </c:pt>
                <c:pt idx="27">
                  <c:v>-5.6976677587954327E-3</c:v>
                </c:pt>
                <c:pt idx="28">
                  <c:v>-5.6462846550857648E-3</c:v>
                </c:pt>
                <c:pt idx="32">
                  <c:v>-9.4948597543407232E-3</c:v>
                </c:pt>
                <c:pt idx="33">
                  <c:v>-8.9948597524198703E-3</c:v>
                </c:pt>
                <c:pt idx="34">
                  <c:v>-1.0598988170386292E-2</c:v>
                </c:pt>
                <c:pt idx="35">
                  <c:v>-9.9989881637156941E-3</c:v>
                </c:pt>
                <c:pt idx="43">
                  <c:v>-1.004576291597914E-2</c:v>
                </c:pt>
                <c:pt idx="49">
                  <c:v>-1.0492868335859384E-2</c:v>
                </c:pt>
                <c:pt idx="50" formatCode="0.0000">
                  <c:v>-1.0070390089822467E-2</c:v>
                </c:pt>
                <c:pt idx="51" formatCode="0.0000">
                  <c:v>-9.8791029813583009E-3</c:v>
                </c:pt>
                <c:pt idx="52" formatCode="0.0000">
                  <c:v>-8.9909724483732134E-3</c:v>
                </c:pt>
                <c:pt idx="56">
                  <c:v>-7.2275706043001264E-3</c:v>
                </c:pt>
                <c:pt idx="58">
                  <c:v>-3.7055066204629838E-3</c:v>
                </c:pt>
                <c:pt idx="59" formatCode="0.0000">
                  <c:v>-5.6261486897710711E-3</c:v>
                </c:pt>
                <c:pt idx="65">
                  <c:v>-4.6876068881829269E-3</c:v>
                </c:pt>
                <c:pt idx="66">
                  <c:v>-4.4082489475840703E-3</c:v>
                </c:pt>
                <c:pt idx="67">
                  <c:v>-5.2288910155766644E-3</c:v>
                </c:pt>
                <c:pt idx="68">
                  <c:v>-4.4495330803329125E-3</c:v>
                </c:pt>
                <c:pt idx="69">
                  <c:v>-3.2141717383638024E-3</c:v>
                </c:pt>
                <c:pt idx="71">
                  <c:v>-2.5242587726097554E-3</c:v>
                </c:pt>
                <c:pt idx="72">
                  <c:v>-4.1215045130229555E-3</c:v>
                </c:pt>
                <c:pt idx="80">
                  <c:v>-1.7810907011153176E-3</c:v>
                </c:pt>
                <c:pt idx="81">
                  <c:v>-2.5920958214555867E-3</c:v>
                </c:pt>
                <c:pt idx="82">
                  <c:v>-1.5315437703975476E-3</c:v>
                </c:pt>
                <c:pt idx="83">
                  <c:v>-8.9346996537642553E-4</c:v>
                </c:pt>
                <c:pt idx="84">
                  <c:v>-1.1301636550342664E-3</c:v>
                </c:pt>
                <c:pt idx="85">
                  <c:v>-2.7003780996892601E-4</c:v>
                </c:pt>
                <c:pt idx="86">
                  <c:v>9.1897497622994706E-4</c:v>
                </c:pt>
                <c:pt idx="87">
                  <c:v>2.4529560978407972E-3</c:v>
                </c:pt>
                <c:pt idx="89">
                  <c:v>1.3538802522816695E-3</c:v>
                </c:pt>
                <c:pt idx="90">
                  <c:v>1.4759024415980093E-3</c:v>
                </c:pt>
                <c:pt idx="92">
                  <c:v>3.9824186242185533E-3</c:v>
                </c:pt>
                <c:pt idx="93">
                  <c:v>5.014989867049735E-3</c:v>
                </c:pt>
                <c:pt idx="94">
                  <c:v>4.7966460115276277E-3</c:v>
                </c:pt>
                <c:pt idx="95">
                  <c:v>4.7705013785162009E-3</c:v>
                </c:pt>
                <c:pt idx="96">
                  <c:v>6.8370180233614519E-3</c:v>
                </c:pt>
                <c:pt idx="98">
                  <c:v>6.5164177503902465E-3</c:v>
                </c:pt>
                <c:pt idx="99">
                  <c:v>5.8311011962359771E-3</c:v>
                </c:pt>
                <c:pt idx="100">
                  <c:v>6.1778938543284312E-3</c:v>
                </c:pt>
                <c:pt idx="103">
                  <c:v>8.3403238750179298E-3</c:v>
                </c:pt>
                <c:pt idx="104">
                  <c:v>9.9027121032122523E-3</c:v>
                </c:pt>
                <c:pt idx="105">
                  <c:v>1.0841247938515153E-2</c:v>
                </c:pt>
                <c:pt idx="106">
                  <c:v>8.9371195281273685E-3</c:v>
                </c:pt>
                <c:pt idx="107">
                  <c:v>9.7751933280960657E-3</c:v>
                </c:pt>
                <c:pt idx="108">
                  <c:v>4.3903328405576758E-3</c:v>
                </c:pt>
                <c:pt idx="109">
                  <c:v>8.5765734474989586E-3</c:v>
                </c:pt>
                <c:pt idx="110">
                  <c:v>1.0072445031255484E-2</c:v>
                </c:pt>
                <c:pt idx="111">
                  <c:v>9.7550550926825963E-3</c:v>
                </c:pt>
                <c:pt idx="112">
                  <c:v>1.2025706113490742E-2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39-49C1-8EF8-0413CCF3247F}"/>
            </c:ext>
          </c:extLst>
        </c:ser>
        <c:ser>
          <c:idx val="5"/>
          <c:order val="4"/>
          <c:tx>
            <c:strRef>
              <c:f>'A (3)'!$N$20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(3)'!$N$21:$N$969</c:f>
              <c:numCache>
                <c:formatCode>General</c:formatCode>
                <c:ptCount val="949"/>
                <c:pt idx="73">
                  <c:v>-2.9103035994921811E-3</c:v>
                </c:pt>
                <c:pt idx="88">
                  <c:v>1.6983747118501924E-3</c:v>
                </c:pt>
                <c:pt idx="102">
                  <c:v>8.1637142429826781E-3</c:v>
                </c:pt>
                <c:pt idx="113">
                  <c:v>1.3933092624938581E-2</c:v>
                </c:pt>
                <c:pt idx="114">
                  <c:v>1.2546395941171795E-2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39-49C1-8EF8-0413CCF3247F}"/>
            </c:ext>
          </c:extLst>
        </c:ser>
        <c:ser>
          <c:idx val="6"/>
          <c:order val="5"/>
          <c:tx>
            <c:strRef>
              <c:f>'A (3)'!$O$20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(3)'!$O$21:$O$969</c:f>
              <c:numCache>
                <c:formatCode>General</c:formatCode>
                <c:ptCount val="949"/>
                <c:pt idx="115" formatCode="0.0000">
                  <c:v>1.343997530057095E-2</c:v>
                </c:pt>
                <c:pt idx="116" formatCode="0.0000">
                  <c:v>1.3535846883314662E-2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39-49C1-8EF8-0413CCF3247F}"/>
            </c:ext>
          </c:extLst>
        </c:ser>
        <c:ser>
          <c:idx val="7"/>
          <c:order val="6"/>
          <c:tx>
            <c:strRef>
              <c:f>'A (3)'!$P$20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(3)'!$P$21:$P$969</c:f>
              <c:numCache>
                <c:formatCode>General</c:formatCode>
                <c:ptCount val="949"/>
                <c:pt idx="47">
                  <c:v>-1.0197098250500858E-2</c:v>
                </c:pt>
                <c:pt idx="60">
                  <c:v>-7.992659360752441E-3</c:v>
                </c:pt>
                <c:pt idx="61">
                  <c:v>-4.1233884549001232E-3</c:v>
                </c:pt>
                <c:pt idx="62">
                  <c:v>-3.7853146495763212E-3</c:v>
                </c:pt>
                <c:pt idx="63">
                  <c:v>-6.3059567182790488E-3</c:v>
                </c:pt>
                <c:pt idx="64">
                  <c:v>-4.2100851205759682E-3</c:v>
                </c:pt>
                <c:pt idx="70">
                  <c:v>-3.6747178164659999E-3</c:v>
                </c:pt>
                <c:pt idx="74">
                  <c:v>1.0468788241269067E-4</c:v>
                </c:pt>
                <c:pt idx="75">
                  <c:v>3.0468788463622332E-4</c:v>
                </c:pt>
                <c:pt idx="76">
                  <c:v>2.0046878853463568E-3</c:v>
                </c:pt>
                <c:pt idx="77">
                  <c:v>-2.815954176185187E-3</c:v>
                </c:pt>
                <c:pt idx="78">
                  <c:v>-2.1159541793167591E-3</c:v>
                </c:pt>
                <c:pt idx="79">
                  <c:v>-2.015954174567014E-3</c:v>
                </c:pt>
                <c:pt idx="91">
                  <c:v>-9.321683828602545E-4</c:v>
                </c:pt>
                <c:pt idx="101">
                  <c:v>9.9991603929083794E-4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39-49C1-8EF8-0413CCF3247F}"/>
            </c:ext>
          </c:extLst>
        </c:ser>
        <c:ser>
          <c:idx val="1"/>
          <c:order val="7"/>
          <c:tx>
            <c:strRef>
              <c:f>'A (3)'!$Q$20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(3)'!$Q$21:$Q$969</c:f>
              <c:numCache>
                <c:formatCode>General</c:formatCode>
                <c:ptCount val="949"/>
                <c:pt idx="0">
                  <c:v>-4.4602134147819487E-2</c:v>
                </c:pt>
                <c:pt idx="1">
                  <c:v>-3.7969137991197124E-2</c:v>
                </c:pt>
                <c:pt idx="2">
                  <c:v>-3.7964601678684047E-2</c:v>
                </c:pt>
                <c:pt idx="3">
                  <c:v>-3.7963694416181429E-2</c:v>
                </c:pt>
                <c:pt idx="4">
                  <c:v>-3.7950085478642197E-2</c:v>
                </c:pt>
                <c:pt idx="5">
                  <c:v>-3.7949178216139585E-2</c:v>
                </c:pt>
                <c:pt idx="6">
                  <c:v>-3.7628914552716289E-2</c:v>
                </c:pt>
                <c:pt idx="7">
                  <c:v>-3.6180923598541852E-2</c:v>
                </c:pt>
                <c:pt idx="8">
                  <c:v>-3.6062979473201834E-2</c:v>
                </c:pt>
                <c:pt idx="9">
                  <c:v>-3.6029410760605056E-2</c:v>
                </c:pt>
                <c:pt idx="10">
                  <c:v>-3.6029410760605056E-2</c:v>
                </c:pt>
                <c:pt idx="11">
                  <c:v>-3.5935055460333036E-2</c:v>
                </c:pt>
                <c:pt idx="12">
                  <c:v>-3.5840700160061016E-2</c:v>
                </c:pt>
                <c:pt idx="13">
                  <c:v>-2.5879865143844778E-2</c:v>
                </c:pt>
                <c:pt idx="14">
                  <c:v>-2.560587186805488E-2</c:v>
                </c:pt>
                <c:pt idx="15">
                  <c:v>-2.5545085280379638E-2</c:v>
                </c:pt>
                <c:pt idx="16">
                  <c:v>-2.4048102151063962E-2</c:v>
                </c:pt>
                <c:pt idx="17">
                  <c:v>-2.3971892100844251E-2</c:v>
                </c:pt>
                <c:pt idx="18">
                  <c:v>-2.3905661938153321E-2</c:v>
                </c:pt>
                <c:pt idx="19">
                  <c:v>-2.3697898825054353E-2</c:v>
                </c:pt>
                <c:pt idx="20">
                  <c:v>-2.2063919057843731E-2</c:v>
                </c:pt>
                <c:pt idx="21">
                  <c:v>-2.044899180318803E-2</c:v>
                </c:pt>
                <c:pt idx="22">
                  <c:v>-2.0273890140183229E-2</c:v>
                </c:pt>
                <c:pt idx="23">
                  <c:v>-1.9300397474876732E-2</c:v>
                </c:pt>
                <c:pt idx="24">
                  <c:v>-1.9117130449348388E-2</c:v>
                </c:pt>
                <c:pt idx="25">
                  <c:v>-1.9117130449348388E-2</c:v>
                </c:pt>
                <c:pt idx="26">
                  <c:v>-1.911622318684577E-2</c:v>
                </c:pt>
                <c:pt idx="27">
                  <c:v>-1.911622318684577E-2</c:v>
                </c:pt>
                <c:pt idx="28">
                  <c:v>-1.8885778511181422E-2</c:v>
                </c:pt>
                <c:pt idx="29">
                  <c:v>-1.8588196410323519E-2</c:v>
                </c:pt>
                <c:pt idx="30">
                  <c:v>-1.8545555072700587E-2</c:v>
                </c:pt>
                <c:pt idx="31">
                  <c:v>-1.8512893622606427E-2</c:v>
                </c:pt>
                <c:pt idx="32">
                  <c:v>-1.7270851256525721E-2</c:v>
                </c:pt>
                <c:pt idx="33">
                  <c:v>-1.7270851256525721E-2</c:v>
                </c:pt>
                <c:pt idx="34">
                  <c:v>-1.726994399402311E-2</c:v>
                </c:pt>
                <c:pt idx="35">
                  <c:v>-1.726994399402311E-2</c:v>
                </c:pt>
                <c:pt idx="36">
                  <c:v>-1.7185568581279863E-2</c:v>
                </c:pt>
                <c:pt idx="37">
                  <c:v>-1.7148370818672626E-2</c:v>
                </c:pt>
                <c:pt idx="38">
                  <c:v>-1.7067624455939838E-2</c:v>
                </c:pt>
                <c:pt idx="39">
                  <c:v>-1.6992321668222746E-2</c:v>
                </c:pt>
                <c:pt idx="40">
                  <c:v>-1.6958752955625968E-2</c:v>
                </c:pt>
                <c:pt idx="41">
                  <c:v>-1.6930627818044885E-2</c:v>
                </c:pt>
                <c:pt idx="42">
                  <c:v>-1.6817220005217945E-2</c:v>
                </c:pt>
                <c:pt idx="43">
                  <c:v>-1.6798167492663017E-2</c:v>
                </c:pt>
                <c:pt idx="44">
                  <c:v>-1.5551588814069236E-2</c:v>
                </c:pt>
                <c:pt idx="45">
                  <c:v>-1.5547052501556158E-2</c:v>
                </c:pt>
                <c:pt idx="46">
                  <c:v>-1.5546145239053543E-2</c:v>
                </c:pt>
                <c:pt idx="47">
                  <c:v>-1.5446346363765831E-2</c:v>
                </c:pt>
                <c:pt idx="48">
                  <c:v>-1.5410055863661209E-2</c:v>
                </c:pt>
                <c:pt idx="49">
                  <c:v>-1.2084938791575179E-2</c:v>
                </c:pt>
                <c:pt idx="50">
                  <c:v>-1.2045926503962709E-2</c:v>
                </c:pt>
                <c:pt idx="51">
                  <c:v>-1.195610751620377E-2</c:v>
                </c:pt>
                <c:pt idx="52">
                  <c:v>-1.0063557935747708E-2</c:v>
                </c:pt>
                <c:pt idx="53">
                  <c:v>-7.0260430769908105E-3</c:v>
                </c:pt>
                <c:pt idx="54">
                  <c:v>-6.9462039767606409E-3</c:v>
                </c:pt>
                <c:pt idx="55">
                  <c:v>-6.7946911388238416E-3</c:v>
                </c:pt>
                <c:pt idx="56">
                  <c:v>-6.7810822012846095E-3</c:v>
                </c:pt>
                <c:pt idx="57">
                  <c:v>-6.6150531633059634E-3</c:v>
                </c:pt>
                <c:pt idx="58">
                  <c:v>-5.2695828719270862E-3</c:v>
                </c:pt>
                <c:pt idx="59">
                  <c:v>-5.2650465594140088E-3</c:v>
                </c:pt>
                <c:pt idx="60">
                  <c:v>-5.162525896618449E-3</c:v>
                </c:pt>
                <c:pt idx="61">
                  <c:v>-5.0019404336554951E-3</c:v>
                </c:pt>
                <c:pt idx="62">
                  <c:v>-4.988331496116263E-3</c:v>
                </c:pt>
                <c:pt idx="63">
                  <c:v>-4.9837951836031822E-3</c:v>
                </c:pt>
                <c:pt idx="64">
                  <c:v>-4.9828879211005674E-3</c:v>
                </c:pt>
                <c:pt idx="65">
                  <c:v>-4.9438756334880974E-3</c:v>
                </c:pt>
                <c:pt idx="66">
                  <c:v>-4.9393393209750201E-3</c:v>
                </c:pt>
                <c:pt idx="67">
                  <c:v>-4.9348030084619427E-3</c:v>
                </c:pt>
                <c:pt idx="68">
                  <c:v>-4.9302666959488654E-3</c:v>
                </c:pt>
                <c:pt idx="69">
                  <c:v>-3.5974980796066054E-3</c:v>
                </c:pt>
                <c:pt idx="70">
                  <c:v>-3.4523360791881164E-3</c:v>
                </c:pt>
                <c:pt idx="71">
                  <c:v>-3.4414489291567287E-3</c:v>
                </c:pt>
                <c:pt idx="72">
                  <c:v>-3.3761260289684094E-3</c:v>
                </c:pt>
                <c:pt idx="73">
                  <c:v>-3.3697751914501008E-3</c:v>
                </c:pt>
                <c:pt idx="74">
                  <c:v>-1.8655339621135008E-3</c:v>
                </c:pt>
                <c:pt idx="75">
                  <c:v>-1.8655339621135008E-3</c:v>
                </c:pt>
                <c:pt idx="76">
                  <c:v>-1.8655339621135008E-3</c:v>
                </c:pt>
                <c:pt idx="77">
                  <c:v>-1.8609976496004235E-3</c:v>
                </c:pt>
                <c:pt idx="78">
                  <c:v>-1.8609976496004235E-3</c:v>
                </c:pt>
                <c:pt idx="79">
                  <c:v>-1.8609976496004235E-3</c:v>
                </c:pt>
                <c:pt idx="80">
                  <c:v>-1.8247071494958012E-3</c:v>
                </c:pt>
                <c:pt idx="81">
                  <c:v>-1.6904322991086983E-3</c:v>
                </c:pt>
                <c:pt idx="82">
                  <c:v>-1.6378110739569962E-3</c:v>
                </c:pt>
                <c:pt idx="83">
                  <c:v>-1.6242021364177624E-3</c:v>
                </c:pt>
                <c:pt idx="84">
                  <c:v>-1.5062580110777393E-3</c:v>
                </c:pt>
                <c:pt idx="85">
                  <c:v>-3.7671619532136588E-4</c:v>
                </c:pt>
                <c:pt idx="86">
                  <c:v>3.5090833177631349E-4</c:v>
                </c:pt>
                <c:pt idx="87">
                  <c:v>1.5521238852393166E-3</c:v>
                </c:pt>
                <c:pt idx="88">
                  <c:v>1.7399272232807364E-3</c:v>
                </c:pt>
                <c:pt idx="89">
                  <c:v>1.7716814108722813E-3</c:v>
                </c:pt>
                <c:pt idx="90">
                  <c:v>1.8986981612384608E-3</c:v>
                </c:pt>
                <c:pt idx="91">
                  <c:v>1.9839808364843226E-3</c:v>
                </c:pt>
                <c:pt idx="92">
                  <c:v>5.0178666452307579E-3</c:v>
                </c:pt>
                <c:pt idx="93">
                  <c:v>5.0986130079635431E-3</c:v>
                </c:pt>
                <c:pt idx="94">
                  <c:v>5.256476683418651E-3</c:v>
                </c:pt>
                <c:pt idx="95">
                  <c:v>5.3281504211252799E-3</c:v>
                </c:pt>
                <c:pt idx="96">
                  <c:v>5.4234129838999137E-3</c:v>
                </c:pt>
                <c:pt idx="97">
                  <c:v>5.4887358840882347E-3</c:v>
                </c:pt>
                <c:pt idx="98">
                  <c:v>6.8124318754043374E-3</c:v>
                </c:pt>
                <c:pt idx="99">
                  <c:v>6.9630374508385202E-3</c:v>
                </c:pt>
                <c:pt idx="100">
                  <c:v>7.0846106261890059E-3</c:v>
                </c:pt>
                <c:pt idx="101">
                  <c:v>7.2116273765551846E-3</c:v>
                </c:pt>
                <c:pt idx="102">
                  <c:v>8.428266392562651E-3</c:v>
                </c:pt>
                <c:pt idx="103">
                  <c:v>8.5652630304576018E-3</c:v>
                </c:pt>
                <c:pt idx="104">
                  <c:v>8.6614328557348512E-3</c:v>
                </c:pt>
                <c:pt idx="105">
                  <c:v>8.7848205560905664E-3</c:v>
                </c:pt>
                <c:pt idx="106">
                  <c:v>8.7857278185931829E-3</c:v>
                </c:pt>
                <c:pt idx="107">
                  <c:v>8.799336756132415E-3</c:v>
                </c:pt>
                <c:pt idx="108">
                  <c:v>8.86193786881289E-3</c:v>
                </c:pt>
                <c:pt idx="109">
                  <c:v>8.9308898190116719E-3</c:v>
                </c:pt>
                <c:pt idx="110">
                  <c:v>8.9317970815142866E-3</c:v>
                </c:pt>
                <c:pt idx="111">
                  <c:v>1.0298134410453321E-2</c:v>
                </c:pt>
                <c:pt idx="112">
                  <c:v>1.0590272936295532E-2</c:v>
                </c:pt>
                <c:pt idx="113">
                  <c:v>1.2148949915789065E-2</c:v>
                </c:pt>
                <c:pt idx="114">
                  <c:v>1.2168002428343993E-2</c:v>
                </c:pt>
                <c:pt idx="115">
                  <c:v>1.2213365553474772E-2</c:v>
                </c:pt>
                <c:pt idx="116">
                  <c:v>1.2214272815977386E-2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39-49C1-8EF8-0413CCF32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25152"/>
        <c:axId val="1"/>
      </c:scatterChart>
      <c:valAx>
        <c:axId val="765425152"/>
        <c:scaling>
          <c:orientation val="minMax"/>
          <c:max val="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548645251831"/>
              <c:y val="0.87209302325581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9244186046511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2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59916241434286"/>
          <c:y val="0.92441860465116277"/>
          <c:w val="0.87817400997464146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9381107491857"/>
          <c:y val="0.14678942920199375"/>
          <c:w val="0.8045602605863192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(3)'!$J$21:$J$969</c:f>
              <c:numCache>
                <c:formatCode>General</c:formatCode>
                <c:ptCount val="949"/>
                <c:pt idx="0">
                  <c:v>9.7735812014434487E-3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C-4E1B-8EA3-608BBD8B71F9}"/>
            </c:ext>
          </c:extLst>
        </c:ser>
        <c:ser>
          <c:idx val="3"/>
          <c:order val="1"/>
          <c:tx>
            <c:strRef>
              <c:f>'A (3)'!$L$20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(3)'!$F$21:$F$140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(3)'!$F$21:$F$140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(3)'!$L$21:$L$969</c:f>
              <c:numCache>
                <c:formatCode>General</c:formatCode>
                <c:ptCount val="949"/>
                <c:pt idx="48" formatCode="0.0000">
                  <c:v>-1.216223477240419E-2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C-4E1B-8EA3-608BBD8B71F9}"/>
            </c:ext>
          </c:extLst>
        </c:ser>
        <c:ser>
          <c:idx val="4"/>
          <c:order val="2"/>
          <c:tx>
            <c:strRef>
              <c:f>'A (3)'!$M$20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(3)'!$F$21:$F$2408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(3)'!$M$21:$M$969</c:f>
              <c:numCache>
                <c:formatCode>General</c:formatCode>
                <c:ptCount val="949"/>
                <c:pt idx="1">
                  <c:v>1.8190753915405367E-2</c:v>
                </c:pt>
                <c:pt idx="2">
                  <c:v>1.8170111849030945E-2</c:v>
                </c:pt>
                <c:pt idx="3">
                  <c:v>1.8165983441576827E-2</c:v>
                </c:pt>
                <c:pt idx="4">
                  <c:v>1.7804057242756244E-2</c:v>
                </c:pt>
                <c:pt idx="5">
                  <c:v>1.7699928830552381E-2</c:v>
                </c:pt>
                <c:pt idx="6">
                  <c:v>8.7425990495830774E-3</c:v>
                </c:pt>
                <c:pt idx="20" formatCode="0.0000">
                  <c:v>-4.6844539974699728E-3</c:v>
                </c:pt>
                <c:pt idx="21">
                  <c:v>-6.0330290943966247E-3</c:v>
                </c:pt>
                <c:pt idx="22" formatCode="0.0000">
                  <c:v>-4.1298127980553545E-3</c:v>
                </c:pt>
                <c:pt idx="23">
                  <c:v>-7.3595999201643281E-3</c:v>
                </c:pt>
                <c:pt idx="24">
                  <c:v>-7.7935393419465981E-3</c:v>
                </c:pt>
                <c:pt idx="25">
                  <c:v>-7.3935393447754905E-3</c:v>
                </c:pt>
                <c:pt idx="26">
                  <c:v>-6.1976677607162856E-3</c:v>
                </c:pt>
                <c:pt idx="27">
                  <c:v>-5.6976677587954327E-3</c:v>
                </c:pt>
                <c:pt idx="28">
                  <c:v>-5.6462846550857648E-3</c:v>
                </c:pt>
                <c:pt idx="32">
                  <c:v>-9.4948597543407232E-3</c:v>
                </c:pt>
                <c:pt idx="33">
                  <c:v>-8.9948597524198703E-3</c:v>
                </c:pt>
                <c:pt idx="34">
                  <c:v>-1.0598988170386292E-2</c:v>
                </c:pt>
                <c:pt idx="35">
                  <c:v>-9.9989881637156941E-3</c:v>
                </c:pt>
                <c:pt idx="43">
                  <c:v>-1.004576291597914E-2</c:v>
                </c:pt>
                <c:pt idx="49">
                  <c:v>-1.0492868335859384E-2</c:v>
                </c:pt>
                <c:pt idx="50" formatCode="0.0000">
                  <c:v>-1.0070390089822467E-2</c:v>
                </c:pt>
                <c:pt idx="51" formatCode="0.0000">
                  <c:v>-9.8791029813583009E-3</c:v>
                </c:pt>
                <c:pt idx="52" formatCode="0.0000">
                  <c:v>-8.9909724483732134E-3</c:v>
                </c:pt>
                <c:pt idx="56">
                  <c:v>-7.2275706043001264E-3</c:v>
                </c:pt>
                <c:pt idx="58">
                  <c:v>-3.7055066204629838E-3</c:v>
                </c:pt>
                <c:pt idx="59" formatCode="0.0000">
                  <c:v>-5.6261486897710711E-3</c:v>
                </c:pt>
                <c:pt idx="65">
                  <c:v>-4.6876068881829269E-3</c:v>
                </c:pt>
                <c:pt idx="66">
                  <c:v>-4.4082489475840703E-3</c:v>
                </c:pt>
                <c:pt idx="67">
                  <c:v>-5.2288910155766644E-3</c:v>
                </c:pt>
                <c:pt idx="68">
                  <c:v>-4.4495330803329125E-3</c:v>
                </c:pt>
                <c:pt idx="69">
                  <c:v>-3.2141717383638024E-3</c:v>
                </c:pt>
                <c:pt idx="71">
                  <c:v>-2.5242587726097554E-3</c:v>
                </c:pt>
                <c:pt idx="72">
                  <c:v>-4.1215045130229555E-3</c:v>
                </c:pt>
                <c:pt idx="80">
                  <c:v>-1.7810907011153176E-3</c:v>
                </c:pt>
                <c:pt idx="81">
                  <c:v>-2.5920958214555867E-3</c:v>
                </c:pt>
                <c:pt idx="82">
                  <c:v>-1.5315437703975476E-3</c:v>
                </c:pt>
                <c:pt idx="83">
                  <c:v>-8.9346996537642553E-4</c:v>
                </c:pt>
                <c:pt idx="84">
                  <c:v>-1.1301636550342664E-3</c:v>
                </c:pt>
                <c:pt idx="85">
                  <c:v>-2.7003780996892601E-4</c:v>
                </c:pt>
                <c:pt idx="86">
                  <c:v>9.1897497622994706E-4</c:v>
                </c:pt>
                <c:pt idx="87">
                  <c:v>2.4529560978407972E-3</c:v>
                </c:pt>
                <c:pt idx="89">
                  <c:v>1.3538802522816695E-3</c:v>
                </c:pt>
                <c:pt idx="90">
                  <c:v>1.4759024415980093E-3</c:v>
                </c:pt>
                <c:pt idx="92">
                  <c:v>3.9824186242185533E-3</c:v>
                </c:pt>
                <c:pt idx="93">
                  <c:v>5.014989867049735E-3</c:v>
                </c:pt>
                <c:pt idx="94">
                  <c:v>4.7966460115276277E-3</c:v>
                </c:pt>
                <c:pt idx="95">
                  <c:v>4.7705013785162009E-3</c:v>
                </c:pt>
                <c:pt idx="96">
                  <c:v>6.8370180233614519E-3</c:v>
                </c:pt>
                <c:pt idx="98">
                  <c:v>6.5164177503902465E-3</c:v>
                </c:pt>
                <c:pt idx="99">
                  <c:v>5.8311011962359771E-3</c:v>
                </c:pt>
                <c:pt idx="100">
                  <c:v>6.1778938543284312E-3</c:v>
                </c:pt>
                <c:pt idx="103">
                  <c:v>8.3403238750179298E-3</c:v>
                </c:pt>
                <c:pt idx="104">
                  <c:v>9.9027121032122523E-3</c:v>
                </c:pt>
                <c:pt idx="105">
                  <c:v>1.0841247938515153E-2</c:v>
                </c:pt>
                <c:pt idx="106">
                  <c:v>8.9371195281273685E-3</c:v>
                </c:pt>
                <c:pt idx="107">
                  <c:v>9.7751933280960657E-3</c:v>
                </c:pt>
                <c:pt idx="108">
                  <c:v>4.3903328405576758E-3</c:v>
                </c:pt>
                <c:pt idx="109">
                  <c:v>8.5765734474989586E-3</c:v>
                </c:pt>
                <c:pt idx="110">
                  <c:v>1.0072445031255484E-2</c:v>
                </c:pt>
                <c:pt idx="111">
                  <c:v>9.7550550926825963E-3</c:v>
                </c:pt>
                <c:pt idx="112">
                  <c:v>1.2025706113490742E-2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3C-4E1B-8EA3-608BBD8B71F9}"/>
            </c:ext>
          </c:extLst>
        </c:ser>
        <c:ser>
          <c:idx val="2"/>
          <c:order val="3"/>
          <c:tx>
            <c:strRef>
              <c:f>'A (3)'!$N$20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(3)'!$N$21:$N$969</c:f>
              <c:numCache>
                <c:formatCode>General</c:formatCode>
                <c:ptCount val="949"/>
                <c:pt idx="73">
                  <c:v>-2.9103035994921811E-3</c:v>
                </c:pt>
                <c:pt idx="88">
                  <c:v>1.6983747118501924E-3</c:v>
                </c:pt>
                <c:pt idx="102">
                  <c:v>8.1637142429826781E-3</c:v>
                </c:pt>
                <c:pt idx="113">
                  <c:v>1.3933092624938581E-2</c:v>
                </c:pt>
                <c:pt idx="114">
                  <c:v>1.2546395941171795E-2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3C-4E1B-8EA3-608BBD8B71F9}"/>
            </c:ext>
          </c:extLst>
        </c:ser>
        <c:ser>
          <c:idx val="6"/>
          <c:order val="4"/>
          <c:tx>
            <c:strRef>
              <c:f>'A (3)'!$P$20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'A (3)'!$F$21:$F$70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(3)'!$P$21:$P$969</c:f>
              <c:numCache>
                <c:formatCode>General</c:formatCode>
                <c:ptCount val="949"/>
                <c:pt idx="47">
                  <c:v>-1.0197098250500858E-2</c:v>
                </c:pt>
                <c:pt idx="60">
                  <c:v>-7.992659360752441E-3</c:v>
                </c:pt>
                <c:pt idx="61">
                  <c:v>-4.1233884549001232E-3</c:v>
                </c:pt>
                <c:pt idx="62">
                  <c:v>-3.7853146495763212E-3</c:v>
                </c:pt>
                <c:pt idx="63">
                  <c:v>-6.3059567182790488E-3</c:v>
                </c:pt>
                <c:pt idx="64">
                  <c:v>-4.2100851205759682E-3</c:v>
                </c:pt>
                <c:pt idx="70">
                  <c:v>-3.6747178164659999E-3</c:v>
                </c:pt>
                <c:pt idx="74">
                  <c:v>1.0468788241269067E-4</c:v>
                </c:pt>
                <c:pt idx="75">
                  <c:v>3.0468788463622332E-4</c:v>
                </c:pt>
                <c:pt idx="76">
                  <c:v>2.0046878853463568E-3</c:v>
                </c:pt>
                <c:pt idx="77">
                  <c:v>-2.815954176185187E-3</c:v>
                </c:pt>
                <c:pt idx="78">
                  <c:v>-2.1159541793167591E-3</c:v>
                </c:pt>
                <c:pt idx="79">
                  <c:v>-2.015954174567014E-3</c:v>
                </c:pt>
                <c:pt idx="91">
                  <c:v>-9.321683828602545E-4</c:v>
                </c:pt>
                <c:pt idx="101">
                  <c:v>9.9991603929083794E-4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3C-4E1B-8EA3-608BBD8B71F9}"/>
            </c:ext>
          </c:extLst>
        </c:ser>
        <c:ser>
          <c:idx val="7"/>
          <c:order val="5"/>
          <c:tx>
            <c:strRef>
              <c:f>'A (3)'!$Q$20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(3)'!$H$21:$H$969</c:f>
              <c:numCache>
                <c:formatCode>General</c:formatCode>
                <c:ptCount val="949"/>
                <c:pt idx="0">
                  <c:v>-31312</c:v>
                </c:pt>
                <c:pt idx="1">
                  <c:v>-27656.5</c:v>
                </c:pt>
                <c:pt idx="2">
                  <c:v>-27654</c:v>
                </c:pt>
                <c:pt idx="3">
                  <c:v>-27653.5</c:v>
                </c:pt>
                <c:pt idx="4">
                  <c:v>-27646</c:v>
                </c:pt>
                <c:pt idx="5">
                  <c:v>-27645.5</c:v>
                </c:pt>
                <c:pt idx="6">
                  <c:v>-27469</c:v>
                </c:pt>
                <c:pt idx="7">
                  <c:v>-26671</c:v>
                </c:pt>
                <c:pt idx="8">
                  <c:v>-26606</c:v>
                </c:pt>
                <c:pt idx="9">
                  <c:v>-26587.5</c:v>
                </c:pt>
                <c:pt idx="10">
                  <c:v>-26587.5</c:v>
                </c:pt>
                <c:pt idx="11">
                  <c:v>-26535.5</c:v>
                </c:pt>
                <c:pt idx="12">
                  <c:v>-26483.5</c:v>
                </c:pt>
                <c:pt idx="13">
                  <c:v>-20994</c:v>
                </c:pt>
                <c:pt idx="14">
                  <c:v>-20843</c:v>
                </c:pt>
                <c:pt idx="15">
                  <c:v>-20809.5</c:v>
                </c:pt>
                <c:pt idx="16">
                  <c:v>-19984.5</c:v>
                </c:pt>
                <c:pt idx="17">
                  <c:v>-19942.5</c:v>
                </c:pt>
                <c:pt idx="18">
                  <c:v>-19906</c:v>
                </c:pt>
                <c:pt idx="19">
                  <c:v>-19791.5</c:v>
                </c:pt>
                <c:pt idx="20">
                  <c:v>-18891</c:v>
                </c:pt>
                <c:pt idx="21">
                  <c:v>-18001</c:v>
                </c:pt>
                <c:pt idx="22">
                  <c:v>-17904.5</c:v>
                </c:pt>
                <c:pt idx="23">
                  <c:v>-17368</c:v>
                </c:pt>
                <c:pt idx="24">
                  <c:v>-17267</c:v>
                </c:pt>
                <c:pt idx="25">
                  <c:v>-17267</c:v>
                </c:pt>
                <c:pt idx="26">
                  <c:v>-17266.5</c:v>
                </c:pt>
                <c:pt idx="27">
                  <c:v>-17266.5</c:v>
                </c:pt>
                <c:pt idx="28">
                  <c:v>-17139.5</c:v>
                </c:pt>
                <c:pt idx="29">
                  <c:v>-16975.5</c:v>
                </c:pt>
                <c:pt idx="30">
                  <c:v>-16952</c:v>
                </c:pt>
                <c:pt idx="31">
                  <c:v>-16934</c:v>
                </c:pt>
                <c:pt idx="32">
                  <c:v>-16249.5</c:v>
                </c:pt>
                <c:pt idx="33">
                  <c:v>-16249.5</c:v>
                </c:pt>
                <c:pt idx="34">
                  <c:v>-16249</c:v>
                </c:pt>
                <c:pt idx="35">
                  <c:v>-16249</c:v>
                </c:pt>
                <c:pt idx="36">
                  <c:v>-16202.5</c:v>
                </c:pt>
                <c:pt idx="37">
                  <c:v>-16182</c:v>
                </c:pt>
                <c:pt idx="38">
                  <c:v>-16137.5</c:v>
                </c:pt>
                <c:pt idx="39">
                  <c:v>-16096</c:v>
                </c:pt>
                <c:pt idx="40">
                  <c:v>-16077.5</c:v>
                </c:pt>
                <c:pt idx="41">
                  <c:v>-16062</c:v>
                </c:pt>
                <c:pt idx="42">
                  <c:v>-15999.5</c:v>
                </c:pt>
                <c:pt idx="43">
                  <c:v>-15989</c:v>
                </c:pt>
                <c:pt idx="44">
                  <c:v>-15302</c:v>
                </c:pt>
                <c:pt idx="45">
                  <c:v>-15299.5</c:v>
                </c:pt>
                <c:pt idx="46">
                  <c:v>-15299</c:v>
                </c:pt>
                <c:pt idx="47">
                  <c:v>-15244</c:v>
                </c:pt>
                <c:pt idx="48">
                  <c:v>-15224</c:v>
                </c:pt>
                <c:pt idx="49">
                  <c:v>-13391.5</c:v>
                </c:pt>
                <c:pt idx="50">
                  <c:v>-13370</c:v>
                </c:pt>
                <c:pt idx="51">
                  <c:v>-13320.5</c:v>
                </c:pt>
                <c:pt idx="52">
                  <c:v>-12277.5</c:v>
                </c:pt>
                <c:pt idx="53">
                  <c:v>-10603.5</c:v>
                </c:pt>
                <c:pt idx="54">
                  <c:v>-10559.5</c:v>
                </c:pt>
                <c:pt idx="55">
                  <c:v>-10476</c:v>
                </c:pt>
                <c:pt idx="56">
                  <c:v>-10468.5</c:v>
                </c:pt>
                <c:pt idx="57">
                  <c:v>-10377</c:v>
                </c:pt>
                <c:pt idx="58">
                  <c:v>-9635.5</c:v>
                </c:pt>
                <c:pt idx="59">
                  <c:v>-9633</c:v>
                </c:pt>
                <c:pt idx="60">
                  <c:v>-9576.5</c:v>
                </c:pt>
                <c:pt idx="61">
                  <c:v>-9488</c:v>
                </c:pt>
                <c:pt idx="62">
                  <c:v>-9480.5</c:v>
                </c:pt>
                <c:pt idx="63">
                  <c:v>-9478</c:v>
                </c:pt>
                <c:pt idx="64">
                  <c:v>-9477.5</c:v>
                </c:pt>
                <c:pt idx="65">
                  <c:v>-9456</c:v>
                </c:pt>
                <c:pt idx="66">
                  <c:v>-9453.5</c:v>
                </c:pt>
                <c:pt idx="67">
                  <c:v>-9451</c:v>
                </c:pt>
                <c:pt idx="68">
                  <c:v>-9448.5</c:v>
                </c:pt>
                <c:pt idx="69">
                  <c:v>-8714</c:v>
                </c:pt>
                <c:pt idx="70">
                  <c:v>-8634</c:v>
                </c:pt>
                <c:pt idx="71">
                  <c:v>-8628</c:v>
                </c:pt>
                <c:pt idx="72">
                  <c:v>-8592</c:v>
                </c:pt>
                <c:pt idx="73">
                  <c:v>-8588.5</c:v>
                </c:pt>
                <c:pt idx="74">
                  <c:v>-7759.5</c:v>
                </c:pt>
                <c:pt idx="75">
                  <c:v>-7759.5</c:v>
                </c:pt>
                <c:pt idx="76">
                  <c:v>-7759.5</c:v>
                </c:pt>
                <c:pt idx="77">
                  <c:v>-7757</c:v>
                </c:pt>
                <c:pt idx="78">
                  <c:v>-7757</c:v>
                </c:pt>
                <c:pt idx="79">
                  <c:v>-7757</c:v>
                </c:pt>
                <c:pt idx="80">
                  <c:v>-7737</c:v>
                </c:pt>
                <c:pt idx="81">
                  <c:v>-7663</c:v>
                </c:pt>
                <c:pt idx="82">
                  <c:v>-7634</c:v>
                </c:pt>
                <c:pt idx="83">
                  <c:v>-7626.5</c:v>
                </c:pt>
                <c:pt idx="84">
                  <c:v>-7561.5</c:v>
                </c:pt>
                <c:pt idx="85">
                  <c:v>-6939</c:v>
                </c:pt>
                <c:pt idx="86">
                  <c:v>-6538</c:v>
                </c:pt>
                <c:pt idx="87">
                  <c:v>-5876</c:v>
                </c:pt>
                <c:pt idx="88">
                  <c:v>-5772.5</c:v>
                </c:pt>
                <c:pt idx="89">
                  <c:v>-5755</c:v>
                </c:pt>
                <c:pt idx="90">
                  <c:v>-5685</c:v>
                </c:pt>
                <c:pt idx="91">
                  <c:v>-5638</c:v>
                </c:pt>
                <c:pt idx="92">
                  <c:v>-3966</c:v>
                </c:pt>
                <c:pt idx="93">
                  <c:v>-3921.5</c:v>
                </c:pt>
                <c:pt idx="94">
                  <c:v>-3834.5</c:v>
                </c:pt>
                <c:pt idx="95">
                  <c:v>-3795</c:v>
                </c:pt>
                <c:pt idx="96">
                  <c:v>-3742.5</c:v>
                </c:pt>
                <c:pt idx="97">
                  <c:v>-3706.5</c:v>
                </c:pt>
                <c:pt idx="98">
                  <c:v>-2977</c:v>
                </c:pt>
                <c:pt idx="99">
                  <c:v>-2894</c:v>
                </c:pt>
                <c:pt idx="100">
                  <c:v>-2827</c:v>
                </c:pt>
                <c:pt idx="101">
                  <c:v>-2757</c:v>
                </c:pt>
                <c:pt idx="102">
                  <c:v>-2086.5</c:v>
                </c:pt>
                <c:pt idx="103">
                  <c:v>-2011</c:v>
                </c:pt>
                <c:pt idx="104">
                  <c:v>-1958</c:v>
                </c:pt>
                <c:pt idx="105">
                  <c:v>-1890</c:v>
                </c:pt>
                <c:pt idx="106">
                  <c:v>-1889.5</c:v>
                </c:pt>
                <c:pt idx="107">
                  <c:v>-1882</c:v>
                </c:pt>
                <c:pt idx="108">
                  <c:v>-1847.5</c:v>
                </c:pt>
                <c:pt idx="109">
                  <c:v>-1809.5</c:v>
                </c:pt>
                <c:pt idx="110">
                  <c:v>-1809</c:v>
                </c:pt>
                <c:pt idx="111">
                  <c:v>-1056</c:v>
                </c:pt>
                <c:pt idx="112">
                  <c:v>-895</c:v>
                </c:pt>
                <c:pt idx="113">
                  <c:v>-36</c:v>
                </c:pt>
                <c:pt idx="114">
                  <c:v>-25.5</c:v>
                </c:pt>
                <c:pt idx="115">
                  <c:v>-0.5</c:v>
                </c:pt>
                <c:pt idx="116">
                  <c:v>0</c:v>
                </c:pt>
              </c:numCache>
            </c:numRef>
          </c:xVal>
          <c:yVal>
            <c:numRef>
              <c:f>'A (3)'!$Q$21:$Q$969</c:f>
              <c:numCache>
                <c:formatCode>General</c:formatCode>
                <c:ptCount val="949"/>
                <c:pt idx="0">
                  <c:v>-4.4602134147819487E-2</c:v>
                </c:pt>
                <c:pt idx="1">
                  <c:v>-3.7969137991197124E-2</c:v>
                </c:pt>
                <c:pt idx="2">
                  <c:v>-3.7964601678684047E-2</c:v>
                </c:pt>
                <c:pt idx="3">
                  <c:v>-3.7963694416181429E-2</c:v>
                </c:pt>
                <c:pt idx="4">
                  <c:v>-3.7950085478642197E-2</c:v>
                </c:pt>
                <c:pt idx="5">
                  <c:v>-3.7949178216139585E-2</c:v>
                </c:pt>
                <c:pt idx="6">
                  <c:v>-3.7628914552716289E-2</c:v>
                </c:pt>
                <c:pt idx="7">
                  <c:v>-3.6180923598541852E-2</c:v>
                </c:pt>
                <c:pt idx="8">
                  <c:v>-3.6062979473201834E-2</c:v>
                </c:pt>
                <c:pt idx="9">
                  <c:v>-3.6029410760605056E-2</c:v>
                </c:pt>
                <c:pt idx="10">
                  <c:v>-3.6029410760605056E-2</c:v>
                </c:pt>
                <c:pt idx="11">
                  <c:v>-3.5935055460333036E-2</c:v>
                </c:pt>
                <c:pt idx="12">
                  <c:v>-3.5840700160061016E-2</c:v>
                </c:pt>
                <c:pt idx="13">
                  <c:v>-2.5879865143844778E-2</c:v>
                </c:pt>
                <c:pt idx="14">
                  <c:v>-2.560587186805488E-2</c:v>
                </c:pt>
                <c:pt idx="15">
                  <c:v>-2.5545085280379638E-2</c:v>
                </c:pt>
                <c:pt idx="16">
                  <c:v>-2.4048102151063962E-2</c:v>
                </c:pt>
                <c:pt idx="17">
                  <c:v>-2.3971892100844251E-2</c:v>
                </c:pt>
                <c:pt idx="18">
                  <c:v>-2.3905661938153321E-2</c:v>
                </c:pt>
                <c:pt idx="19">
                  <c:v>-2.3697898825054353E-2</c:v>
                </c:pt>
                <c:pt idx="20">
                  <c:v>-2.2063919057843731E-2</c:v>
                </c:pt>
                <c:pt idx="21">
                  <c:v>-2.044899180318803E-2</c:v>
                </c:pt>
                <c:pt idx="22">
                  <c:v>-2.0273890140183229E-2</c:v>
                </c:pt>
                <c:pt idx="23">
                  <c:v>-1.9300397474876732E-2</c:v>
                </c:pt>
                <c:pt idx="24">
                  <c:v>-1.9117130449348388E-2</c:v>
                </c:pt>
                <c:pt idx="25">
                  <c:v>-1.9117130449348388E-2</c:v>
                </c:pt>
                <c:pt idx="26">
                  <c:v>-1.911622318684577E-2</c:v>
                </c:pt>
                <c:pt idx="27">
                  <c:v>-1.911622318684577E-2</c:v>
                </c:pt>
                <c:pt idx="28">
                  <c:v>-1.8885778511181422E-2</c:v>
                </c:pt>
                <c:pt idx="29">
                  <c:v>-1.8588196410323519E-2</c:v>
                </c:pt>
                <c:pt idx="30">
                  <c:v>-1.8545555072700587E-2</c:v>
                </c:pt>
                <c:pt idx="31">
                  <c:v>-1.8512893622606427E-2</c:v>
                </c:pt>
                <c:pt idx="32">
                  <c:v>-1.7270851256525721E-2</c:v>
                </c:pt>
                <c:pt idx="33">
                  <c:v>-1.7270851256525721E-2</c:v>
                </c:pt>
                <c:pt idx="34">
                  <c:v>-1.726994399402311E-2</c:v>
                </c:pt>
                <c:pt idx="35">
                  <c:v>-1.726994399402311E-2</c:v>
                </c:pt>
                <c:pt idx="36">
                  <c:v>-1.7185568581279863E-2</c:v>
                </c:pt>
                <c:pt idx="37">
                  <c:v>-1.7148370818672626E-2</c:v>
                </c:pt>
                <c:pt idx="38">
                  <c:v>-1.7067624455939838E-2</c:v>
                </c:pt>
                <c:pt idx="39">
                  <c:v>-1.6992321668222746E-2</c:v>
                </c:pt>
                <c:pt idx="40">
                  <c:v>-1.6958752955625968E-2</c:v>
                </c:pt>
                <c:pt idx="41">
                  <c:v>-1.6930627818044885E-2</c:v>
                </c:pt>
                <c:pt idx="42">
                  <c:v>-1.6817220005217945E-2</c:v>
                </c:pt>
                <c:pt idx="43">
                  <c:v>-1.6798167492663017E-2</c:v>
                </c:pt>
                <c:pt idx="44">
                  <c:v>-1.5551588814069236E-2</c:v>
                </c:pt>
                <c:pt idx="45">
                  <c:v>-1.5547052501556158E-2</c:v>
                </c:pt>
                <c:pt idx="46">
                  <c:v>-1.5546145239053543E-2</c:v>
                </c:pt>
                <c:pt idx="47">
                  <c:v>-1.5446346363765831E-2</c:v>
                </c:pt>
                <c:pt idx="48">
                  <c:v>-1.5410055863661209E-2</c:v>
                </c:pt>
                <c:pt idx="49">
                  <c:v>-1.2084938791575179E-2</c:v>
                </c:pt>
                <c:pt idx="50">
                  <c:v>-1.2045926503962709E-2</c:v>
                </c:pt>
                <c:pt idx="51">
                  <c:v>-1.195610751620377E-2</c:v>
                </c:pt>
                <c:pt idx="52">
                  <c:v>-1.0063557935747708E-2</c:v>
                </c:pt>
                <c:pt idx="53">
                  <c:v>-7.0260430769908105E-3</c:v>
                </c:pt>
                <c:pt idx="54">
                  <c:v>-6.9462039767606409E-3</c:v>
                </c:pt>
                <c:pt idx="55">
                  <c:v>-6.7946911388238416E-3</c:v>
                </c:pt>
                <c:pt idx="56">
                  <c:v>-6.7810822012846095E-3</c:v>
                </c:pt>
                <c:pt idx="57">
                  <c:v>-6.6150531633059634E-3</c:v>
                </c:pt>
                <c:pt idx="58">
                  <c:v>-5.2695828719270862E-3</c:v>
                </c:pt>
                <c:pt idx="59">
                  <c:v>-5.2650465594140088E-3</c:v>
                </c:pt>
                <c:pt idx="60">
                  <c:v>-5.162525896618449E-3</c:v>
                </c:pt>
                <c:pt idx="61">
                  <c:v>-5.0019404336554951E-3</c:v>
                </c:pt>
                <c:pt idx="62">
                  <c:v>-4.988331496116263E-3</c:v>
                </c:pt>
                <c:pt idx="63">
                  <c:v>-4.9837951836031822E-3</c:v>
                </c:pt>
                <c:pt idx="64">
                  <c:v>-4.9828879211005674E-3</c:v>
                </c:pt>
                <c:pt idx="65">
                  <c:v>-4.9438756334880974E-3</c:v>
                </c:pt>
                <c:pt idx="66">
                  <c:v>-4.9393393209750201E-3</c:v>
                </c:pt>
                <c:pt idx="67">
                  <c:v>-4.9348030084619427E-3</c:v>
                </c:pt>
                <c:pt idx="68">
                  <c:v>-4.9302666959488654E-3</c:v>
                </c:pt>
                <c:pt idx="69">
                  <c:v>-3.5974980796066054E-3</c:v>
                </c:pt>
                <c:pt idx="70">
                  <c:v>-3.4523360791881164E-3</c:v>
                </c:pt>
                <c:pt idx="71">
                  <c:v>-3.4414489291567287E-3</c:v>
                </c:pt>
                <c:pt idx="72">
                  <c:v>-3.3761260289684094E-3</c:v>
                </c:pt>
                <c:pt idx="73">
                  <c:v>-3.3697751914501008E-3</c:v>
                </c:pt>
                <c:pt idx="74">
                  <c:v>-1.8655339621135008E-3</c:v>
                </c:pt>
                <c:pt idx="75">
                  <c:v>-1.8655339621135008E-3</c:v>
                </c:pt>
                <c:pt idx="76">
                  <c:v>-1.8655339621135008E-3</c:v>
                </c:pt>
                <c:pt idx="77">
                  <c:v>-1.8609976496004235E-3</c:v>
                </c:pt>
                <c:pt idx="78">
                  <c:v>-1.8609976496004235E-3</c:v>
                </c:pt>
                <c:pt idx="79">
                  <c:v>-1.8609976496004235E-3</c:v>
                </c:pt>
                <c:pt idx="80">
                  <c:v>-1.8247071494958012E-3</c:v>
                </c:pt>
                <c:pt idx="81">
                  <c:v>-1.6904322991086983E-3</c:v>
                </c:pt>
                <c:pt idx="82">
                  <c:v>-1.6378110739569962E-3</c:v>
                </c:pt>
                <c:pt idx="83">
                  <c:v>-1.6242021364177624E-3</c:v>
                </c:pt>
                <c:pt idx="84">
                  <c:v>-1.5062580110777393E-3</c:v>
                </c:pt>
                <c:pt idx="85">
                  <c:v>-3.7671619532136588E-4</c:v>
                </c:pt>
                <c:pt idx="86">
                  <c:v>3.5090833177631349E-4</c:v>
                </c:pt>
                <c:pt idx="87">
                  <c:v>1.5521238852393166E-3</c:v>
                </c:pt>
                <c:pt idx="88">
                  <c:v>1.7399272232807364E-3</c:v>
                </c:pt>
                <c:pt idx="89">
                  <c:v>1.7716814108722813E-3</c:v>
                </c:pt>
                <c:pt idx="90">
                  <c:v>1.8986981612384608E-3</c:v>
                </c:pt>
                <c:pt idx="91">
                  <c:v>1.9839808364843226E-3</c:v>
                </c:pt>
                <c:pt idx="92">
                  <c:v>5.0178666452307579E-3</c:v>
                </c:pt>
                <c:pt idx="93">
                  <c:v>5.0986130079635431E-3</c:v>
                </c:pt>
                <c:pt idx="94">
                  <c:v>5.256476683418651E-3</c:v>
                </c:pt>
                <c:pt idx="95">
                  <c:v>5.3281504211252799E-3</c:v>
                </c:pt>
                <c:pt idx="96">
                  <c:v>5.4234129838999137E-3</c:v>
                </c:pt>
                <c:pt idx="97">
                  <c:v>5.4887358840882347E-3</c:v>
                </c:pt>
                <c:pt idx="98">
                  <c:v>6.8124318754043374E-3</c:v>
                </c:pt>
                <c:pt idx="99">
                  <c:v>6.9630374508385202E-3</c:v>
                </c:pt>
                <c:pt idx="100">
                  <c:v>7.0846106261890059E-3</c:v>
                </c:pt>
                <c:pt idx="101">
                  <c:v>7.2116273765551846E-3</c:v>
                </c:pt>
                <c:pt idx="102">
                  <c:v>8.428266392562651E-3</c:v>
                </c:pt>
                <c:pt idx="103">
                  <c:v>8.5652630304576018E-3</c:v>
                </c:pt>
                <c:pt idx="104">
                  <c:v>8.6614328557348512E-3</c:v>
                </c:pt>
                <c:pt idx="105">
                  <c:v>8.7848205560905664E-3</c:v>
                </c:pt>
                <c:pt idx="106">
                  <c:v>8.7857278185931829E-3</c:v>
                </c:pt>
                <c:pt idx="107">
                  <c:v>8.799336756132415E-3</c:v>
                </c:pt>
                <c:pt idx="108">
                  <c:v>8.86193786881289E-3</c:v>
                </c:pt>
                <c:pt idx="109">
                  <c:v>8.9308898190116719E-3</c:v>
                </c:pt>
                <c:pt idx="110">
                  <c:v>8.9317970815142866E-3</c:v>
                </c:pt>
                <c:pt idx="111">
                  <c:v>1.0298134410453321E-2</c:v>
                </c:pt>
                <c:pt idx="112">
                  <c:v>1.0590272936295532E-2</c:v>
                </c:pt>
                <c:pt idx="113">
                  <c:v>1.2148949915789065E-2</c:v>
                </c:pt>
                <c:pt idx="114">
                  <c:v>1.2168002428343993E-2</c:v>
                </c:pt>
                <c:pt idx="115">
                  <c:v>1.2213365553474772E-2</c:v>
                </c:pt>
                <c:pt idx="116">
                  <c:v>1.2214272815977386E-2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3C-4E1B-8EA3-608BBD8B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18592"/>
        <c:axId val="1"/>
      </c:scatterChart>
      <c:valAx>
        <c:axId val="76541859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1302931596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18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49837133550487"/>
          <c:y val="0.92048929663608559"/>
          <c:w val="0.64495114006514653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8910048696015E-2"/>
          <c:y val="0.15335487182207191"/>
          <c:w val="0.85110123714644992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B!$J$21:$J$969</c:f>
              <c:numCache>
                <c:formatCode>General</c:formatCode>
                <c:ptCount val="949"/>
                <c:pt idx="0">
                  <c:v>5.415999999968335E-3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C-4684-8F13-6ABE762B2104}"/>
            </c:ext>
          </c:extLst>
        </c:ser>
        <c:ser>
          <c:idx val="3"/>
          <c:order val="1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B!$F$21:$F$41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B!$L$21:$L$969</c:f>
              <c:numCache>
                <c:formatCode>General</c:formatCode>
                <c:ptCount val="949"/>
                <c:pt idx="48" formatCode="0.0000">
                  <c:v>-7.6740000004065223E-2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C-4684-8F13-6ABE762B2104}"/>
            </c:ext>
          </c:extLst>
        </c:ser>
        <c:ser>
          <c:idx val="4"/>
          <c:order val="2"/>
          <c:tx>
            <c:strRef>
              <c:f>B!$M$20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B!$F$21:$F$1792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B!$M$21:$M$969</c:f>
              <c:numCache>
                <c:formatCode>General</c:formatCode>
                <c:ptCount val="949"/>
                <c:pt idx="1">
                  <c:v>1.4999999984866008E-4</c:v>
                </c:pt>
                <c:pt idx="2">
                  <c:v>1.1999999696854502E-4</c:v>
                </c:pt>
                <c:pt idx="3">
                  <c:v>1.1399999493733048E-4</c:v>
                </c:pt>
                <c:pt idx="4">
                  <c:v>-2.7599999884841964E-4</c:v>
                </c:pt>
                <c:pt idx="5">
                  <c:v>-3.820000056293793E-4</c:v>
                </c:pt>
                <c:pt idx="6">
                  <c:v>-1.0000000002037268E-2</c:v>
                </c:pt>
                <c:pt idx="20" formatCode="0.0000">
                  <c:v>-5.5536000007123221E-2</c:v>
                </c:pt>
                <c:pt idx="21">
                  <c:v>-6.0215999998035841E-2</c:v>
                </c:pt>
                <c:pt idx="22" formatCode="0.0000">
                  <c:v>-5.8673999999882653E-2</c:v>
                </c:pt>
                <c:pt idx="23">
                  <c:v>-6.3911999997799285E-2</c:v>
                </c:pt>
                <c:pt idx="24">
                  <c:v>-6.4723999996203929E-2</c:v>
                </c:pt>
                <c:pt idx="25">
                  <c:v>-6.4323999999032822E-2</c:v>
                </c:pt>
                <c:pt idx="26">
                  <c:v>-6.3130000002274755E-2</c:v>
                </c:pt>
                <c:pt idx="27">
                  <c:v>-6.2630000000353903E-2</c:v>
                </c:pt>
                <c:pt idx="28">
                  <c:v>-6.3054000005649868E-2</c:v>
                </c:pt>
                <c:pt idx="32">
                  <c:v>-7.0233999998890795E-2</c:v>
                </c:pt>
                <c:pt idx="33">
                  <c:v>-6.9733999996969942E-2</c:v>
                </c:pt>
                <c:pt idx="34">
                  <c:v>-7.1340000002237502E-2</c:v>
                </c:pt>
                <c:pt idx="35">
                  <c:v>-7.0739999995566905E-2</c:v>
                </c:pt>
                <c:pt idx="43">
                  <c:v>-7.1759999998903368E-2</c:v>
                </c:pt>
                <c:pt idx="49">
                  <c:v>-8.1930000000284053E-2</c:v>
                </c:pt>
                <c:pt idx="50" formatCode="0.0000">
                  <c:v>-8.1588000000920147E-2</c:v>
                </c:pt>
                <c:pt idx="51" formatCode="0.0000">
                  <c:v>-8.1581999998888932E-2</c:v>
                </c:pt>
                <c:pt idx="52" formatCode="0.0000">
                  <c:v>-8.4598000001278706E-2</c:v>
                </c:pt>
                <c:pt idx="56">
                  <c:v>-8.9606000001367647E-2</c:v>
                </c:pt>
                <c:pt idx="58">
                  <c:v>-8.9202000002842396E-2</c:v>
                </c:pt>
                <c:pt idx="59" formatCode="0.0000">
                  <c:v>-9.113200000138022E-2</c:v>
                </c:pt>
                <c:pt idx="65">
                  <c:v>-9.08560000025318E-2</c:v>
                </c:pt>
                <c:pt idx="66">
                  <c:v>-9.0586000005714595E-2</c:v>
                </c:pt>
                <c:pt idx="67">
                  <c:v>-9.1416000002936926E-2</c:v>
                </c:pt>
                <c:pt idx="68">
                  <c:v>-9.0646000004198868E-2</c:v>
                </c:pt>
                <c:pt idx="69">
                  <c:v>-9.2160000000149012E-2</c:v>
                </c:pt>
                <c:pt idx="71">
                  <c:v>-9.1791999999259133E-2</c:v>
                </c:pt>
                <c:pt idx="72">
                  <c:v>-9.3524000003526453E-2</c:v>
                </c:pt>
                <c:pt idx="80">
                  <c:v>-9.4383999996352941E-2</c:v>
                </c:pt>
                <c:pt idx="81">
                  <c:v>-9.5472000000881962E-2</c:v>
                </c:pt>
                <c:pt idx="82">
                  <c:v>-9.4519999998738058E-2</c:v>
                </c:pt>
                <c:pt idx="83">
                  <c:v>-9.390999999595806E-2</c:v>
                </c:pt>
                <c:pt idx="84">
                  <c:v>-9.4389999998384155E-2</c:v>
                </c:pt>
                <c:pt idx="85">
                  <c:v>-9.5860000001266599E-2</c:v>
                </c:pt>
                <c:pt idx="86">
                  <c:v>-9.6172000005026348E-2</c:v>
                </c:pt>
                <c:pt idx="87">
                  <c:v>-9.7116000099049415E-2</c:v>
                </c:pt>
                <c:pt idx="89">
                  <c:v>-9.8667999998724554E-2</c:v>
                </c:pt>
                <c:pt idx="90">
                  <c:v>-9.8808000002463814E-2</c:v>
                </c:pt>
                <c:pt idx="92">
                  <c:v>-0.10273600000073202</c:v>
                </c:pt>
                <c:pt idx="93">
                  <c:v>-0.10186999999859836</c:v>
                </c:pt>
                <c:pt idx="94">
                  <c:v>-0.10241400000086287</c:v>
                </c:pt>
                <c:pt idx="95">
                  <c:v>-0.10258800000156043</c:v>
                </c:pt>
                <c:pt idx="96">
                  <c:v>-0.10071800000150688</c:v>
                </c:pt>
                <c:pt idx="98">
                  <c:v>-0.10390400000324007</c:v>
                </c:pt>
                <c:pt idx="99">
                  <c:v>-0.10489999999845168</c:v>
                </c:pt>
                <c:pt idx="100">
                  <c:v>-0.10480400000233203</c:v>
                </c:pt>
                <c:pt idx="103">
                  <c:v>-0.10569599999871571</c:v>
                </c:pt>
                <c:pt idx="104">
                  <c:v>-0.10433200000261422</c:v>
                </c:pt>
                <c:pt idx="105">
                  <c:v>-0.10364800000388641</c:v>
                </c:pt>
                <c:pt idx="106">
                  <c:v>-0.10555400000157533</c:v>
                </c:pt>
                <c:pt idx="107">
                  <c:v>-0.10474400000384776</c:v>
                </c:pt>
                <c:pt idx="108">
                  <c:v>-0.11025800000061281</c:v>
                </c:pt>
                <c:pt idx="109">
                  <c:v>-0.10621399999945424</c:v>
                </c:pt>
                <c:pt idx="110">
                  <c:v>-0.10472000000299886</c:v>
                </c:pt>
                <c:pt idx="111">
                  <c:v>-0.10785599999508122</c:v>
                </c:pt>
                <c:pt idx="112">
                  <c:v>-0.10618799999792827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C-4684-8F13-6ABE762B2104}"/>
            </c:ext>
          </c:extLst>
        </c:ser>
        <c:ser>
          <c:idx val="2"/>
          <c:order val="3"/>
          <c:tx>
            <c:strRef>
              <c:f>B!$N$20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B!$N$21:$N$969</c:f>
              <c:numCache>
                <c:formatCode>General</c:formatCode>
                <c:ptCount val="949"/>
                <c:pt idx="73">
                  <c:v>-9.232590020110365E-2</c:v>
                </c:pt>
                <c:pt idx="88">
                  <c:v>-9.8257999998168088E-2</c:v>
                </c:pt>
                <c:pt idx="102">
                  <c:v>-0.1055899999992107</c:v>
                </c:pt>
                <c:pt idx="113">
                  <c:v>-0.10749599999689963</c:v>
                </c:pt>
                <c:pt idx="114">
                  <c:v>-0.10892200000671437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4C-4684-8F13-6ABE762B2104}"/>
            </c:ext>
          </c:extLst>
        </c:ser>
        <c:ser>
          <c:idx val="5"/>
          <c:order val="4"/>
          <c:tx>
            <c:strRef>
              <c:f>B!$O$20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B!$O$21:$O$969</c:f>
              <c:numCache>
                <c:formatCode>General</c:formatCode>
                <c:ptCount val="949"/>
                <c:pt idx="115" formatCode="0.0000">
                  <c:v>-0.10812199999782024</c:v>
                </c:pt>
                <c:pt idx="116" formatCode="0.0000">
                  <c:v>-0.10802800000237767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4C-4684-8F13-6ABE762B2104}"/>
            </c:ext>
          </c:extLst>
        </c:ser>
        <c:ser>
          <c:idx val="6"/>
          <c:order val="5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B!$P$21:$P$969</c:f>
              <c:numCache>
                <c:formatCode>General</c:formatCode>
                <c:ptCount val="949"/>
                <c:pt idx="47">
                  <c:v>-7.4699999997392297E-2</c:v>
                </c:pt>
                <c:pt idx="60">
                  <c:v>-9.3710000001010485E-2</c:v>
                </c:pt>
                <c:pt idx="61">
                  <c:v>-9.0172000003803987E-2</c:v>
                </c:pt>
                <c:pt idx="62">
                  <c:v>-8.9862000000721309E-2</c:v>
                </c:pt>
                <c:pt idx="63">
                  <c:v>-9.2392000005929731E-2</c:v>
                </c:pt>
                <c:pt idx="64">
                  <c:v>-9.0297999995527789E-2</c:v>
                </c:pt>
                <c:pt idx="70">
                  <c:v>-9.292000000277767E-2</c:v>
                </c:pt>
                <c:pt idx="74">
                  <c:v>-9.2413999998825602E-2</c:v>
                </c:pt>
                <c:pt idx="75">
                  <c:v>-9.221399999660207E-2</c:v>
                </c:pt>
                <c:pt idx="76">
                  <c:v>-9.0513999995891936E-2</c:v>
                </c:pt>
                <c:pt idx="77">
                  <c:v>-9.5344000001205131E-2</c:v>
                </c:pt>
                <c:pt idx="78">
                  <c:v>-9.4644000004336704E-2</c:v>
                </c:pt>
                <c:pt idx="79">
                  <c:v>-9.4543999999586958E-2</c:v>
                </c:pt>
                <c:pt idx="91">
                  <c:v>-0.10139199999684934</c:v>
                </c:pt>
                <c:pt idx="101">
                  <c:v>-0.11024400000314927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4C-4684-8F13-6ABE762B2104}"/>
            </c:ext>
          </c:extLst>
        </c:ser>
        <c:ser>
          <c:idx val="7"/>
          <c:order val="6"/>
          <c:tx>
            <c:strRef>
              <c:f>B!$Q$20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B!$Q$21:$Q$969</c:f>
              <c:numCache>
                <c:formatCode>General</c:formatCode>
                <c:ptCount val="949"/>
                <c:pt idx="49">
                  <c:v>-8.3429537168347306E-2</c:v>
                </c:pt>
                <c:pt idx="50">
                  <c:v>-8.3471217318051544E-2</c:v>
                </c:pt>
                <c:pt idx="51">
                  <c:v>-8.3567178592951985E-2</c:v>
                </c:pt>
                <c:pt idx="52">
                  <c:v>-8.5589150506510614E-2</c:v>
                </c:pt>
                <c:pt idx="53">
                  <c:v>-8.8834386348598027E-2</c:v>
                </c:pt>
                <c:pt idx="54">
                  <c:v>-8.8918715953813551E-2</c:v>
                </c:pt>
                <c:pt idx="55">
                  <c:v>-8.9081559329402177E-2</c:v>
                </c:pt>
                <c:pt idx="56">
                  <c:v>-8.9096098916508298E-2</c:v>
                </c:pt>
                <c:pt idx="57">
                  <c:v>-8.9273481879203032E-2</c:v>
                </c:pt>
                <c:pt idx="58">
                  <c:v>-9.0710962391095398E-2</c:v>
                </c:pt>
                <c:pt idx="59">
                  <c:v>-9.0715808920130772E-2</c:v>
                </c:pt>
                <c:pt idx="60">
                  <c:v>-9.0825340476330257E-2</c:v>
                </c:pt>
                <c:pt idx="61">
                  <c:v>-9.0996907604182553E-2</c:v>
                </c:pt>
                <c:pt idx="62">
                  <c:v>-9.1011447191288675E-2</c:v>
                </c:pt>
                <c:pt idx="63">
                  <c:v>-9.1016293720324049E-2</c:v>
                </c:pt>
                <c:pt idx="64">
                  <c:v>-9.1017263026131126E-2</c:v>
                </c:pt>
                <c:pt idx="65">
                  <c:v>-9.105894317583535E-2</c:v>
                </c:pt>
                <c:pt idx="66">
                  <c:v>-9.1063789704870723E-2</c:v>
                </c:pt>
                <c:pt idx="67">
                  <c:v>-9.1068636233906097E-2</c:v>
                </c:pt>
                <c:pt idx="68">
                  <c:v>-9.1073482762941471E-2</c:v>
                </c:pt>
                <c:pt idx="69">
                  <c:v>-9.2497392993534794E-2</c:v>
                </c:pt>
                <c:pt idx="70">
                  <c:v>-9.2652481922666813E-2</c:v>
                </c:pt>
                <c:pt idx="71">
                  <c:v>-9.2664113592351702E-2</c:v>
                </c:pt>
                <c:pt idx="72">
                  <c:v>-9.2733903610461105E-2</c:v>
                </c:pt>
                <c:pt idx="73">
                  <c:v>-9.2740688751110634E-2</c:v>
                </c:pt>
                <c:pt idx="74">
                  <c:v>-9.4347797779241141E-2</c:v>
                </c:pt>
                <c:pt idx="75">
                  <c:v>-9.4347797779241141E-2</c:v>
                </c:pt>
                <c:pt idx="76">
                  <c:v>-9.4347797779241141E-2</c:v>
                </c:pt>
                <c:pt idx="77">
                  <c:v>-9.4352644308276515E-2</c:v>
                </c:pt>
                <c:pt idx="78">
                  <c:v>-9.4352644308276515E-2</c:v>
                </c:pt>
                <c:pt idx="79">
                  <c:v>-9.4352644308276515E-2</c:v>
                </c:pt>
                <c:pt idx="80">
                  <c:v>-9.439141654055952E-2</c:v>
                </c:pt>
                <c:pt idx="81">
                  <c:v>-9.4534873800006636E-2</c:v>
                </c:pt>
                <c:pt idx="82">
                  <c:v>-9.4591093536816995E-2</c:v>
                </c:pt>
                <c:pt idx="83">
                  <c:v>-9.4605633123923116E-2</c:v>
                </c:pt>
                <c:pt idx="84">
                  <c:v>-9.4731642878842864E-2</c:v>
                </c:pt>
                <c:pt idx="85">
                  <c:v>-9.5938428608651372E-2</c:v>
                </c:pt>
                <c:pt idx="86">
                  <c:v>-9.6715811865925594E-2</c:v>
                </c:pt>
                <c:pt idx="87">
                  <c:v>-9.7999172754493005E-2</c:v>
                </c:pt>
                <c:pt idx="88">
                  <c:v>-9.8199819056557558E-2</c:v>
                </c:pt>
                <c:pt idx="89">
                  <c:v>-9.8233744759805175E-2</c:v>
                </c:pt>
                <c:pt idx="90">
                  <c:v>-9.8369447572795699E-2</c:v>
                </c:pt>
                <c:pt idx="91">
                  <c:v>-9.8460562318660738E-2</c:v>
                </c:pt>
                <c:pt idx="92">
                  <c:v>-0.10170192093751985</c:v>
                </c:pt>
                <c:pt idx="93">
                  <c:v>-0.10178818915434953</c:v>
                </c:pt>
                <c:pt idx="94">
                  <c:v>-0.10195684836478061</c:v>
                </c:pt>
                <c:pt idx="95">
                  <c:v>-0.10203342352353953</c:v>
                </c:pt>
                <c:pt idx="96">
                  <c:v>-0.10213520063328241</c:v>
                </c:pt>
                <c:pt idx="97">
                  <c:v>-0.1022059599571989</c:v>
                </c:pt>
                <c:pt idx="98">
                  <c:v>-0.10361920782391437</c:v>
                </c:pt>
                <c:pt idx="99">
                  <c:v>-0.10378011258788886</c:v>
                </c:pt>
                <c:pt idx="100">
                  <c:v>-0.10390999956603691</c:v>
                </c:pt>
                <c:pt idx="101">
                  <c:v>-0.10404570237902742</c:v>
                </c:pt>
                <c:pt idx="102">
                  <c:v>-0.10534554146631511</c:v>
                </c:pt>
                <c:pt idx="103">
                  <c:v>-0.10549190664318346</c:v>
                </c:pt>
                <c:pt idx="104">
                  <c:v>-0.10559465305873342</c:v>
                </c:pt>
                <c:pt idx="105">
                  <c:v>-0.10572647864849563</c:v>
                </c:pt>
                <c:pt idx="106">
                  <c:v>-0.10572744795430271</c:v>
                </c:pt>
                <c:pt idx="107">
                  <c:v>-0.10574198754140883</c:v>
                </c:pt>
                <c:pt idx="108">
                  <c:v>-0.10580886964209701</c:v>
                </c:pt>
                <c:pt idx="109">
                  <c:v>-0.10588253688343471</c:v>
                </c:pt>
                <c:pt idx="110">
                  <c:v>-0.10588350618924181</c:v>
                </c:pt>
                <c:pt idx="111">
                  <c:v>-0.10734328073469687</c:v>
                </c:pt>
                <c:pt idx="112">
                  <c:v>-0.10765539720457507</c:v>
                </c:pt>
                <c:pt idx="113">
                  <c:v>-0.10932066458113007</c:v>
                </c:pt>
                <c:pt idx="114">
                  <c:v>-0.10934102000307865</c:v>
                </c:pt>
                <c:pt idx="115">
                  <c:v>-0.1093894852934324</c:v>
                </c:pt>
                <c:pt idx="116">
                  <c:v>-0.10939045459923948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4C-4684-8F13-6ABE762B2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35408"/>
        <c:axId val="1"/>
      </c:scatterChart>
      <c:valAx>
        <c:axId val="7798354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84691190250963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3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59221658206429"/>
          <c:y val="0.91693290734824284"/>
          <c:w val="0.79695431472081202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9381107491857"/>
          <c:y val="0.14678942920199375"/>
          <c:w val="0.8045602605863192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B!$J$21:$J$969</c:f>
              <c:numCache>
                <c:formatCode>General</c:formatCode>
                <c:ptCount val="949"/>
                <c:pt idx="0">
                  <c:v>5.415999999968335E-3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A-4210-820C-6E2ED1AFC11F}"/>
            </c:ext>
          </c:extLst>
        </c:ser>
        <c:ser>
          <c:idx val="3"/>
          <c:order val="1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B!$F$21:$F$140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B!$F$21:$F$140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B!$L$21:$L$969</c:f>
              <c:numCache>
                <c:formatCode>General</c:formatCode>
                <c:ptCount val="949"/>
                <c:pt idx="48" formatCode="0.0000">
                  <c:v>-7.6740000004065223E-2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EA-4210-820C-6E2ED1AFC11F}"/>
            </c:ext>
          </c:extLst>
        </c:ser>
        <c:ser>
          <c:idx val="4"/>
          <c:order val="2"/>
          <c:tx>
            <c:strRef>
              <c:f>B!$M$20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B!$F$21:$F$2408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B!$M$21:$M$969</c:f>
              <c:numCache>
                <c:formatCode>General</c:formatCode>
                <c:ptCount val="949"/>
                <c:pt idx="1">
                  <c:v>1.4999999984866008E-4</c:v>
                </c:pt>
                <c:pt idx="2">
                  <c:v>1.1999999696854502E-4</c:v>
                </c:pt>
                <c:pt idx="3">
                  <c:v>1.1399999493733048E-4</c:v>
                </c:pt>
                <c:pt idx="4">
                  <c:v>-2.7599999884841964E-4</c:v>
                </c:pt>
                <c:pt idx="5">
                  <c:v>-3.820000056293793E-4</c:v>
                </c:pt>
                <c:pt idx="6">
                  <c:v>-1.0000000002037268E-2</c:v>
                </c:pt>
                <c:pt idx="20" formatCode="0.0000">
                  <c:v>-5.5536000007123221E-2</c:v>
                </c:pt>
                <c:pt idx="21">
                  <c:v>-6.0215999998035841E-2</c:v>
                </c:pt>
                <c:pt idx="22" formatCode="0.0000">
                  <c:v>-5.8673999999882653E-2</c:v>
                </c:pt>
                <c:pt idx="23">
                  <c:v>-6.3911999997799285E-2</c:v>
                </c:pt>
                <c:pt idx="24">
                  <c:v>-6.4723999996203929E-2</c:v>
                </c:pt>
                <c:pt idx="25">
                  <c:v>-6.4323999999032822E-2</c:v>
                </c:pt>
                <c:pt idx="26">
                  <c:v>-6.3130000002274755E-2</c:v>
                </c:pt>
                <c:pt idx="27">
                  <c:v>-6.2630000000353903E-2</c:v>
                </c:pt>
                <c:pt idx="28">
                  <c:v>-6.3054000005649868E-2</c:v>
                </c:pt>
                <c:pt idx="32">
                  <c:v>-7.0233999998890795E-2</c:v>
                </c:pt>
                <c:pt idx="33">
                  <c:v>-6.9733999996969942E-2</c:v>
                </c:pt>
                <c:pt idx="34">
                  <c:v>-7.1340000002237502E-2</c:v>
                </c:pt>
                <c:pt idx="35">
                  <c:v>-7.0739999995566905E-2</c:v>
                </c:pt>
                <c:pt idx="43">
                  <c:v>-7.1759999998903368E-2</c:v>
                </c:pt>
                <c:pt idx="49">
                  <c:v>-8.1930000000284053E-2</c:v>
                </c:pt>
                <c:pt idx="50" formatCode="0.0000">
                  <c:v>-8.1588000000920147E-2</c:v>
                </c:pt>
                <c:pt idx="51" formatCode="0.0000">
                  <c:v>-8.1581999998888932E-2</c:v>
                </c:pt>
                <c:pt idx="52" formatCode="0.0000">
                  <c:v>-8.4598000001278706E-2</c:v>
                </c:pt>
                <c:pt idx="56">
                  <c:v>-8.9606000001367647E-2</c:v>
                </c:pt>
                <c:pt idx="58">
                  <c:v>-8.9202000002842396E-2</c:v>
                </c:pt>
                <c:pt idx="59" formatCode="0.0000">
                  <c:v>-9.113200000138022E-2</c:v>
                </c:pt>
                <c:pt idx="65">
                  <c:v>-9.08560000025318E-2</c:v>
                </c:pt>
                <c:pt idx="66">
                  <c:v>-9.0586000005714595E-2</c:v>
                </c:pt>
                <c:pt idx="67">
                  <c:v>-9.1416000002936926E-2</c:v>
                </c:pt>
                <c:pt idx="68">
                  <c:v>-9.0646000004198868E-2</c:v>
                </c:pt>
                <c:pt idx="69">
                  <c:v>-9.2160000000149012E-2</c:v>
                </c:pt>
                <c:pt idx="71">
                  <c:v>-9.1791999999259133E-2</c:v>
                </c:pt>
                <c:pt idx="72">
                  <c:v>-9.3524000003526453E-2</c:v>
                </c:pt>
                <c:pt idx="80">
                  <c:v>-9.4383999996352941E-2</c:v>
                </c:pt>
                <c:pt idx="81">
                  <c:v>-9.5472000000881962E-2</c:v>
                </c:pt>
                <c:pt idx="82">
                  <c:v>-9.4519999998738058E-2</c:v>
                </c:pt>
                <c:pt idx="83">
                  <c:v>-9.390999999595806E-2</c:v>
                </c:pt>
                <c:pt idx="84">
                  <c:v>-9.4389999998384155E-2</c:v>
                </c:pt>
                <c:pt idx="85">
                  <c:v>-9.5860000001266599E-2</c:v>
                </c:pt>
                <c:pt idx="86">
                  <c:v>-9.6172000005026348E-2</c:v>
                </c:pt>
                <c:pt idx="87">
                  <c:v>-9.7116000099049415E-2</c:v>
                </c:pt>
                <c:pt idx="89">
                  <c:v>-9.8667999998724554E-2</c:v>
                </c:pt>
                <c:pt idx="90">
                  <c:v>-9.8808000002463814E-2</c:v>
                </c:pt>
                <c:pt idx="92">
                  <c:v>-0.10273600000073202</c:v>
                </c:pt>
                <c:pt idx="93">
                  <c:v>-0.10186999999859836</c:v>
                </c:pt>
                <c:pt idx="94">
                  <c:v>-0.10241400000086287</c:v>
                </c:pt>
                <c:pt idx="95">
                  <c:v>-0.10258800000156043</c:v>
                </c:pt>
                <c:pt idx="96">
                  <c:v>-0.10071800000150688</c:v>
                </c:pt>
                <c:pt idx="98">
                  <c:v>-0.10390400000324007</c:v>
                </c:pt>
                <c:pt idx="99">
                  <c:v>-0.10489999999845168</c:v>
                </c:pt>
                <c:pt idx="100">
                  <c:v>-0.10480400000233203</c:v>
                </c:pt>
                <c:pt idx="103">
                  <c:v>-0.10569599999871571</c:v>
                </c:pt>
                <c:pt idx="104">
                  <c:v>-0.10433200000261422</c:v>
                </c:pt>
                <c:pt idx="105">
                  <c:v>-0.10364800000388641</c:v>
                </c:pt>
                <c:pt idx="106">
                  <c:v>-0.10555400000157533</c:v>
                </c:pt>
                <c:pt idx="107">
                  <c:v>-0.10474400000384776</c:v>
                </c:pt>
                <c:pt idx="108">
                  <c:v>-0.11025800000061281</c:v>
                </c:pt>
                <c:pt idx="109">
                  <c:v>-0.10621399999945424</c:v>
                </c:pt>
                <c:pt idx="110">
                  <c:v>-0.10472000000299886</c:v>
                </c:pt>
                <c:pt idx="111">
                  <c:v>-0.10785599999508122</c:v>
                </c:pt>
                <c:pt idx="112">
                  <c:v>-0.10618799999792827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EA-4210-820C-6E2ED1AFC11F}"/>
            </c:ext>
          </c:extLst>
        </c:ser>
        <c:ser>
          <c:idx val="2"/>
          <c:order val="3"/>
          <c:tx>
            <c:strRef>
              <c:f>B!$N$20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B!$N$21:$N$969</c:f>
              <c:numCache>
                <c:formatCode>General</c:formatCode>
                <c:ptCount val="949"/>
                <c:pt idx="73">
                  <c:v>-9.232590020110365E-2</c:v>
                </c:pt>
                <c:pt idx="88">
                  <c:v>-9.8257999998168088E-2</c:v>
                </c:pt>
                <c:pt idx="102">
                  <c:v>-0.1055899999992107</c:v>
                </c:pt>
                <c:pt idx="113">
                  <c:v>-0.10749599999689963</c:v>
                </c:pt>
                <c:pt idx="114">
                  <c:v>-0.10892200000671437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EA-4210-820C-6E2ED1AFC11F}"/>
            </c:ext>
          </c:extLst>
        </c:ser>
        <c:ser>
          <c:idx val="6"/>
          <c:order val="4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B!$P$21:$P$969</c:f>
              <c:numCache>
                <c:formatCode>General</c:formatCode>
                <c:ptCount val="949"/>
                <c:pt idx="47">
                  <c:v>-7.4699999997392297E-2</c:v>
                </c:pt>
                <c:pt idx="60">
                  <c:v>-9.3710000001010485E-2</c:v>
                </c:pt>
                <c:pt idx="61">
                  <c:v>-9.0172000003803987E-2</c:v>
                </c:pt>
                <c:pt idx="62">
                  <c:v>-8.9862000000721309E-2</c:v>
                </c:pt>
                <c:pt idx="63">
                  <c:v>-9.2392000005929731E-2</c:v>
                </c:pt>
                <c:pt idx="64">
                  <c:v>-9.0297999995527789E-2</c:v>
                </c:pt>
                <c:pt idx="70">
                  <c:v>-9.292000000277767E-2</c:v>
                </c:pt>
                <c:pt idx="74">
                  <c:v>-9.2413999998825602E-2</c:v>
                </c:pt>
                <c:pt idx="75">
                  <c:v>-9.221399999660207E-2</c:v>
                </c:pt>
                <c:pt idx="76">
                  <c:v>-9.0513999995891936E-2</c:v>
                </c:pt>
                <c:pt idx="77">
                  <c:v>-9.5344000001205131E-2</c:v>
                </c:pt>
                <c:pt idx="78">
                  <c:v>-9.4644000004336704E-2</c:v>
                </c:pt>
                <c:pt idx="79">
                  <c:v>-9.4543999999586958E-2</c:v>
                </c:pt>
                <c:pt idx="91">
                  <c:v>-0.10139199999684934</c:v>
                </c:pt>
                <c:pt idx="101">
                  <c:v>-0.11024400000314927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EA-4210-820C-6E2ED1AFC11F}"/>
            </c:ext>
          </c:extLst>
        </c:ser>
        <c:ser>
          <c:idx val="7"/>
          <c:order val="5"/>
          <c:tx>
            <c:strRef>
              <c:f>B!$Q$20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B!$Q$21:$Q$969</c:f>
              <c:numCache>
                <c:formatCode>General</c:formatCode>
                <c:ptCount val="949"/>
                <c:pt idx="49">
                  <c:v>-8.3429537168347306E-2</c:v>
                </c:pt>
                <c:pt idx="50">
                  <c:v>-8.3471217318051544E-2</c:v>
                </c:pt>
                <c:pt idx="51">
                  <c:v>-8.3567178592951985E-2</c:v>
                </c:pt>
                <c:pt idx="52">
                  <c:v>-8.5589150506510614E-2</c:v>
                </c:pt>
                <c:pt idx="53">
                  <c:v>-8.8834386348598027E-2</c:v>
                </c:pt>
                <c:pt idx="54">
                  <c:v>-8.8918715953813551E-2</c:v>
                </c:pt>
                <c:pt idx="55">
                  <c:v>-8.9081559329402177E-2</c:v>
                </c:pt>
                <c:pt idx="56">
                  <c:v>-8.9096098916508298E-2</c:v>
                </c:pt>
                <c:pt idx="57">
                  <c:v>-8.9273481879203032E-2</c:v>
                </c:pt>
                <c:pt idx="58">
                  <c:v>-9.0710962391095398E-2</c:v>
                </c:pt>
                <c:pt idx="59">
                  <c:v>-9.0715808920130772E-2</c:v>
                </c:pt>
                <c:pt idx="60">
                  <c:v>-9.0825340476330257E-2</c:v>
                </c:pt>
                <c:pt idx="61">
                  <c:v>-9.0996907604182553E-2</c:v>
                </c:pt>
                <c:pt idx="62">
                  <c:v>-9.1011447191288675E-2</c:v>
                </c:pt>
                <c:pt idx="63">
                  <c:v>-9.1016293720324049E-2</c:v>
                </c:pt>
                <c:pt idx="64">
                  <c:v>-9.1017263026131126E-2</c:v>
                </c:pt>
                <c:pt idx="65">
                  <c:v>-9.105894317583535E-2</c:v>
                </c:pt>
                <c:pt idx="66">
                  <c:v>-9.1063789704870723E-2</c:v>
                </c:pt>
                <c:pt idx="67">
                  <c:v>-9.1068636233906097E-2</c:v>
                </c:pt>
                <c:pt idx="68">
                  <c:v>-9.1073482762941471E-2</c:v>
                </c:pt>
                <c:pt idx="69">
                  <c:v>-9.2497392993534794E-2</c:v>
                </c:pt>
                <c:pt idx="70">
                  <c:v>-9.2652481922666813E-2</c:v>
                </c:pt>
                <c:pt idx="71">
                  <c:v>-9.2664113592351702E-2</c:v>
                </c:pt>
                <c:pt idx="72">
                  <c:v>-9.2733903610461105E-2</c:v>
                </c:pt>
                <c:pt idx="73">
                  <c:v>-9.2740688751110634E-2</c:v>
                </c:pt>
                <c:pt idx="74">
                  <c:v>-9.4347797779241141E-2</c:v>
                </c:pt>
                <c:pt idx="75">
                  <c:v>-9.4347797779241141E-2</c:v>
                </c:pt>
                <c:pt idx="76">
                  <c:v>-9.4347797779241141E-2</c:v>
                </c:pt>
                <c:pt idx="77">
                  <c:v>-9.4352644308276515E-2</c:v>
                </c:pt>
                <c:pt idx="78">
                  <c:v>-9.4352644308276515E-2</c:v>
                </c:pt>
                <c:pt idx="79">
                  <c:v>-9.4352644308276515E-2</c:v>
                </c:pt>
                <c:pt idx="80">
                  <c:v>-9.439141654055952E-2</c:v>
                </c:pt>
                <c:pt idx="81">
                  <c:v>-9.4534873800006636E-2</c:v>
                </c:pt>
                <c:pt idx="82">
                  <c:v>-9.4591093536816995E-2</c:v>
                </c:pt>
                <c:pt idx="83">
                  <c:v>-9.4605633123923116E-2</c:v>
                </c:pt>
                <c:pt idx="84">
                  <c:v>-9.4731642878842864E-2</c:v>
                </c:pt>
                <c:pt idx="85">
                  <c:v>-9.5938428608651372E-2</c:v>
                </c:pt>
                <c:pt idx="86">
                  <c:v>-9.6715811865925594E-2</c:v>
                </c:pt>
                <c:pt idx="87">
                  <c:v>-9.7999172754493005E-2</c:v>
                </c:pt>
                <c:pt idx="88">
                  <c:v>-9.8199819056557558E-2</c:v>
                </c:pt>
                <c:pt idx="89">
                  <c:v>-9.8233744759805175E-2</c:v>
                </c:pt>
                <c:pt idx="90">
                  <c:v>-9.8369447572795699E-2</c:v>
                </c:pt>
                <c:pt idx="91">
                  <c:v>-9.8460562318660738E-2</c:v>
                </c:pt>
                <c:pt idx="92">
                  <c:v>-0.10170192093751985</c:v>
                </c:pt>
                <c:pt idx="93">
                  <c:v>-0.10178818915434953</c:v>
                </c:pt>
                <c:pt idx="94">
                  <c:v>-0.10195684836478061</c:v>
                </c:pt>
                <c:pt idx="95">
                  <c:v>-0.10203342352353953</c:v>
                </c:pt>
                <c:pt idx="96">
                  <c:v>-0.10213520063328241</c:v>
                </c:pt>
                <c:pt idx="97">
                  <c:v>-0.1022059599571989</c:v>
                </c:pt>
                <c:pt idx="98">
                  <c:v>-0.10361920782391437</c:v>
                </c:pt>
                <c:pt idx="99">
                  <c:v>-0.10378011258788886</c:v>
                </c:pt>
                <c:pt idx="100">
                  <c:v>-0.10390999956603691</c:v>
                </c:pt>
                <c:pt idx="101">
                  <c:v>-0.10404570237902742</c:v>
                </c:pt>
                <c:pt idx="102">
                  <c:v>-0.10534554146631511</c:v>
                </c:pt>
                <c:pt idx="103">
                  <c:v>-0.10549190664318346</c:v>
                </c:pt>
                <c:pt idx="104">
                  <c:v>-0.10559465305873342</c:v>
                </c:pt>
                <c:pt idx="105">
                  <c:v>-0.10572647864849563</c:v>
                </c:pt>
                <c:pt idx="106">
                  <c:v>-0.10572744795430271</c:v>
                </c:pt>
                <c:pt idx="107">
                  <c:v>-0.10574198754140883</c:v>
                </c:pt>
                <c:pt idx="108">
                  <c:v>-0.10580886964209701</c:v>
                </c:pt>
                <c:pt idx="109">
                  <c:v>-0.10588253688343471</c:v>
                </c:pt>
                <c:pt idx="110">
                  <c:v>-0.10588350618924181</c:v>
                </c:pt>
                <c:pt idx="111">
                  <c:v>-0.10734328073469687</c:v>
                </c:pt>
                <c:pt idx="112">
                  <c:v>-0.10765539720457507</c:v>
                </c:pt>
                <c:pt idx="113">
                  <c:v>-0.10932066458113007</c:v>
                </c:pt>
                <c:pt idx="114">
                  <c:v>-0.10934102000307865</c:v>
                </c:pt>
                <c:pt idx="115">
                  <c:v>-0.1093894852934324</c:v>
                </c:pt>
                <c:pt idx="116">
                  <c:v>-0.10939045459923948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EA-4210-820C-6E2ED1AFC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28848"/>
        <c:axId val="1"/>
      </c:scatterChart>
      <c:valAx>
        <c:axId val="779828848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1302931596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2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49837133550487"/>
          <c:y val="0.92048929663608559"/>
          <c:w val="0.64495114006514653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[55593.7341 + 0.3842100 E] </a:t>
            </a:r>
          </a:p>
        </c:rich>
      </c:tx>
      <c:layout>
        <c:manualLayout>
          <c:xMode val="edge"/>
          <c:yMode val="edge"/>
          <c:x val="0.28951535987579013"/>
          <c:y val="1.7857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5664758877334"/>
          <c:y val="0.14642882678018063"/>
          <c:w val="0.86072119021602089"/>
          <c:h val="0.66071543791057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B!$J$21:$J$969</c:f>
              <c:numCache>
                <c:formatCode>General</c:formatCode>
                <c:ptCount val="949"/>
                <c:pt idx="0">
                  <c:v>5.415999999968335E-3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7-4210-881D-67B9BEB169D0}"/>
            </c:ext>
          </c:extLst>
        </c:ser>
        <c:ser>
          <c:idx val="3"/>
          <c:order val="1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B!$F$21:$F$41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B!$L$21:$L$969</c:f>
              <c:numCache>
                <c:formatCode>General</c:formatCode>
                <c:ptCount val="949"/>
                <c:pt idx="48" formatCode="0.0000">
                  <c:v>-7.6740000004065223E-2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7-4210-881D-67B9BEB169D0}"/>
            </c:ext>
          </c:extLst>
        </c:ser>
        <c:ser>
          <c:idx val="4"/>
          <c:order val="2"/>
          <c:tx>
            <c:strRef>
              <c:f>B!$M$20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B!$F$21:$F$1792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B!$M$21:$M$969</c:f>
              <c:numCache>
                <c:formatCode>General</c:formatCode>
                <c:ptCount val="949"/>
                <c:pt idx="1">
                  <c:v>1.4999999984866008E-4</c:v>
                </c:pt>
                <c:pt idx="2">
                  <c:v>1.1999999696854502E-4</c:v>
                </c:pt>
                <c:pt idx="3">
                  <c:v>1.1399999493733048E-4</c:v>
                </c:pt>
                <c:pt idx="4">
                  <c:v>-2.7599999884841964E-4</c:v>
                </c:pt>
                <c:pt idx="5">
                  <c:v>-3.820000056293793E-4</c:v>
                </c:pt>
                <c:pt idx="6">
                  <c:v>-1.0000000002037268E-2</c:v>
                </c:pt>
                <c:pt idx="20" formatCode="0.0000">
                  <c:v>-5.5536000007123221E-2</c:v>
                </c:pt>
                <c:pt idx="21">
                  <c:v>-6.0215999998035841E-2</c:v>
                </c:pt>
                <c:pt idx="22" formatCode="0.0000">
                  <c:v>-5.8673999999882653E-2</c:v>
                </c:pt>
                <c:pt idx="23">
                  <c:v>-6.3911999997799285E-2</c:v>
                </c:pt>
                <c:pt idx="24">
                  <c:v>-6.4723999996203929E-2</c:v>
                </c:pt>
                <c:pt idx="25">
                  <c:v>-6.4323999999032822E-2</c:v>
                </c:pt>
                <c:pt idx="26">
                  <c:v>-6.3130000002274755E-2</c:v>
                </c:pt>
                <c:pt idx="27">
                  <c:v>-6.2630000000353903E-2</c:v>
                </c:pt>
                <c:pt idx="28">
                  <c:v>-6.3054000005649868E-2</c:v>
                </c:pt>
                <c:pt idx="32">
                  <c:v>-7.0233999998890795E-2</c:v>
                </c:pt>
                <c:pt idx="33">
                  <c:v>-6.9733999996969942E-2</c:v>
                </c:pt>
                <c:pt idx="34">
                  <c:v>-7.1340000002237502E-2</c:v>
                </c:pt>
                <c:pt idx="35">
                  <c:v>-7.0739999995566905E-2</c:v>
                </c:pt>
                <c:pt idx="43">
                  <c:v>-7.1759999998903368E-2</c:v>
                </c:pt>
                <c:pt idx="49">
                  <c:v>-8.1930000000284053E-2</c:v>
                </c:pt>
                <c:pt idx="50" formatCode="0.0000">
                  <c:v>-8.1588000000920147E-2</c:v>
                </c:pt>
                <c:pt idx="51" formatCode="0.0000">
                  <c:v>-8.1581999998888932E-2</c:v>
                </c:pt>
                <c:pt idx="52" formatCode="0.0000">
                  <c:v>-8.4598000001278706E-2</c:v>
                </c:pt>
                <c:pt idx="56">
                  <c:v>-8.9606000001367647E-2</c:v>
                </c:pt>
                <c:pt idx="58">
                  <c:v>-8.9202000002842396E-2</c:v>
                </c:pt>
                <c:pt idx="59" formatCode="0.0000">
                  <c:v>-9.113200000138022E-2</c:v>
                </c:pt>
                <c:pt idx="65">
                  <c:v>-9.08560000025318E-2</c:v>
                </c:pt>
                <c:pt idx="66">
                  <c:v>-9.0586000005714595E-2</c:v>
                </c:pt>
                <c:pt idx="67">
                  <c:v>-9.1416000002936926E-2</c:v>
                </c:pt>
                <c:pt idx="68">
                  <c:v>-9.0646000004198868E-2</c:v>
                </c:pt>
                <c:pt idx="69">
                  <c:v>-9.2160000000149012E-2</c:v>
                </c:pt>
                <c:pt idx="71">
                  <c:v>-9.1791999999259133E-2</c:v>
                </c:pt>
                <c:pt idx="72">
                  <c:v>-9.3524000003526453E-2</c:v>
                </c:pt>
                <c:pt idx="80">
                  <c:v>-9.4383999996352941E-2</c:v>
                </c:pt>
                <c:pt idx="81">
                  <c:v>-9.5472000000881962E-2</c:v>
                </c:pt>
                <c:pt idx="82">
                  <c:v>-9.4519999998738058E-2</c:v>
                </c:pt>
                <c:pt idx="83">
                  <c:v>-9.390999999595806E-2</c:v>
                </c:pt>
                <c:pt idx="84">
                  <c:v>-9.4389999998384155E-2</c:v>
                </c:pt>
                <c:pt idx="85">
                  <c:v>-9.5860000001266599E-2</c:v>
                </c:pt>
                <c:pt idx="86">
                  <c:v>-9.6172000005026348E-2</c:v>
                </c:pt>
                <c:pt idx="87">
                  <c:v>-9.7116000099049415E-2</c:v>
                </c:pt>
                <c:pt idx="89">
                  <c:v>-9.8667999998724554E-2</c:v>
                </c:pt>
                <c:pt idx="90">
                  <c:v>-9.8808000002463814E-2</c:v>
                </c:pt>
                <c:pt idx="92">
                  <c:v>-0.10273600000073202</c:v>
                </c:pt>
                <c:pt idx="93">
                  <c:v>-0.10186999999859836</c:v>
                </c:pt>
                <c:pt idx="94">
                  <c:v>-0.10241400000086287</c:v>
                </c:pt>
                <c:pt idx="95">
                  <c:v>-0.10258800000156043</c:v>
                </c:pt>
                <c:pt idx="96">
                  <c:v>-0.10071800000150688</c:v>
                </c:pt>
                <c:pt idx="98">
                  <c:v>-0.10390400000324007</c:v>
                </c:pt>
                <c:pt idx="99">
                  <c:v>-0.10489999999845168</c:v>
                </c:pt>
                <c:pt idx="100">
                  <c:v>-0.10480400000233203</c:v>
                </c:pt>
                <c:pt idx="103">
                  <c:v>-0.10569599999871571</c:v>
                </c:pt>
                <c:pt idx="104">
                  <c:v>-0.10433200000261422</c:v>
                </c:pt>
                <c:pt idx="105">
                  <c:v>-0.10364800000388641</c:v>
                </c:pt>
                <c:pt idx="106">
                  <c:v>-0.10555400000157533</c:v>
                </c:pt>
                <c:pt idx="107">
                  <c:v>-0.10474400000384776</c:v>
                </c:pt>
                <c:pt idx="108">
                  <c:v>-0.11025800000061281</c:v>
                </c:pt>
                <c:pt idx="109">
                  <c:v>-0.10621399999945424</c:v>
                </c:pt>
                <c:pt idx="110">
                  <c:v>-0.10472000000299886</c:v>
                </c:pt>
                <c:pt idx="111">
                  <c:v>-0.10785599999508122</c:v>
                </c:pt>
                <c:pt idx="112">
                  <c:v>-0.10618799999792827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A7-4210-881D-67B9BEB169D0}"/>
            </c:ext>
          </c:extLst>
        </c:ser>
        <c:ser>
          <c:idx val="2"/>
          <c:order val="3"/>
          <c:tx>
            <c:strRef>
              <c:f>B!$N$20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B!$N$21:$N$969</c:f>
              <c:numCache>
                <c:formatCode>General</c:formatCode>
                <c:ptCount val="949"/>
                <c:pt idx="73">
                  <c:v>-9.232590020110365E-2</c:v>
                </c:pt>
                <c:pt idx="88">
                  <c:v>-9.8257999998168088E-2</c:v>
                </c:pt>
                <c:pt idx="102">
                  <c:v>-0.1055899999992107</c:v>
                </c:pt>
                <c:pt idx="113">
                  <c:v>-0.10749599999689963</c:v>
                </c:pt>
                <c:pt idx="114">
                  <c:v>-0.10892200000671437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A7-4210-881D-67B9BEB169D0}"/>
            </c:ext>
          </c:extLst>
        </c:ser>
        <c:ser>
          <c:idx val="5"/>
          <c:order val="4"/>
          <c:tx>
            <c:strRef>
              <c:f>B!$O$20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B!$O$21:$O$969</c:f>
              <c:numCache>
                <c:formatCode>General</c:formatCode>
                <c:ptCount val="949"/>
                <c:pt idx="115" formatCode="0.0000">
                  <c:v>-0.10812199999782024</c:v>
                </c:pt>
                <c:pt idx="116" formatCode="0.0000">
                  <c:v>-0.10802800000237767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A7-4210-881D-67B9BEB169D0}"/>
            </c:ext>
          </c:extLst>
        </c:ser>
        <c:ser>
          <c:idx val="6"/>
          <c:order val="5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B!$F$21:$F$70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B!$P$21:$P$969</c:f>
              <c:numCache>
                <c:formatCode>General</c:formatCode>
                <c:ptCount val="949"/>
                <c:pt idx="47">
                  <c:v>-7.4699999997392297E-2</c:v>
                </c:pt>
                <c:pt idx="60">
                  <c:v>-9.3710000001010485E-2</c:v>
                </c:pt>
                <c:pt idx="61">
                  <c:v>-9.0172000003803987E-2</c:v>
                </c:pt>
                <c:pt idx="62">
                  <c:v>-8.9862000000721309E-2</c:v>
                </c:pt>
                <c:pt idx="63">
                  <c:v>-9.2392000005929731E-2</c:v>
                </c:pt>
                <c:pt idx="64">
                  <c:v>-9.0297999995527789E-2</c:v>
                </c:pt>
                <c:pt idx="70">
                  <c:v>-9.292000000277767E-2</c:v>
                </c:pt>
                <c:pt idx="74">
                  <c:v>-9.2413999998825602E-2</c:v>
                </c:pt>
                <c:pt idx="75">
                  <c:v>-9.221399999660207E-2</c:v>
                </c:pt>
                <c:pt idx="76">
                  <c:v>-9.0513999995891936E-2</c:v>
                </c:pt>
                <c:pt idx="77">
                  <c:v>-9.5344000001205131E-2</c:v>
                </c:pt>
                <c:pt idx="78">
                  <c:v>-9.4644000004336704E-2</c:v>
                </c:pt>
                <c:pt idx="79">
                  <c:v>-9.4543999999586958E-2</c:v>
                </c:pt>
                <c:pt idx="91">
                  <c:v>-0.10139199999684934</c:v>
                </c:pt>
                <c:pt idx="101">
                  <c:v>-0.11024400000314927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A7-4210-881D-67B9BEB169D0}"/>
            </c:ext>
          </c:extLst>
        </c:ser>
        <c:ser>
          <c:idx val="7"/>
          <c:order val="6"/>
          <c:tx>
            <c:strRef>
              <c:f>B!$Q$20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B!$H$21:$H$969</c:f>
              <c:numCache>
                <c:formatCode>General</c:formatCode>
                <c:ptCount val="949"/>
                <c:pt idx="0">
                  <c:v>-3843</c:v>
                </c:pt>
                <c:pt idx="1">
                  <c:v>-187.5</c:v>
                </c:pt>
                <c:pt idx="2">
                  <c:v>-185</c:v>
                </c:pt>
                <c:pt idx="3">
                  <c:v>-184.5</c:v>
                </c:pt>
                <c:pt idx="4">
                  <c:v>-177</c:v>
                </c:pt>
                <c:pt idx="5">
                  <c:v>-176.5</c:v>
                </c:pt>
                <c:pt idx="6">
                  <c:v>0</c:v>
                </c:pt>
                <c:pt idx="7">
                  <c:v>798</c:v>
                </c:pt>
                <c:pt idx="8">
                  <c:v>863</c:v>
                </c:pt>
                <c:pt idx="9">
                  <c:v>881.5</c:v>
                </c:pt>
                <c:pt idx="10">
                  <c:v>881.5</c:v>
                </c:pt>
                <c:pt idx="11">
                  <c:v>933.5</c:v>
                </c:pt>
                <c:pt idx="12">
                  <c:v>985.5</c:v>
                </c:pt>
                <c:pt idx="13">
                  <c:v>6475</c:v>
                </c:pt>
                <c:pt idx="14">
                  <c:v>6626</c:v>
                </c:pt>
                <c:pt idx="15">
                  <c:v>6659.5</c:v>
                </c:pt>
                <c:pt idx="16">
                  <c:v>7484.5</c:v>
                </c:pt>
                <c:pt idx="17">
                  <c:v>7526.5</c:v>
                </c:pt>
                <c:pt idx="18">
                  <c:v>7563</c:v>
                </c:pt>
                <c:pt idx="19">
                  <c:v>7677.5</c:v>
                </c:pt>
                <c:pt idx="20">
                  <c:v>8578</c:v>
                </c:pt>
                <c:pt idx="21">
                  <c:v>9468</c:v>
                </c:pt>
                <c:pt idx="22">
                  <c:v>9564.5</c:v>
                </c:pt>
                <c:pt idx="23">
                  <c:v>10101</c:v>
                </c:pt>
                <c:pt idx="24">
                  <c:v>10202</c:v>
                </c:pt>
                <c:pt idx="25">
                  <c:v>10202</c:v>
                </c:pt>
                <c:pt idx="26">
                  <c:v>10202.5</c:v>
                </c:pt>
                <c:pt idx="27">
                  <c:v>10202.5</c:v>
                </c:pt>
                <c:pt idx="28">
                  <c:v>10329.5</c:v>
                </c:pt>
                <c:pt idx="29">
                  <c:v>10493.5</c:v>
                </c:pt>
                <c:pt idx="30">
                  <c:v>10517</c:v>
                </c:pt>
                <c:pt idx="31">
                  <c:v>10535</c:v>
                </c:pt>
                <c:pt idx="32">
                  <c:v>11219.5</c:v>
                </c:pt>
                <c:pt idx="33">
                  <c:v>11219.5</c:v>
                </c:pt>
                <c:pt idx="34">
                  <c:v>11220</c:v>
                </c:pt>
                <c:pt idx="35">
                  <c:v>11220</c:v>
                </c:pt>
                <c:pt idx="36">
                  <c:v>11266.5</c:v>
                </c:pt>
                <c:pt idx="37">
                  <c:v>11287</c:v>
                </c:pt>
                <c:pt idx="38">
                  <c:v>11331.5</c:v>
                </c:pt>
                <c:pt idx="39">
                  <c:v>11373</c:v>
                </c:pt>
                <c:pt idx="40">
                  <c:v>11391.5</c:v>
                </c:pt>
                <c:pt idx="41">
                  <c:v>11407</c:v>
                </c:pt>
                <c:pt idx="42">
                  <c:v>11469.5</c:v>
                </c:pt>
                <c:pt idx="43">
                  <c:v>11480</c:v>
                </c:pt>
                <c:pt idx="44">
                  <c:v>12167</c:v>
                </c:pt>
                <c:pt idx="45">
                  <c:v>12169.5</c:v>
                </c:pt>
                <c:pt idx="46">
                  <c:v>12170</c:v>
                </c:pt>
                <c:pt idx="47">
                  <c:v>12225</c:v>
                </c:pt>
                <c:pt idx="48">
                  <c:v>12245</c:v>
                </c:pt>
                <c:pt idx="49">
                  <c:v>14077.5</c:v>
                </c:pt>
                <c:pt idx="50">
                  <c:v>14099</c:v>
                </c:pt>
                <c:pt idx="51">
                  <c:v>14148.5</c:v>
                </c:pt>
                <c:pt idx="52">
                  <c:v>15191.5</c:v>
                </c:pt>
                <c:pt idx="53">
                  <c:v>16865.5</c:v>
                </c:pt>
                <c:pt idx="54">
                  <c:v>16909</c:v>
                </c:pt>
                <c:pt idx="55">
                  <c:v>16993</c:v>
                </c:pt>
                <c:pt idx="56">
                  <c:v>17000.5</c:v>
                </c:pt>
                <c:pt idx="57">
                  <c:v>17092</c:v>
                </c:pt>
                <c:pt idx="58">
                  <c:v>17833.5</c:v>
                </c:pt>
                <c:pt idx="59">
                  <c:v>17836</c:v>
                </c:pt>
                <c:pt idx="60">
                  <c:v>17892.5</c:v>
                </c:pt>
                <c:pt idx="61">
                  <c:v>17981</c:v>
                </c:pt>
                <c:pt idx="62">
                  <c:v>17988.5</c:v>
                </c:pt>
                <c:pt idx="63">
                  <c:v>17991</c:v>
                </c:pt>
                <c:pt idx="64">
                  <c:v>17991.5</c:v>
                </c:pt>
                <c:pt idx="65">
                  <c:v>18013</c:v>
                </c:pt>
                <c:pt idx="66">
                  <c:v>18015.5</c:v>
                </c:pt>
                <c:pt idx="67">
                  <c:v>18018</c:v>
                </c:pt>
                <c:pt idx="68">
                  <c:v>18020.5</c:v>
                </c:pt>
                <c:pt idx="69">
                  <c:v>18755</c:v>
                </c:pt>
                <c:pt idx="70">
                  <c:v>18835</c:v>
                </c:pt>
                <c:pt idx="71">
                  <c:v>18841</c:v>
                </c:pt>
                <c:pt idx="72">
                  <c:v>18877</c:v>
                </c:pt>
                <c:pt idx="73">
                  <c:v>18880.5</c:v>
                </c:pt>
                <c:pt idx="74">
                  <c:v>19709.5</c:v>
                </c:pt>
                <c:pt idx="75">
                  <c:v>19709.5</c:v>
                </c:pt>
                <c:pt idx="76">
                  <c:v>19709.5</c:v>
                </c:pt>
                <c:pt idx="77">
                  <c:v>19712</c:v>
                </c:pt>
                <c:pt idx="78">
                  <c:v>19712</c:v>
                </c:pt>
                <c:pt idx="79">
                  <c:v>19712</c:v>
                </c:pt>
                <c:pt idx="80">
                  <c:v>19732</c:v>
                </c:pt>
                <c:pt idx="81">
                  <c:v>19806</c:v>
                </c:pt>
                <c:pt idx="82">
                  <c:v>19835</c:v>
                </c:pt>
                <c:pt idx="83">
                  <c:v>19842.5</c:v>
                </c:pt>
                <c:pt idx="84">
                  <c:v>19907.5</c:v>
                </c:pt>
                <c:pt idx="85">
                  <c:v>20530</c:v>
                </c:pt>
                <c:pt idx="86">
                  <c:v>20931</c:v>
                </c:pt>
                <c:pt idx="87">
                  <c:v>21593</c:v>
                </c:pt>
                <c:pt idx="88">
                  <c:v>21696.5</c:v>
                </c:pt>
                <c:pt idx="89">
                  <c:v>21714</c:v>
                </c:pt>
                <c:pt idx="90">
                  <c:v>21784</c:v>
                </c:pt>
                <c:pt idx="91">
                  <c:v>21831</c:v>
                </c:pt>
                <c:pt idx="92">
                  <c:v>23503</c:v>
                </c:pt>
                <c:pt idx="93">
                  <c:v>23547.5</c:v>
                </c:pt>
                <c:pt idx="94">
                  <c:v>23634.5</c:v>
                </c:pt>
                <c:pt idx="95">
                  <c:v>23674</c:v>
                </c:pt>
                <c:pt idx="96">
                  <c:v>23726.5</c:v>
                </c:pt>
                <c:pt idx="97">
                  <c:v>23763</c:v>
                </c:pt>
                <c:pt idx="98">
                  <c:v>24492</c:v>
                </c:pt>
                <c:pt idx="99">
                  <c:v>24575</c:v>
                </c:pt>
                <c:pt idx="100">
                  <c:v>24642</c:v>
                </c:pt>
                <c:pt idx="101">
                  <c:v>24712</c:v>
                </c:pt>
                <c:pt idx="102">
                  <c:v>25382.5</c:v>
                </c:pt>
                <c:pt idx="103">
                  <c:v>25458</c:v>
                </c:pt>
                <c:pt idx="104">
                  <c:v>25511</c:v>
                </c:pt>
                <c:pt idx="105">
                  <c:v>25579</c:v>
                </c:pt>
                <c:pt idx="106">
                  <c:v>25579.5</c:v>
                </c:pt>
                <c:pt idx="107">
                  <c:v>25587</c:v>
                </c:pt>
                <c:pt idx="108">
                  <c:v>25621.5</c:v>
                </c:pt>
                <c:pt idx="109">
                  <c:v>25659.5</c:v>
                </c:pt>
                <c:pt idx="110">
                  <c:v>25660</c:v>
                </c:pt>
                <c:pt idx="111">
                  <c:v>26413</c:v>
                </c:pt>
                <c:pt idx="112">
                  <c:v>26574</c:v>
                </c:pt>
                <c:pt idx="113">
                  <c:v>27433</c:v>
                </c:pt>
                <c:pt idx="114">
                  <c:v>27443.5</c:v>
                </c:pt>
                <c:pt idx="115">
                  <c:v>27468.5</c:v>
                </c:pt>
                <c:pt idx="116">
                  <c:v>27469</c:v>
                </c:pt>
              </c:numCache>
            </c:numRef>
          </c:xVal>
          <c:yVal>
            <c:numRef>
              <c:f>B!$Q$21:$Q$969</c:f>
              <c:numCache>
                <c:formatCode>General</c:formatCode>
                <c:ptCount val="949"/>
                <c:pt idx="49">
                  <c:v>-8.3429537168347306E-2</c:v>
                </c:pt>
                <c:pt idx="50">
                  <c:v>-8.3471217318051544E-2</c:v>
                </c:pt>
                <c:pt idx="51">
                  <c:v>-8.3567178592951985E-2</c:v>
                </c:pt>
                <c:pt idx="52">
                  <c:v>-8.5589150506510614E-2</c:v>
                </c:pt>
                <c:pt idx="53">
                  <c:v>-8.8834386348598027E-2</c:v>
                </c:pt>
                <c:pt idx="54">
                  <c:v>-8.8918715953813551E-2</c:v>
                </c:pt>
                <c:pt idx="55">
                  <c:v>-8.9081559329402177E-2</c:v>
                </c:pt>
                <c:pt idx="56">
                  <c:v>-8.9096098916508298E-2</c:v>
                </c:pt>
                <c:pt idx="57">
                  <c:v>-8.9273481879203032E-2</c:v>
                </c:pt>
                <c:pt idx="58">
                  <c:v>-9.0710962391095398E-2</c:v>
                </c:pt>
                <c:pt idx="59">
                  <c:v>-9.0715808920130772E-2</c:v>
                </c:pt>
                <c:pt idx="60">
                  <c:v>-9.0825340476330257E-2</c:v>
                </c:pt>
                <c:pt idx="61">
                  <c:v>-9.0996907604182553E-2</c:v>
                </c:pt>
                <c:pt idx="62">
                  <c:v>-9.1011447191288675E-2</c:v>
                </c:pt>
                <c:pt idx="63">
                  <c:v>-9.1016293720324049E-2</c:v>
                </c:pt>
                <c:pt idx="64">
                  <c:v>-9.1017263026131126E-2</c:v>
                </c:pt>
                <c:pt idx="65">
                  <c:v>-9.105894317583535E-2</c:v>
                </c:pt>
                <c:pt idx="66">
                  <c:v>-9.1063789704870723E-2</c:v>
                </c:pt>
                <c:pt idx="67">
                  <c:v>-9.1068636233906097E-2</c:v>
                </c:pt>
                <c:pt idx="68">
                  <c:v>-9.1073482762941471E-2</c:v>
                </c:pt>
                <c:pt idx="69">
                  <c:v>-9.2497392993534794E-2</c:v>
                </c:pt>
                <c:pt idx="70">
                  <c:v>-9.2652481922666813E-2</c:v>
                </c:pt>
                <c:pt idx="71">
                  <c:v>-9.2664113592351702E-2</c:v>
                </c:pt>
                <c:pt idx="72">
                  <c:v>-9.2733903610461105E-2</c:v>
                </c:pt>
                <c:pt idx="73">
                  <c:v>-9.2740688751110634E-2</c:v>
                </c:pt>
                <c:pt idx="74">
                  <c:v>-9.4347797779241141E-2</c:v>
                </c:pt>
                <c:pt idx="75">
                  <c:v>-9.4347797779241141E-2</c:v>
                </c:pt>
                <c:pt idx="76">
                  <c:v>-9.4347797779241141E-2</c:v>
                </c:pt>
                <c:pt idx="77">
                  <c:v>-9.4352644308276515E-2</c:v>
                </c:pt>
                <c:pt idx="78">
                  <c:v>-9.4352644308276515E-2</c:v>
                </c:pt>
                <c:pt idx="79">
                  <c:v>-9.4352644308276515E-2</c:v>
                </c:pt>
                <c:pt idx="80">
                  <c:v>-9.439141654055952E-2</c:v>
                </c:pt>
                <c:pt idx="81">
                  <c:v>-9.4534873800006636E-2</c:v>
                </c:pt>
                <c:pt idx="82">
                  <c:v>-9.4591093536816995E-2</c:v>
                </c:pt>
                <c:pt idx="83">
                  <c:v>-9.4605633123923116E-2</c:v>
                </c:pt>
                <c:pt idx="84">
                  <c:v>-9.4731642878842864E-2</c:v>
                </c:pt>
                <c:pt idx="85">
                  <c:v>-9.5938428608651372E-2</c:v>
                </c:pt>
                <c:pt idx="86">
                  <c:v>-9.6715811865925594E-2</c:v>
                </c:pt>
                <c:pt idx="87">
                  <c:v>-9.7999172754493005E-2</c:v>
                </c:pt>
                <c:pt idx="88">
                  <c:v>-9.8199819056557558E-2</c:v>
                </c:pt>
                <c:pt idx="89">
                  <c:v>-9.8233744759805175E-2</c:v>
                </c:pt>
                <c:pt idx="90">
                  <c:v>-9.8369447572795699E-2</c:v>
                </c:pt>
                <c:pt idx="91">
                  <c:v>-9.8460562318660738E-2</c:v>
                </c:pt>
                <c:pt idx="92">
                  <c:v>-0.10170192093751985</c:v>
                </c:pt>
                <c:pt idx="93">
                  <c:v>-0.10178818915434953</c:v>
                </c:pt>
                <c:pt idx="94">
                  <c:v>-0.10195684836478061</c:v>
                </c:pt>
                <c:pt idx="95">
                  <c:v>-0.10203342352353953</c:v>
                </c:pt>
                <c:pt idx="96">
                  <c:v>-0.10213520063328241</c:v>
                </c:pt>
                <c:pt idx="97">
                  <c:v>-0.1022059599571989</c:v>
                </c:pt>
                <c:pt idx="98">
                  <c:v>-0.10361920782391437</c:v>
                </c:pt>
                <c:pt idx="99">
                  <c:v>-0.10378011258788886</c:v>
                </c:pt>
                <c:pt idx="100">
                  <c:v>-0.10390999956603691</c:v>
                </c:pt>
                <c:pt idx="101">
                  <c:v>-0.10404570237902742</c:v>
                </c:pt>
                <c:pt idx="102">
                  <c:v>-0.10534554146631511</c:v>
                </c:pt>
                <c:pt idx="103">
                  <c:v>-0.10549190664318346</c:v>
                </c:pt>
                <c:pt idx="104">
                  <c:v>-0.10559465305873342</c:v>
                </c:pt>
                <c:pt idx="105">
                  <c:v>-0.10572647864849563</c:v>
                </c:pt>
                <c:pt idx="106">
                  <c:v>-0.10572744795430271</c:v>
                </c:pt>
                <c:pt idx="107">
                  <c:v>-0.10574198754140883</c:v>
                </c:pt>
                <c:pt idx="108">
                  <c:v>-0.10580886964209701</c:v>
                </c:pt>
                <c:pt idx="109">
                  <c:v>-0.10588253688343471</c:v>
                </c:pt>
                <c:pt idx="110">
                  <c:v>-0.10588350618924181</c:v>
                </c:pt>
                <c:pt idx="111">
                  <c:v>-0.10734328073469687</c:v>
                </c:pt>
                <c:pt idx="112">
                  <c:v>-0.10765539720457507</c:v>
                </c:pt>
                <c:pt idx="113">
                  <c:v>-0.10932066458113007</c:v>
                </c:pt>
                <c:pt idx="114">
                  <c:v>-0.10934102000307865</c:v>
                </c:pt>
                <c:pt idx="115">
                  <c:v>-0.1093894852934324</c:v>
                </c:pt>
                <c:pt idx="116">
                  <c:v>-0.10939045459923948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A7-4210-881D-67B9BEB16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26552"/>
        <c:axId val="1"/>
      </c:scatterChart>
      <c:valAx>
        <c:axId val="77982655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1602487482483"/>
              <c:y val="0.90357292838395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4642932133483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2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451666580893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769252958613219"/>
          <c:w val="0.7941189142267192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'C'!$J$21:$J$969</c:f>
              <c:numCache>
                <c:formatCode>General</c:formatCode>
                <c:ptCount val="949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8-4606-847B-A2E614F64959}"/>
            </c:ext>
          </c:extLst>
        </c:ser>
        <c:ser>
          <c:idx val="1"/>
          <c:order val="1"/>
          <c:tx>
            <c:strRef>
              <c:f>'C'!$K$20:$K$20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'C'!$F$21:$F$969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'C'!$K$21:$K$969</c:f>
              <c:numCache>
                <c:formatCode>General</c:formatCode>
                <c:ptCount val="949"/>
                <c:pt idx="7" formatCode="0.0000">
                  <c:v>1.982599998882506E-3</c:v>
                </c:pt>
                <c:pt idx="8" formatCode="0.0000">
                  <c:v>-1.1400900002627168E-2</c:v>
                </c:pt>
                <c:pt idx="11" formatCode="0.0000">
                  <c:v>-6.9168500049272552E-3</c:v>
                </c:pt>
                <c:pt idx="12" formatCode="0.0000">
                  <c:v>2.3763499993947335E-3</c:v>
                </c:pt>
                <c:pt idx="13" formatCode="0.0000">
                  <c:v>8.0883000046014786E-3</c:v>
                </c:pt>
                <c:pt idx="14" formatCode="0.0000">
                  <c:v>1.0997400000633206E-2</c:v>
                </c:pt>
                <c:pt idx="15" formatCode="0.0000">
                  <c:v>1.7099749995395541E-2</c:v>
                </c:pt>
                <c:pt idx="16" formatCode="0.0000">
                  <c:v>3.2322499973815866E-3</c:v>
                </c:pt>
                <c:pt idx="17" formatCode="0.0000">
                  <c:v>-2.4155499995686114E-3</c:v>
                </c:pt>
                <c:pt idx="18" formatCode="0.0000">
                  <c:v>6.0690999962389469E-3</c:v>
                </c:pt>
                <c:pt idx="19" formatCode="0.0000">
                  <c:v>-6.5064500013249926E-3</c:v>
                </c:pt>
                <c:pt idx="29" formatCode="0.0000">
                  <c:v>-1.532085000508232E-2</c:v>
                </c:pt>
                <c:pt idx="30" formatCode="0.0000">
                  <c:v>-2.615949999744771E-2</c:v>
                </c:pt>
                <c:pt idx="31" formatCode="0.0000">
                  <c:v>-1.8657000036910176E-3</c:v>
                </c:pt>
                <c:pt idx="36" formatCode="0.0000">
                  <c:v>1.5518450003582984E-2</c:v>
                </c:pt>
                <c:pt idx="37" formatCode="0.0000">
                  <c:v>1.2975000063306652E-3</c:v>
                </c:pt>
                <c:pt idx="38" formatCode="0.0000">
                  <c:v>-1.8865049998566974E-2</c:v>
                </c:pt>
                <c:pt idx="39" formatCode="0.0000">
                  <c:v>-1.3409899998805486E-2</c:v>
                </c:pt>
                <c:pt idx="40" formatCode="0.0000">
                  <c:v>-5.2190499991411343E-3</c:v>
                </c:pt>
                <c:pt idx="41" formatCode="0.0000">
                  <c:v>-9.4105000025592744E-3</c:v>
                </c:pt>
                <c:pt idx="42" formatCode="0.0000">
                  <c:v>5.7207499994547106E-3</c:v>
                </c:pt>
                <c:pt idx="44" formatCode="0.0000">
                  <c:v>6.1055000041960739E-3</c:v>
                </c:pt>
                <c:pt idx="45" formatCode="0.0000">
                  <c:v>1.7590749994269572E-2</c:v>
                </c:pt>
                <c:pt idx="46" formatCode="0.0000">
                  <c:v>1.7487799996160902E-2</c:v>
                </c:pt>
                <c:pt idx="53">
                  <c:v>1.3684350000403356E-2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8-4606-847B-A2E614F64959}"/>
            </c:ext>
          </c:extLst>
        </c:ser>
        <c:ser>
          <c:idx val="3"/>
          <c:order val="2"/>
          <c:tx>
            <c:strRef>
              <c:f>'C'!$L$20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'C'!$F$21:$F$41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'C'!$L$21:$L$969</c:f>
              <c:numCache>
                <c:formatCode>General</c:formatCode>
                <c:ptCount val="949"/>
                <c:pt idx="48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8-4606-847B-A2E614F64959}"/>
            </c:ext>
          </c:extLst>
        </c:ser>
        <c:ser>
          <c:idx val="4"/>
          <c:order val="3"/>
          <c:tx>
            <c:strRef>
              <c:f>'C'!$M$20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'C'!$F$21:$F$969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'C'!$F$21:$F$969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'C'!$M$21:$M$969</c:f>
              <c:numCache>
                <c:formatCode>General</c:formatCode>
                <c:ptCount val="949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9.3510000442620367E-4</c:v>
                </c:pt>
                <c:pt idx="5">
                  <c:v>8.3214999904157594E-4</c:v>
                </c:pt>
                <c:pt idx="6">
                  <c:v>-7.7091999992262572E-3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49">
                  <c:v>6.233549996977672E-3</c:v>
                </c:pt>
                <c:pt idx="50" formatCode="0.0000">
                  <c:v>6.706699998176191E-3</c:v>
                </c:pt>
                <c:pt idx="51" formatCode="0.0000">
                  <c:v>7.0146500002010725E-3</c:v>
                </c:pt>
                <c:pt idx="52" formatCode="0.0000">
                  <c:v>1.0360950000176672E-2</c:v>
                </c:pt>
                <c:pt idx="56">
                  <c:v>1.6387850002502091E-2</c:v>
                </c:pt>
                <c:pt idx="58">
                  <c:v>2.1873149999009911E-2</c:v>
                </c:pt>
                <c:pt idx="59" formatCode="0.0000">
                  <c:v>1.9958400000177789E-2</c:v>
                </c:pt>
                <c:pt idx="65">
                  <c:v>2.1314099998562597E-2</c:v>
                </c:pt>
                <c:pt idx="66">
                  <c:v>2.1599349995085504E-2</c:v>
                </c:pt>
                <c:pt idx="67">
                  <c:v>2.0784599997568876E-2</c:v>
                </c:pt>
                <c:pt idx="68">
                  <c:v>2.1569850003288593E-2</c:v>
                </c:pt>
                <c:pt idx="69">
                  <c:v>2.4536299999454059E-2</c:v>
                </c:pt>
                <c:pt idx="71">
                  <c:v>2.5428900000406429E-2</c:v>
                </c:pt>
                <c:pt idx="72">
                  <c:v>2.3916499994811602E-2</c:v>
                </c:pt>
                <c:pt idx="80">
                  <c:v>2.8272000003198627E-2</c:v>
                </c:pt>
                <c:pt idx="81">
                  <c:v>2.7635400001599919E-2</c:v>
                </c:pt>
                <c:pt idx="82">
                  <c:v>2.8764300004695542E-2</c:v>
                </c:pt>
                <c:pt idx="83">
                  <c:v>2.9420049999316689E-2</c:v>
                </c:pt>
                <c:pt idx="84">
                  <c:v>2.9336550003790762E-2</c:v>
                </c:pt>
                <c:pt idx="85">
                  <c:v>3.166380000038771E-2</c:v>
                </c:pt>
                <c:pt idx="86">
                  <c:v>3.3797899995988701E-2</c:v>
                </c:pt>
                <c:pt idx="87">
                  <c:v>3.6892099902615882E-2</c:v>
                </c:pt>
                <c:pt idx="89">
                  <c:v>3.6078199998883065E-2</c:v>
                </c:pt>
                <c:pt idx="90">
                  <c:v>3.6365200001455378E-2</c:v>
                </c:pt>
                <c:pt idx="92">
                  <c:v>4.2923100001644343E-2</c:v>
                </c:pt>
                <c:pt idx="93">
                  <c:v>4.4060549997084308E-2</c:v>
                </c:pt>
                <c:pt idx="94">
                  <c:v>4.4047249997674953E-2</c:v>
                </c:pt>
                <c:pt idx="95">
                  <c:v>4.4114199998148251E-2</c:v>
                </c:pt>
                <c:pt idx="96">
                  <c:v>4.6304449999297503E-2</c:v>
                </c:pt>
                <c:pt idx="98">
                  <c:v>4.7788000003492925E-2</c:v>
                </c:pt>
                <c:pt idx="99">
                  <c:v>4.729829999996582E-2</c:v>
                </c:pt>
                <c:pt idx="100">
                  <c:v>4.7803000001295004E-2</c:v>
                </c:pt>
                <c:pt idx="103">
                  <c:v>5.1888599999074358E-2</c:v>
                </c:pt>
                <c:pt idx="104">
                  <c:v>5.3575899997667875E-2</c:v>
                </c:pt>
                <c:pt idx="105">
                  <c:v>5.4674699997121934E-2</c:v>
                </c:pt>
                <c:pt idx="106">
                  <c:v>5.2771750000829343E-2</c:v>
                </c:pt>
                <c:pt idx="107">
                  <c:v>5.3627499997674022E-2</c:v>
                </c:pt>
                <c:pt idx="108">
                  <c:v>4.8323950002668425E-2</c:v>
                </c:pt>
                <c:pt idx="109">
                  <c:v>5.2599750000808854E-2</c:v>
                </c:pt>
                <c:pt idx="110">
                  <c:v>5.4096799998660572E-2</c:v>
                </c:pt>
                <c:pt idx="111">
                  <c:v>5.5554099999426398E-2</c:v>
                </c:pt>
                <c:pt idx="112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8-4606-847B-A2E614F64959}"/>
            </c:ext>
          </c:extLst>
        </c:ser>
        <c:ser>
          <c:idx val="2"/>
          <c:order val="4"/>
          <c:tx>
            <c:strRef>
              <c:f>'C'!$N$20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'C'!$N$21:$N$969</c:f>
              <c:numCache>
                <c:formatCode>General</c:formatCode>
                <c:ptCount val="949"/>
                <c:pt idx="73">
                  <c:v>2.5135949799732771E-2</c:v>
                </c:pt>
                <c:pt idx="88">
                  <c:v>3.6381450001499616E-2</c:v>
                </c:pt>
                <c:pt idx="102">
                  <c:v>5.1534049998736009E-2</c:v>
                </c:pt>
                <c:pt idx="113">
                  <c:v>6.2136100001225714E-2</c:v>
                </c:pt>
                <c:pt idx="114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8-4606-847B-A2E614F64959}"/>
            </c:ext>
          </c:extLst>
        </c:ser>
        <c:ser>
          <c:idx val="5"/>
          <c:order val="5"/>
          <c:tx>
            <c:strRef>
              <c:f>'C'!$O$20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'C'!$O$21:$O$969</c:f>
              <c:numCache>
                <c:formatCode>General</c:formatCode>
                <c:ptCount val="949"/>
                <c:pt idx="115" formatCode="0.0000">
                  <c:v>6.1726649997581262E-2</c:v>
                </c:pt>
                <c:pt idx="116" formatCode="0.0000">
                  <c:v>6.1823700001696125E-2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8-4606-847B-A2E614F64959}"/>
            </c:ext>
          </c:extLst>
        </c:ser>
        <c:ser>
          <c:idx val="6"/>
          <c:order val="6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'C'!$P$21:$P$969</c:f>
              <c:numCache>
                <c:formatCode>General</c:formatCode>
                <c:ptCount val="949"/>
                <c:pt idx="47">
                  <c:v>2.1632999996654689E-3</c:v>
                </c:pt>
                <c:pt idx="60">
                  <c:v>1.7725049998261966E-2</c:v>
                </c:pt>
                <c:pt idx="61">
                  <c:v>2.1802899995236658E-2</c:v>
                </c:pt>
                <c:pt idx="62">
                  <c:v>2.2158649997436441E-2</c:v>
                </c:pt>
                <c:pt idx="63">
                  <c:v>1.964389999920968E-2</c:v>
                </c:pt>
                <c:pt idx="64">
                  <c:v>2.1740950003731996E-2</c:v>
                </c:pt>
                <c:pt idx="70">
                  <c:v>2.4264300001959782E-2</c:v>
                </c:pt>
                <c:pt idx="74">
                  <c:v>3.0104750003374647E-2</c:v>
                </c:pt>
                <c:pt idx="75">
                  <c:v>3.030475000559818E-2</c:v>
                </c:pt>
                <c:pt idx="76">
                  <c:v>3.2004750006308313E-2</c:v>
                </c:pt>
                <c:pt idx="77">
                  <c:v>2.719000000070082E-2</c:v>
                </c:pt>
                <c:pt idx="78">
                  <c:v>2.7889999997569248E-2</c:v>
                </c:pt>
                <c:pt idx="79">
                  <c:v>2.7990000002318993E-2</c:v>
                </c:pt>
                <c:pt idx="91">
                  <c:v>3.4067900000081863E-2</c:v>
                </c:pt>
                <c:pt idx="101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8-4606-847B-A2E614F64959}"/>
            </c:ext>
          </c:extLst>
        </c:ser>
        <c:ser>
          <c:idx val="7"/>
          <c:order val="7"/>
          <c:tx>
            <c:strRef>
              <c:f>'C'!$Q$20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'C'!$Q$21:$Q$969</c:f>
              <c:numCache>
                <c:formatCode>General</c:formatCode>
                <c:ptCount val="949"/>
                <c:pt idx="49">
                  <c:v>4.7340128331533893E-3</c:v>
                </c:pt>
                <c:pt idx="50">
                  <c:v>4.823482683447268E-3</c:v>
                </c:pt>
                <c:pt idx="51">
                  <c:v>5.0294714085424644E-3</c:v>
                </c:pt>
                <c:pt idx="52">
                  <c:v>9.3697994948917507E-3</c:v>
                </c:pt>
                <c:pt idx="53">
                  <c:v>1.6335963652656577E-2</c:v>
                </c:pt>
                <c:pt idx="54">
                  <c:v>1.6519064741630091E-2</c:v>
                </c:pt>
                <c:pt idx="55">
                  <c:v>1.6866540671841179E-2</c:v>
                </c:pt>
                <c:pt idx="56">
                  <c:v>1.6897751084734389E-2</c:v>
                </c:pt>
                <c:pt idx="57">
                  <c:v>1.7280598816224457E-2</c:v>
                </c:pt>
                <c:pt idx="58">
                  <c:v>2.0364187610073761E-2</c:v>
                </c:pt>
                <c:pt idx="59">
                  <c:v>2.037459108103816E-2</c:v>
                </c:pt>
                <c:pt idx="60">
                  <c:v>2.0609709524833694E-2</c:v>
                </c:pt>
                <c:pt idx="61">
                  <c:v>2.097799239697358E-2</c:v>
                </c:pt>
                <c:pt idx="62">
                  <c:v>2.1009202809866803E-2</c:v>
                </c:pt>
                <c:pt idx="63">
                  <c:v>2.1019606280831202E-2</c:v>
                </c:pt>
                <c:pt idx="64">
                  <c:v>2.1021686975024087E-2</c:v>
                </c:pt>
                <c:pt idx="65">
                  <c:v>2.1111156825317959E-2</c:v>
                </c:pt>
                <c:pt idx="66">
                  <c:v>2.1121560296282357E-2</c:v>
                </c:pt>
                <c:pt idx="67">
                  <c:v>2.1131963767246756E-2</c:v>
                </c:pt>
                <c:pt idx="68">
                  <c:v>2.1142367238211168E-2</c:v>
                </c:pt>
                <c:pt idx="69">
                  <c:v>2.4198907007553019E-2</c:v>
                </c:pt>
                <c:pt idx="70">
                  <c:v>2.4531818078413939E-2</c:v>
                </c:pt>
                <c:pt idx="71">
                  <c:v>2.455678640872852E-2</c:v>
                </c:pt>
                <c:pt idx="72">
                  <c:v>2.4706596390615926E-2</c:v>
                </c:pt>
                <c:pt idx="73">
                  <c:v>2.4721161249966095E-2</c:v>
                </c:pt>
                <c:pt idx="74">
                  <c:v>2.8170952221762413E-2</c:v>
                </c:pt>
                <c:pt idx="75">
                  <c:v>2.8170952221762413E-2</c:v>
                </c:pt>
                <c:pt idx="76">
                  <c:v>2.8170952221762413E-2</c:v>
                </c:pt>
                <c:pt idx="77">
                  <c:v>2.8181355692726826E-2</c:v>
                </c:pt>
                <c:pt idx="78">
                  <c:v>2.8181355692726826E-2</c:v>
                </c:pt>
                <c:pt idx="79">
                  <c:v>2.8181355692726826E-2</c:v>
                </c:pt>
                <c:pt idx="80">
                  <c:v>2.8264583460442055E-2</c:v>
                </c:pt>
                <c:pt idx="81">
                  <c:v>2.8572526200988407E-2</c:v>
                </c:pt>
                <c:pt idx="82">
                  <c:v>2.8693206464175489E-2</c:v>
                </c:pt>
                <c:pt idx="83">
                  <c:v>2.8724416877068698E-2</c:v>
                </c:pt>
                <c:pt idx="84">
                  <c:v>2.8994907122143199E-2</c:v>
                </c:pt>
                <c:pt idx="85">
                  <c:v>3.1585371392279765E-2</c:v>
                </c:pt>
                <c:pt idx="86">
                  <c:v>3.3254088134970147E-2</c:v>
                </c:pt>
                <c:pt idx="87">
                  <c:v>3.6008927246344288E-2</c:v>
                </c:pt>
                <c:pt idx="88">
                  <c:v>3.6439630944270607E-2</c:v>
                </c:pt>
                <c:pt idx="89">
                  <c:v>3.6512455241021438E-2</c:v>
                </c:pt>
                <c:pt idx="90">
                  <c:v>3.6803752428024736E-2</c:v>
                </c:pt>
                <c:pt idx="91">
                  <c:v>3.6999337682155534E-2</c:v>
                </c:pt>
                <c:pt idx="92">
                  <c:v>4.3957179063148832E-2</c:v>
                </c:pt>
                <c:pt idx="93">
                  <c:v>4.4142360846315232E-2</c:v>
                </c:pt>
                <c:pt idx="94">
                  <c:v>4.4504401635876475E-2</c:v>
                </c:pt>
                <c:pt idx="95">
                  <c:v>4.4668776477114064E-2</c:v>
                </c:pt>
                <c:pt idx="96">
                  <c:v>4.4887249367366544E-2</c:v>
                </c:pt>
                <c:pt idx="97">
                  <c:v>4.5037059349253963E-2</c:v>
                </c:pt>
                <c:pt idx="98">
                  <c:v>4.8072792176667004E-2</c:v>
                </c:pt>
                <c:pt idx="99">
                  <c:v>4.8418187412685221E-2</c:v>
                </c:pt>
                <c:pt idx="100">
                  <c:v>4.8697000434531235E-2</c:v>
                </c:pt>
                <c:pt idx="101">
                  <c:v>4.8988297621534546E-2</c:v>
                </c:pt>
                <c:pt idx="102">
                  <c:v>5.1778508534187667E-2</c:v>
                </c:pt>
                <c:pt idx="103">
                  <c:v>5.2092693357312661E-2</c:v>
                </c:pt>
                <c:pt idx="104">
                  <c:v>5.2313246941758026E-2</c:v>
                </c:pt>
                <c:pt idx="105">
                  <c:v>5.2596221351989811E-2</c:v>
                </c:pt>
                <c:pt idx="106">
                  <c:v>5.2598302046182682E-2</c:v>
                </c:pt>
                <c:pt idx="107">
                  <c:v>5.2629512459075906E-2</c:v>
                </c:pt>
                <c:pt idx="108">
                  <c:v>5.2773080358384669E-2</c:v>
                </c:pt>
                <c:pt idx="109">
                  <c:v>5.2931213117043616E-2</c:v>
                </c:pt>
                <c:pt idx="110">
                  <c:v>5.2933293811236487E-2</c:v>
                </c:pt>
                <c:pt idx="111">
                  <c:v>5.606681926571494E-2</c:v>
                </c:pt>
                <c:pt idx="112">
                  <c:v>5.673680279582255E-2</c:v>
                </c:pt>
                <c:pt idx="113">
                  <c:v>6.031143541919172E-2</c:v>
                </c:pt>
                <c:pt idx="114">
                  <c:v>6.0355129997242213E-2</c:v>
                </c:pt>
                <c:pt idx="115">
                  <c:v>6.0459164706886254E-2</c:v>
                </c:pt>
                <c:pt idx="116">
                  <c:v>6.0461245401079125E-2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8-4606-847B-A2E614F64959}"/>
            </c:ext>
          </c:extLst>
        </c:ser>
        <c:ser>
          <c:idx val="8"/>
          <c:order val="8"/>
          <c:tx>
            <c:strRef>
              <c:f>'C'!$T$20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'C'!$F$21:$F$169</c:f>
                <c:numCache>
                  <c:formatCode>General</c:formatCode>
                  <c:ptCount val="1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'C'!$F$21:$F$169</c:f>
                <c:numCache>
                  <c:formatCode>General</c:formatCode>
                  <c:ptCount val="1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'C'!$T$21:$T$969</c:f>
              <c:numCache>
                <c:formatCode>General</c:formatCode>
                <c:ptCount val="949"/>
                <c:pt idx="54">
                  <c:v>1.3360249999095686E-2</c:v>
                </c:pt>
                <c:pt idx="55">
                  <c:v>4.0167599996493664E-2</c:v>
                </c:pt>
                <c:pt idx="57">
                  <c:v>-7.8354949997446965E-2</c:v>
                </c:pt>
                <c:pt idx="97">
                  <c:v>5.8192049997160211E-2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8-4606-847B-A2E614F6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27864"/>
        <c:axId val="1"/>
      </c:scatterChart>
      <c:valAx>
        <c:axId val="77982786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355136980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27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87581699346407E-2"/>
          <c:y val="0.92000129214617399"/>
          <c:w val="0.941178014512891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8910048696015E-2"/>
          <c:y val="0.15335487182207191"/>
          <c:w val="0.84771713679994321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'C'!$J$21:$J$969</c:f>
              <c:numCache>
                <c:formatCode>General</c:formatCode>
                <c:ptCount val="949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92-45BC-BB56-7DC565992B64}"/>
            </c:ext>
          </c:extLst>
        </c:ser>
        <c:ser>
          <c:idx val="3"/>
          <c:order val="1"/>
          <c:tx>
            <c:strRef>
              <c:f>'C'!$L$20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'C'!$F$21:$F$41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'C'!$L$21:$L$969</c:f>
              <c:numCache>
                <c:formatCode>General</c:formatCode>
                <c:ptCount val="949"/>
                <c:pt idx="48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92-45BC-BB56-7DC565992B64}"/>
            </c:ext>
          </c:extLst>
        </c:ser>
        <c:ser>
          <c:idx val="4"/>
          <c:order val="2"/>
          <c:tx>
            <c:strRef>
              <c:f>'C'!$M$20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'C'!$F$21:$F$1792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'C'!$M$21:$M$969</c:f>
              <c:numCache>
                <c:formatCode>General</c:formatCode>
                <c:ptCount val="949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9.3510000442620367E-4</c:v>
                </c:pt>
                <c:pt idx="5">
                  <c:v>8.3214999904157594E-4</c:v>
                </c:pt>
                <c:pt idx="6">
                  <c:v>-7.7091999992262572E-3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49">
                  <c:v>6.233549996977672E-3</c:v>
                </c:pt>
                <c:pt idx="50" formatCode="0.0000">
                  <c:v>6.706699998176191E-3</c:v>
                </c:pt>
                <c:pt idx="51" formatCode="0.0000">
                  <c:v>7.0146500002010725E-3</c:v>
                </c:pt>
                <c:pt idx="52" formatCode="0.0000">
                  <c:v>1.0360950000176672E-2</c:v>
                </c:pt>
                <c:pt idx="56">
                  <c:v>1.6387850002502091E-2</c:v>
                </c:pt>
                <c:pt idx="58">
                  <c:v>2.1873149999009911E-2</c:v>
                </c:pt>
                <c:pt idx="59" formatCode="0.0000">
                  <c:v>1.9958400000177789E-2</c:v>
                </c:pt>
                <c:pt idx="65">
                  <c:v>2.1314099998562597E-2</c:v>
                </c:pt>
                <c:pt idx="66">
                  <c:v>2.1599349995085504E-2</c:v>
                </c:pt>
                <c:pt idx="67">
                  <c:v>2.0784599997568876E-2</c:v>
                </c:pt>
                <c:pt idx="68">
                  <c:v>2.1569850003288593E-2</c:v>
                </c:pt>
                <c:pt idx="69">
                  <c:v>2.4536299999454059E-2</c:v>
                </c:pt>
                <c:pt idx="71">
                  <c:v>2.5428900000406429E-2</c:v>
                </c:pt>
                <c:pt idx="72">
                  <c:v>2.3916499994811602E-2</c:v>
                </c:pt>
                <c:pt idx="80">
                  <c:v>2.8272000003198627E-2</c:v>
                </c:pt>
                <c:pt idx="81">
                  <c:v>2.7635400001599919E-2</c:v>
                </c:pt>
                <c:pt idx="82">
                  <c:v>2.8764300004695542E-2</c:v>
                </c:pt>
                <c:pt idx="83">
                  <c:v>2.9420049999316689E-2</c:v>
                </c:pt>
                <c:pt idx="84">
                  <c:v>2.9336550003790762E-2</c:v>
                </c:pt>
                <c:pt idx="85">
                  <c:v>3.166380000038771E-2</c:v>
                </c:pt>
                <c:pt idx="86">
                  <c:v>3.3797899995988701E-2</c:v>
                </c:pt>
                <c:pt idx="87">
                  <c:v>3.6892099902615882E-2</c:v>
                </c:pt>
                <c:pt idx="89">
                  <c:v>3.6078199998883065E-2</c:v>
                </c:pt>
                <c:pt idx="90">
                  <c:v>3.6365200001455378E-2</c:v>
                </c:pt>
                <c:pt idx="92">
                  <c:v>4.2923100001644343E-2</c:v>
                </c:pt>
                <c:pt idx="93">
                  <c:v>4.4060549997084308E-2</c:v>
                </c:pt>
                <c:pt idx="94">
                  <c:v>4.4047249997674953E-2</c:v>
                </c:pt>
                <c:pt idx="95">
                  <c:v>4.4114199998148251E-2</c:v>
                </c:pt>
                <c:pt idx="96">
                  <c:v>4.6304449999297503E-2</c:v>
                </c:pt>
                <c:pt idx="98">
                  <c:v>4.7788000003492925E-2</c:v>
                </c:pt>
                <c:pt idx="99">
                  <c:v>4.729829999996582E-2</c:v>
                </c:pt>
                <c:pt idx="100">
                  <c:v>4.7803000001295004E-2</c:v>
                </c:pt>
                <c:pt idx="103">
                  <c:v>5.1888599999074358E-2</c:v>
                </c:pt>
                <c:pt idx="104">
                  <c:v>5.3575899997667875E-2</c:v>
                </c:pt>
                <c:pt idx="105">
                  <c:v>5.4674699997121934E-2</c:v>
                </c:pt>
                <c:pt idx="106">
                  <c:v>5.2771750000829343E-2</c:v>
                </c:pt>
                <c:pt idx="107">
                  <c:v>5.3627499997674022E-2</c:v>
                </c:pt>
                <c:pt idx="108">
                  <c:v>4.8323950002668425E-2</c:v>
                </c:pt>
                <c:pt idx="109">
                  <c:v>5.2599750000808854E-2</c:v>
                </c:pt>
                <c:pt idx="110">
                  <c:v>5.4096799998660572E-2</c:v>
                </c:pt>
                <c:pt idx="111">
                  <c:v>5.5554099999426398E-2</c:v>
                </c:pt>
                <c:pt idx="112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92-45BC-BB56-7DC565992B64}"/>
            </c:ext>
          </c:extLst>
        </c:ser>
        <c:ser>
          <c:idx val="2"/>
          <c:order val="3"/>
          <c:tx>
            <c:strRef>
              <c:f>'C'!$N$20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'C'!$N$21:$N$969</c:f>
              <c:numCache>
                <c:formatCode>General</c:formatCode>
                <c:ptCount val="949"/>
                <c:pt idx="73">
                  <c:v>2.5135949799732771E-2</c:v>
                </c:pt>
                <c:pt idx="88">
                  <c:v>3.6381450001499616E-2</c:v>
                </c:pt>
                <c:pt idx="102">
                  <c:v>5.1534049998736009E-2</c:v>
                </c:pt>
                <c:pt idx="113">
                  <c:v>6.2136100001225714E-2</c:v>
                </c:pt>
                <c:pt idx="114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92-45BC-BB56-7DC565992B64}"/>
            </c:ext>
          </c:extLst>
        </c:ser>
        <c:ser>
          <c:idx val="5"/>
          <c:order val="4"/>
          <c:tx>
            <c:strRef>
              <c:f>'C'!$O$20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'C'!$O$21:$O$969</c:f>
              <c:numCache>
                <c:formatCode>General</c:formatCode>
                <c:ptCount val="949"/>
                <c:pt idx="115" formatCode="0.0000">
                  <c:v>6.1726649997581262E-2</c:v>
                </c:pt>
                <c:pt idx="116" formatCode="0.0000">
                  <c:v>6.1823700001696125E-2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92-45BC-BB56-7DC565992B64}"/>
            </c:ext>
          </c:extLst>
        </c:ser>
        <c:ser>
          <c:idx val="6"/>
          <c:order val="5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'C'!$P$21:$P$969</c:f>
              <c:numCache>
                <c:formatCode>General</c:formatCode>
                <c:ptCount val="949"/>
                <c:pt idx="47">
                  <c:v>2.1632999996654689E-3</c:v>
                </c:pt>
                <c:pt idx="60">
                  <c:v>1.7725049998261966E-2</c:v>
                </c:pt>
                <c:pt idx="61">
                  <c:v>2.1802899995236658E-2</c:v>
                </c:pt>
                <c:pt idx="62">
                  <c:v>2.2158649997436441E-2</c:v>
                </c:pt>
                <c:pt idx="63">
                  <c:v>1.964389999920968E-2</c:v>
                </c:pt>
                <c:pt idx="64">
                  <c:v>2.1740950003731996E-2</c:v>
                </c:pt>
                <c:pt idx="70">
                  <c:v>2.4264300001959782E-2</c:v>
                </c:pt>
                <c:pt idx="74">
                  <c:v>3.0104750003374647E-2</c:v>
                </c:pt>
                <c:pt idx="75">
                  <c:v>3.030475000559818E-2</c:v>
                </c:pt>
                <c:pt idx="76">
                  <c:v>3.2004750006308313E-2</c:v>
                </c:pt>
                <c:pt idx="77">
                  <c:v>2.719000000070082E-2</c:v>
                </c:pt>
                <c:pt idx="78">
                  <c:v>2.7889999997569248E-2</c:v>
                </c:pt>
                <c:pt idx="79">
                  <c:v>2.7990000002318993E-2</c:v>
                </c:pt>
                <c:pt idx="91">
                  <c:v>3.4067900000081863E-2</c:v>
                </c:pt>
                <c:pt idx="101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92-45BC-BB56-7DC565992B64}"/>
            </c:ext>
          </c:extLst>
        </c:ser>
        <c:ser>
          <c:idx val="7"/>
          <c:order val="6"/>
          <c:tx>
            <c:strRef>
              <c:f>'C'!$Q$20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'C'!$Q$21:$Q$969</c:f>
              <c:numCache>
                <c:formatCode>General</c:formatCode>
                <c:ptCount val="949"/>
                <c:pt idx="49">
                  <c:v>4.7340128331533893E-3</c:v>
                </c:pt>
                <c:pt idx="50">
                  <c:v>4.823482683447268E-3</c:v>
                </c:pt>
                <c:pt idx="51">
                  <c:v>5.0294714085424644E-3</c:v>
                </c:pt>
                <c:pt idx="52">
                  <c:v>9.3697994948917507E-3</c:v>
                </c:pt>
                <c:pt idx="53">
                  <c:v>1.6335963652656577E-2</c:v>
                </c:pt>
                <c:pt idx="54">
                  <c:v>1.6519064741630091E-2</c:v>
                </c:pt>
                <c:pt idx="55">
                  <c:v>1.6866540671841179E-2</c:v>
                </c:pt>
                <c:pt idx="56">
                  <c:v>1.6897751084734389E-2</c:v>
                </c:pt>
                <c:pt idx="57">
                  <c:v>1.7280598816224457E-2</c:v>
                </c:pt>
                <c:pt idx="58">
                  <c:v>2.0364187610073761E-2</c:v>
                </c:pt>
                <c:pt idx="59">
                  <c:v>2.037459108103816E-2</c:v>
                </c:pt>
                <c:pt idx="60">
                  <c:v>2.0609709524833694E-2</c:v>
                </c:pt>
                <c:pt idx="61">
                  <c:v>2.097799239697358E-2</c:v>
                </c:pt>
                <c:pt idx="62">
                  <c:v>2.1009202809866803E-2</c:v>
                </c:pt>
                <c:pt idx="63">
                  <c:v>2.1019606280831202E-2</c:v>
                </c:pt>
                <c:pt idx="64">
                  <c:v>2.1021686975024087E-2</c:v>
                </c:pt>
                <c:pt idx="65">
                  <c:v>2.1111156825317959E-2</c:v>
                </c:pt>
                <c:pt idx="66">
                  <c:v>2.1121560296282357E-2</c:v>
                </c:pt>
                <c:pt idx="67">
                  <c:v>2.1131963767246756E-2</c:v>
                </c:pt>
                <c:pt idx="68">
                  <c:v>2.1142367238211168E-2</c:v>
                </c:pt>
                <c:pt idx="69">
                  <c:v>2.4198907007553019E-2</c:v>
                </c:pt>
                <c:pt idx="70">
                  <c:v>2.4531818078413939E-2</c:v>
                </c:pt>
                <c:pt idx="71">
                  <c:v>2.455678640872852E-2</c:v>
                </c:pt>
                <c:pt idx="72">
                  <c:v>2.4706596390615926E-2</c:v>
                </c:pt>
                <c:pt idx="73">
                  <c:v>2.4721161249966095E-2</c:v>
                </c:pt>
                <c:pt idx="74">
                  <c:v>2.8170952221762413E-2</c:v>
                </c:pt>
                <c:pt idx="75">
                  <c:v>2.8170952221762413E-2</c:v>
                </c:pt>
                <c:pt idx="76">
                  <c:v>2.8170952221762413E-2</c:v>
                </c:pt>
                <c:pt idx="77">
                  <c:v>2.8181355692726826E-2</c:v>
                </c:pt>
                <c:pt idx="78">
                  <c:v>2.8181355692726826E-2</c:v>
                </c:pt>
                <c:pt idx="79">
                  <c:v>2.8181355692726826E-2</c:v>
                </c:pt>
                <c:pt idx="80">
                  <c:v>2.8264583460442055E-2</c:v>
                </c:pt>
                <c:pt idx="81">
                  <c:v>2.8572526200988407E-2</c:v>
                </c:pt>
                <c:pt idx="82">
                  <c:v>2.8693206464175489E-2</c:v>
                </c:pt>
                <c:pt idx="83">
                  <c:v>2.8724416877068698E-2</c:v>
                </c:pt>
                <c:pt idx="84">
                  <c:v>2.8994907122143199E-2</c:v>
                </c:pt>
                <c:pt idx="85">
                  <c:v>3.1585371392279765E-2</c:v>
                </c:pt>
                <c:pt idx="86">
                  <c:v>3.3254088134970147E-2</c:v>
                </c:pt>
                <c:pt idx="87">
                  <c:v>3.6008927246344288E-2</c:v>
                </c:pt>
                <c:pt idx="88">
                  <c:v>3.6439630944270607E-2</c:v>
                </c:pt>
                <c:pt idx="89">
                  <c:v>3.6512455241021438E-2</c:v>
                </c:pt>
                <c:pt idx="90">
                  <c:v>3.6803752428024736E-2</c:v>
                </c:pt>
                <c:pt idx="91">
                  <c:v>3.6999337682155534E-2</c:v>
                </c:pt>
                <c:pt idx="92">
                  <c:v>4.3957179063148832E-2</c:v>
                </c:pt>
                <c:pt idx="93">
                  <c:v>4.4142360846315232E-2</c:v>
                </c:pt>
                <c:pt idx="94">
                  <c:v>4.4504401635876475E-2</c:v>
                </c:pt>
                <c:pt idx="95">
                  <c:v>4.4668776477114064E-2</c:v>
                </c:pt>
                <c:pt idx="96">
                  <c:v>4.4887249367366544E-2</c:v>
                </c:pt>
                <c:pt idx="97">
                  <c:v>4.5037059349253963E-2</c:v>
                </c:pt>
                <c:pt idx="98">
                  <c:v>4.8072792176667004E-2</c:v>
                </c:pt>
                <c:pt idx="99">
                  <c:v>4.8418187412685221E-2</c:v>
                </c:pt>
                <c:pt idx="100">
                  <c:v>4.8697000434531235E-2</c:v>
                </c:pt>
                <c:pt idx="101">
                  <c:v>4.8988297621534546E-2</c:v>
                </c:pt>
                <c:pt idx="102">
                  <c:v>5.1778508534187667E-2</c:v>
                </c:pt>
                <c:pt idx="103">
                  <c:v>5.2092693357312661E-2</c:v>
                </c:pt>
                <c:pt idx="104">
                  <c:v>5.2313246941758026E-2</c:v>
                </c:pt>
                <c:pt idx="105">
                  <c:v>5.2596221351989811E-2</c:v>
                </c:pt>
                <c:pt idx="106">
                  <c:v>5.2598302046182682E-2</c:v>
                </c:pt>
                <c:pt idx="107">
                  <c:v>5.2629512459075906E-2</c:v>
                </c:pt>
                <c:pt idx="108">
                  <c:v>5.2773080358384669E-2</c:v>
                </c:pt>
                <c:pt idx="109">
                  <c:v>5.2931213117043616E-2</c:v>
                </c:pt>
                <c:pt idx="110">
                  <c:v>5.2933293811236487E-2</c:v>
                </c:pt>
                <c:pt idx="111">
                  <c:v>5.606681926571494E-2</c:v>
                </c:pt>
                <c:pt idx="112">
                  <c:v>5.673680279582255E-2</c:v>
                </c:pt>
                <c:pt idx="113">
                  <c:v>6.031143541919172E-2</c:v>
                </c:pt>
                <c:pt idx="114">
                  <c:v>6.0355129997242213E-2</c:v>
                </c:pt>
                <c:pt idx="115">
                  <c:v>6.0459164706886254E-2</c:v>
                </c:pt>
                <c:pt idx="116">
                  <c:v>6.0461245401079125E-2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92-45BC-BB56-7DC5659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40000"/>
        <c:axId val="1"/>
      </c:scatterChart>
      <c:valAx>
        <c:axId val="77984000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548645251831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4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812182741116"/>
          <c:y val="0.91693290734824284"/>
          <c:w val="0.79695431472081213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678942920199375"/>
          <c:w val="0.79478827361563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'C'!$J$21:$J$969</c:f>
              <c:numCache>
                <c:formatCode>General</c:formatCode>
                <c:ptCount val="949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B-4BF6-A6BC-211DF777ED98}"/>
            </c:ext>
          </c:extLst>
        </c:ser>
        <c:ser>
          <c:idx val="3"/>
          <c:order val="1"/>
          <c:tx>
            <c:strRef>
              <c:f>'C'!$L$20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'C'!$F$21:$F$140</c:f>
                <c:numCache>
                  <c:formatCode>General</c:formatCode>
                  <c:ptCount val="12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'C'!$L$21:$L$969</c:f>
              <c:numCache>
                <c:formatCode>General</c:formatCode>
                <c:ptCount val="949"/>
                <c:pt idx="48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B-4BF6-A6BC-211DF777ED98}"/>
            </c:ext>
          </c:extLst>
        </c:ser>
        <c:ser>
          <c:idx val="4"/>
          <c:order val="2"/>
          <c:tx>
            <c:strRef>
              <c:f>'C'!$M$20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'C'!$F$21:$F$2408</c:f>
                <c:numCache>
                  <c:formatCode>General</c:formatCode>
                  <c:ptCount val="2388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'C'!$M$21:$M$969</c:f>
              <c:numCache>
                <c:formatCode>General</c:formatCode>
                <c:ptCount val="949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9.3510000442620367E-4</c:v>
                </c:pt>
                <c:pt idx="5">
                  <c:v>8.3214999904157594E-4</c:v>
                </c:pt>
                <c:pt idx="6">
                  <c:v>-7.7091999992262572E-3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49">
                  <c:v>6.233549996977672E-3</c:v>
                </c:pt>
                <c:pt idx="50" formatCode="0.0000">
                  <c:v>6.706699998176191E-3</c:v>
                </c:pt>
                <c:pt idx="51" formatCode="0.0000">
                  <c:v>7.0146500002010725E-3</c:v>
                </c:pt>
                <c:pt idx="52" formatCode="0.0000">
                  <c:v>1.0360950000176672E-2</c:v>
                </c:pt>
                <c:pt idx="56">
                  <c:v>1.6387850002502091E-2</c:v>
                </c:pt>
                <c:pt idx="58">
                  <c:v>2.1873149999009911E-2</c:v>
                </c:pt>
                <c:pt idx="59" formatCode="0.0000">
                  <c:v>1.9958400000177789E-2</c:v>
                </c:pt>
                <c:pt idx="65">
                  <c:v>2.1314099998562597E-2</c:v>
                </c:pt>
                <c:pt idx="66">
                  <c:v>2.1599349995085504E-2</c:v>
                </c:pt>
                <c:pt idx="67">
                  <c:v>2.0784599997568876E-2</c:v>
                </c:pt>
                <c:pt idx="68">
                  <c:v>2.1569850003288593E-2</c:v>
                </c:pt>
                <c:pt idx="69">
                  <c:v>2.4536299999454059E-2</c:v>
                </c:pt>
                <c:pt idx="71">
                  <c:v>2.5428900000406429E-2</c:v>
                </c:pt>
                <c:pt idx="72">
                  <c:v>2.3916499994811602E-2</c:v>
                </c:pt>
                <c:pt idx="80">
                  <c:v>2.8272000003198627E-2</c:v>
                </c:pt>
                <c:pt idx="81">
                  <c:v>2.7635400001599919E-2</c:v>
                </c:pt>
                <c:pt idx="82">
                  <c:v>2.8764300004695542E-2</c:v>
                </c:pt>
                <c:pt idx="83">
                  <c:v>2.9420049999316689E-2</c:v>
                </c:pt>
                <c:pt idx="84">
                  <c:v>2.9336550003790762E-2</c:v>
                </c:pt>
                <c:pt idx="85">
                  <c:v>3.166380000038771E-2</c:v>
                </c:pt>
                <c:pt idx="86">
                  <c:v>3.3797899995988701E-2</c:v>
                </c:pt>
                <c:pt idx="87">
                  <c:v>3.6892099902615882E-2</c:v>
                </c:pt>
                <c:pt idx="89">
                  <c:v>3.6078199998883065E-2</c:v>
                </c:pt>
                <c:pt idx="90">
                  <c:v>3.6365200001455378E-2</c:v>
                </c:pt>
                <c:pt idx="92">
                  <c:v>4.2923100001644343E-2</c:v>
                </c:pt>
                <c:pt idx="93">
                  <c:v>4.4060549997084308E-2</c:v>
                </c:pt>
                <c:pt idx="94">
                  <c:v>4.4047249997674953E-2</c:v>
                </c:pt>
                <c:pt idx="95">
                  <c:v>4.4114199998148251E-2</c:v>
                </c:pt>
                <c:pt idx="96">
                  <c:v>4.6304449999297503E-2</c:v>
                </c:pt>
                <c:pt idx="98">
                  <c:v>4.7788000003492925E-2</c:v>
                </c:pt>
                <c:pt idx="99">
                  <c:v>4.729829999996582E-2</c:v>
                </c:pt>
                <c:pt idx="100">
                  <c:v>4.7803000001295004E-2</c:v>
                </c:pt>
                <c:pt idx="103">
                  <c:v>5.1888599999074358E-2</c:v>
                </c:pt>
                <c:pt idx="104">
                  <c:v>5.3575899997667875E-2</c:v>
                </c:pt>
                <c:pt idx="105">
                  <c:v>5.4674699997121934E-2</c:v>
                </c:pt>
                <c:pt idx="106">
                  <c:v>5.2771750000829343E-2</c:v>
                </c:pt>
                <c:pt idx="107">
                  <c:v>5.3627499997674022E-2</c:v>
                </c:pt>
                <c:pt idx="108">
                  <c:v>4.8323950002668425E-2</c:v>
                </c:pt>
                <c:pt idx="109">
                  <c:v>5.2599750000808854E-2</c:v>
                </c:pt>
                <c:pt idx="110">
                  <c:v>5.4096799998660572E-2</c:v>
                </c:pt>
                <c:pt idx="111">
                  <c:v>5.5554099999426398E-2</c:v>
                </c:pt>
                <c:pt idx="112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B-4BF6-A6BC-211DF777ED98}"/>
            </c:ext>
          </c:extLst>
        </c:ser>
        <c:ser>
          <c:idx val="2"/>
          <c:order val="3"/>
          <c:tx>
            <c:strRef>
              <c:f>'C'!$N$20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'C'!$N$21:$N$969</c:f>
              <c:numCache>
                <c:formatCode>General</c:formatCode>
                <c:ptCount val="949"/>
                <c:pt idx="73">
                  <c:v>2.5135949799732771E-2</c:v>
                </c:pt>
                <c:pt idx="88">
                  <c:v>3.6381450001499616E-2</c:v>
                </c:pt>
                <c:pt idx="102">
                  <c:v>5.1534049998736009E-2</c:v>
                </c:pt>
                <c:pt idx="113">
                  <c:v>6.2136100001225714E-2</c:v>
                </c:pt>
                <c:pt idx="114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B-4BF6-A6BC-211DF777ED98}"/>
            </c:ext>
          </c:extLst>
        </c:ser>
        <c:ser>
          <c:idx val="6"/>
          <c:order val="4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'C'!$F$21:$F$70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'C'!$P$21:$P$969</c:f>
              <c:numCache>
                <c:formatCode>General</c:formatCode>
                <c:ptCount val="949"/>
                <c:pt idx="47">
                  <c:v>2.1632999996654689E-3</c:v>
                </c:pt>
                <c:pt idx="60">
                  <c:v>1.7725049998261966E-2</c:v>
                </c:pt>
                <c:pt idx="61">
                  <c:v>2.1802899995236658E-2</c:v>
                </c:pt>
                <c:pt idx="62">
                  <c:v>2.2158649997436441E-2</c:v>
                </c:pt>
                <c:pt idx="63">
                  <c:v>1.964389999920968E-2</c:v>
                </c:pt>
                <c:pt idx="64">
                  <c:v>2.1740950003731996E-2</c:v>
                </c:pt>
                <c:pt idx="70">
                  <c:v>2.4264300001959782E-2</c:v>
                </c:pt>
                <c:pt idx="74">
                  <c:v>3.0104750003374647E-2</c:v>
                </c:pt>
                <c:pt idx="75">
                  <c:v>3.030475000559818E-2</c:v>
                </c:pt>
                <c:pt idx="76">
                  <c:v>3.2004750006308313E-2</c:v>
                </c:pt>
                <c:pt idx="77">
                  <c:v>2.719000000070082E-2</c:v>
                </c:pt>
                <c:pt idx="78">
                  <c:v>2.7889999997569248E-2</c:v>
                </c:pt>
                <c:pt idx="79">
                  <c:v>2.7990000002318993E-2</c:v>
                </c:pt>
                <c:pt idx="91">
                  <c:v>3.4067900000081863E-2</c:v>
                </c:pt>
                <c:pt idx="101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DB-4BF6-A6BC-211DF777ED98}"/>
            </c:ext>
          </c:extLst>
        </c:ser>
        <c:ser>
          <c:idx val="7"/>
          <c:order val="5"/>
          <c:tx>
            <c:strRef>
              <c:f>'C'!$Q$20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'C'!$H$21:$H$969</c:f>
              <c:numCache>
                <c:formatCode>General</c:formatCode>
                <c:ptCount val="949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14265.5</c:v>
                </c:pt>
                <c:pt idx="50">
                  <c:v>14287</c:v>
                </c:pt>
                <c:pt idx="51">
                  <c:v>14336.5</c:v>
                </c:pt>
                <c:pt idx="52">
                  <c:v>15379.5</c:v>
                </c:pt>
                <c:pt idx="53">
                  <c:v>17053.5</c:v>
                </c:pt>
                <c:pt idx="54">
                  <c:v>17097.5</c:v>
                </c:pt>
                <c:pt idx="55">
                  <c:v>17181</c:v>
                </c:pt>
                <c:pt idx="56">
                  <c:v>17188.5</c:v>
                </c:pt>
                <c:pt idx="57">
                  <c:v>17280.5</c:v>
                </c:pt>
                <c:pt idx="58">
                  <c:v>18021.5</c:v>
                </c:pt>
                <c:pt idx="59">
                  <c:v>18024</c:v>
                </c:pt>
                <c:pt idx="60">
                  <c:v>18080.5</c:v>
                </c:pt>
                <c:pt idx="61">
                  <c:v>18169</c:v>
                </c:pt>
                <c:pt idx="62">
                  <c:v>18176.5</c:v>
                </c:pt>
                <c:pt idx="63">
                  <c:v>18179</c:v>
                </c:pt>
                <c:pt idx="64">
                  <c:v>18179.5</c:v>
                </c:pt>
                <c:pt idx="65">
                  <c:v>18201</c:v>
                </c:pt>
                <c:pt idx="66">
                  <c:v>18203.5</c:v>
                </c:pt>
                <c:pt idx="67">
                  <c:v>18206</c:v>
                </c:pt>
                <c:pt idx="68">
                  <c:v>18208.5</c:v>
                </c:pt>
                <c:pt idx="69">
                  <c:v>18943</c:v>
                </c:pt>
                <c:pt idx="70">
                  <c:v>19023</c:v>
                </c:pt>
                <c:pt idx="71">
                  <c:v>19029</c:v>
                </c:pt>
                <c:pt idx="72">
                  <c:v>19065</c:v>
                </c:pt>
                <c:pt idx="73">
                  <c:v>19068.5</c:v>
                </c:pt>
                <c:pt idx="74">
                  <c:v>19897.5</c:v>
                </c:pt>
                <c:pt idx="75">
                  <c:v>19897.5</c:v>
                </c:pt>
                <c:pt idx="76">
                  <c:v>19897.5</c:v>
                </c:pt>
                <c:pt idx="77">
                  <c:v>19900</c:v>
                </c:pt>
                <c:pt idx="78">
                  <c:v>19900</c:v>
                </c:pt>
                <c:pt idx="79">
                  <c:v>19900</c:v>
                </c:pt>
                <c:pt idx="80">
                  <c:v>19920</c:v>
                </c:pt>
                <c:pt idx="81">
                  <c:v>19994</c:v>
                </c:pt>
                <c:pt idx="82">
                  <c:v>20023</c:v>
                </c:pt>
                <c:pt idx="83">
                  <c:v>20030.5</c:v>
                </c:pt>
                <c:pt idx="84">
                  <c:v>20095.5</c:v>
                </c:pt>
                <c:pt idx="85">
                  <c:v>20718</c:v>
                </c:pt>
                <c:pt idx="86">
                  <c:v>21119</c:v>
                </c:pt>
                <c:pt idx="87">
                  <c:v>21781</c:v>
                </c:pt>
                <c:pt idx="88">
                  <c:v>21884.5</c:v>
                </c:pt>
                <c:pt idx="89">
                  <c:v>21902</c:v>
                </c:pt>
                <c:pt idx="90">
                  <c:v>21972</c:v>
                </c:pt>
                <c:pt idx="91">
                  <c:v>22019</c:v>
                </c:pt>
                <c:pt idx="92">
                  <c:v>23691</c:v>
                </c:pt>
                <c:pt idx="93">
                  <c:v>23735.5</c:v>
                </c:pt>
                <c:pt idx="94">
                  <c:v>23822.5</c:v>
                </c:pt>
                <c:pt idx="95">
                  <c:v>23862</c:v>
                </c:pt>
                <c:pt idx="96">
                  <c:v>23914.5</c:v>
                </c:pt>
                <c:pt idx="97">
                  <c:v>23950.5</c:v>
                </c:pt>
                <c:pt idx="98">
                  <c:v>24680</c:v>
                </c:pt>
                <c:pt idx="99">
                  <c:v>24763</c:v>
                </c:pt>
                <c:pt idx="100">
                  <c:v>24830</c:v>
                </c:pt>
                <c:pt idx="101">
                  <c:v>24900</c:v>
                </c:pt>
                <c:pt idx="102">
                  <c:v>25570.5</c:v>
                </c:pt>
                <c:pt idx="103">
                  <c:v>25646</c:v>
                </c:pt>
                <c:pt idx="104">
                  <c:v>25699</c:v>
                </c:pt>
                <c:pt idx="105">
                  <c:v>25767</c:v>
                </c:pt>
                <c:pt idx="106">
                  <c:v>25767.5</c:v>
                </c:pt>
                <c:pt idx="107">
                  <c:v>25775</c:v>
                </c:pt>
                <c:pt idx="108">
                  <c:v>25809.5</c:v>
                </c:pt>
                <c:pt idx="109">
                  <c:v>25847.5</c:v>
                </c:pt>
                <c:pt idx="110">
                  <c:v>25848</c:v>
                </c:pt>
                <c:pt idx="111">
                  <c:v>26601</c:v>
                </c:pt>
                <c:pt idx="112">
                  <c:v>26762</c:v>
                </c:pt>
                <c:pt idx="113">
                  <c:v>27621</c:v>
                </c:pt>
                <c:pt idx="114">
                  <c:v>27631.5</c:v>
                </c:pt>
                <c:pt idx="115">
                  <c:v>27656.5</c:v>
                </c:pt>
                <c:pt idx="116">
                  <c:v>27657</c:v>
                </c:pt>
              </c:numCache>
            </c:numRef>
          </c:xVal>
          <c:yVal>
            <c:numRef>
              <c:f>'C'!$Q$21:$Q$969</c:f>
              <c:numCache>
                <c:formatCode>General</c:formatCode>
                <c:ptCount val="949"/>
                <c:pt idx="49">
                  <c:v>4.7340128331533893E-3</c:v>
                </c:pt>
                <c:pt idx="50">
                  <c:v>4.823482683447268E-3</c:v>
                </c:pt>
                <c:pt idx="51">
                  <c:v>5.0294714085424644E-3</c:v>
                </c:pt>
                <c:pt idx="52">
                  <c:v>9.3697994948917507E-3</c:v>
                </c:pt>
                <c:pt idx="53">
                  <c:v>1.6335963652656577E-2</c:v>
                </c:pt>
                <c:pt idx="54">
                  <c:v>1.6519064741630091E-2</c:v>
                </c:pt>
                <c:pt idx="55">
                  <c:v>1.6866540671841179E-2</c:v>
                </c:pt>
                <c:pt idx="56">
                  <c:v>1.6897751084734389E-2</c:v>
                </c:pt>
                <c:pt idx="57">
                  <c:v>1.7280598816224457E-2</c:v>
                </c:pt>
                <c:pt idx="58">
                  <c:v>2.0364187610073761E-2</c:v>
                </c:pt>
                <c:pt idx="59">
                  <c:v>2.037459108103816E-2</c:v>
                </c:pt>
                <c:pt idx="60">
                  <c:v>2.0609709524833694E-2</c:v>
                </c:pt>
                <c:pt idx="61">
                  <c:v>2.097799239697358E-2</c:v>
                </c:pt>
                <c:pt idx="62">
                  <c:v>2.1009202809866803E-2</c:v>
                </c:pt>
                <c:pt idx="63">
                  <c:v>2.1019606280831202E-2</c:v>
                </c:pt>
                <c:pt idx="64">
                  <c:v>2.1021686975024087E-2</c:v>
                </c:pt>
                <c:pt idx="65">
                  <c:v>2.1111156825317959E-2</c:v>
                </c:pt>
                <c:pt idx="66">
                  <c:v>2.1121560296282357E-2</c:v>
                </c:pt>
                <c:pt idx="67">
                  <c:v>2.1131963767246756E-2</c:v>
                </c:pt>
                <c:pt idx="68">
                  <c:v>2.1142367238211168E-2</c:v>
                </c:pt>
                <c:pt idx="69">
                  <c:v>2.4198907007553019E-2</c:v>
                </c:pt>
                <c:pt idx="70">
                  <c:v>2.4531818078413939E-2</c:v>
                </c:pt>
                <c:pt idx="71">
                  <c:v>2.455678640872852E-2</c:v>
                </c:pt>
                <c:pt idx="72">
                  <c:v>2.4706596390615926E-2</c:v>
                </c:pt>
                <c:pt idx="73">
                  <c:v>2.4721161249966095E-2</c:v>
                </c:pt>
                <c:pt idx="74">
                  <c:v>2.8170952221762413E-2</c:v>
                </c:pt>
                <c:pt idx="75">
                  <c:v>2.8170952221762413E-2</c:v>
                </c:pt>
                <c:pt idx="76">
                  <c:v>2.8170952221762413E-2</c:v>
                </c:pt>
                <c:pt idx="77">
                  <c:v>2.8181355692726826E-2</c:v>
                </c:pt>
                <c:pt idx="78">
                  <c:v>2.8181355692726826E-2</c:v>
                </c:pt>
                <c:pt idx="79">
                  <c:v>2.8181355692726826E-2</c:v>
                </c:pt>
                <c:pt idx="80">
                  <c:v>2.8264583460442055E-2</c:v>
                </c:pt>
                <c:pt idx="81">
                  <c:v>2.8572526200988407E-2</c:v>
                </c:pt>
                <c:pt idx="82">
                  <c:v>2.8693206464175489E-2</c:v>
                </c:pt>
                <c:pt idx="83">
                  <c:v>2.8724416877068698E-2</c:v>
                </c:pt>
                <c:pt idx="84">
                  <c:v>2.8994907122143199E-2</c:v>
                </c:pt>
                <c:pt idx="85">
                  <c:v>3.1585371392279765E-2</c:v>
                </c:pt>
                <c:pt idx="86">
                  <c:v>3.3254088134970147E-2</c:v>
                </c:pt>
                <c:pt idx="87">
                  <c:v>3.6008927246344288E-2</c:v>
                </c:pt>
                <c:pt idx="88">
                  <c:v>3.6439630944270607E-2</c:v>
                </c:pt>
                <c:pt idx="89">
                  <c:v>3.6512455241021438E-2</c:v>
                </c:pt>
                <c:pt idx="90">
                  <c:v>3.6803752428024736E-2</c:v>
                </c:pt>
                <c:pt idx="91">
                  <c:v>3.6999337682155534E-2</c:v>
                </c:pt>
                <c:pt idx="92">
                  <c:v>4.3957179063148832E-2</c:v>
                </c:pt>
                <c:pt idx="93">
                  <c:v>4.4142360846315232E-2</c:v>
                </c:pt>
                <c:pt idx="94">
                  <c:v>4.4504401635876475E-2</c:v>
                </c:pt>
                <c:pt idx="95">
                  <c:v>4.4668776477114064E-2</c:v>
                </c:pt>
                <c:pt idx="96">
                  <c:v>4.4887249367366544E-2</c:v>
                </c:pt>
                <c:pt idx="97">
                  <c:v>4.5037059349253963E-2</c:v>
                </c:pt>
                <c:pt idx="98">
                  <c:v>4.8072792176667004E-2</c:v>
                </c:pt>
                <c:pt idx="99">
                  <c:v>4.8418187412685221E-2</c:v>
                </c:pt>
                <c:pt idx="100">
                  <c:v>4.8697000434531235E-2</c:v>
                </c:pt>
                <c:pt idx="101">
                  <c:v>4.8988297621534546E-2</c:v>
                </c:pt>
                <c:pt idx="102">
                  <c:v>5.1778508534187667E-2</c:v>
                </c:pt>
                <c:pt idx="103">
                  <c:v>5.2092693357312661E-2</c:v>
                </c:pt>
                <c:pt idx="104">
                  <c:v>5.2313246941758026E-2</c:v>
                </c:pt>
                <c:pt idx="105">
                  <c:v>5.2596221351989811E-2</c:v>
                </c:pt>
                <c:pt idx="106">
                  <c:v>5.2598302046182682E-2</c:v>
                </c:pt>
                <c:pt idx="107">
                  <c:v>5.2629512459075906E-2</c:v>
                </c:pt>
                <c:pt idx="108">
                  <c:v>5.2773080358384669E-2</c:v>
                </c:pt>
                <c:pt idx="109">
                  <c:v>5.2931213117043616E-2</c:v>
                </c:pt>
                <c:pt idx="110">
                  <c:v>5.2933293811236487E-2</c:v>
                </c:pt>
                <c:pt idx="111">
                  <c:v>5.606681926571494E-2</c:v>
                </c:pt>
                <c:pt idx="112">
                  <c:v>5.673680279582255E-2</c:v>
                </c:pt>
                <c:pt idx="113">
                  <c:v>6.031143541919172E-2</c:v>
                </c:pt>
                <c:pt idx="114">
                  <c:v>6.0355129997242213E-2</c:v>
                </c:pt>
                <c:pt idx="115">
                  <c:v>6.0459164706886254E-2</c:v>
                </c:pt>
                <c:pt idx="116">
                  <c:v>6.0461245401079125E-2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DB-4BF6-A6BC-211DF777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39672"/>
        <c:axId val="1"/>
      </c:scatterChart>
      <c:valAx>
        <c:axId val="77983967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7296416938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3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43648208469"/>
          <c:y val="0.9204921861831491"/>
          <c:w val="0.644951140065146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451666580893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769252958613219"/>
          <c:w val="0.7973868932976111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D!$J$21:$J$969</c:f>
              <c:numCache>
                <c:formatCode>General</c:formatCode>
                <c:ptCount val="949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F-4ED8-BE0E-B99C3A920CC6}"/>
            </c:ext>
          </c:extLst>
        </c:ser>
        <c:ser>
          <c:idx val="1"/>
          <c:order val="1"/>
          <c:tx>
            <c:strRef>
              <c:f>D!$K$20:$K$20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D!$F$21:$F$969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D!$K$21:$K$969</c:f>
              <c:numCache>
                <c:formatCode>General</c:formatCode>
                <c:ptCount val="949"/>
                <c:pt idx="7" formatCode="0.0000">
                  <c:v>2.3948380003275815E-2</c:v>
                </c:pt>
                <c:pt idx="8" formatCode="0.0000">
                  <c:v>1.0258729998895433E-2</c:v>
                </c:pt>
                <c:pt idx="11" formatCode="0.0000">
                  <c:v>1.4410725001653191E-2</c:v>
                </c:pt>
                <c:pt idx="12" formatCode="0.0000">
                  <c:v>2.3459005009499379E-2</c:v>
                </c:pt>
                <c:pt idx="13" formatCode="0.0000">
                  <c:v>3.3154100019601174E-3</c:v>
                </c:pt>
                <c:pt idx="14" formatCode="0.0000">
                  <c:v>5.5132999987108633E-3</c:v>
                </c:pt>
                <c:pt idx="15" formatCode="0.0000">
                  <c:v>1.1457865002739709E-2</c:v>
                </c:pt>
                <c:pt idx="16" formatCode="0.0000">
                  <c:v>-6.2953849992481992E-3</c:v>
                </c:pt>
                <c:pt idx="17" formatCode="0.0000">
                  <c:v>-1.2141004997829441E-2</c:v>
                </c:pt>
                <c:pt idx="18" formatCode="0.0000">
                  <c:v>-3.8282699970295653E-3</c:v>
                </c:pt>
                <c:pt idx="19" formatCode="0.0000">
                  <c:v>-1.6943114998866804E-2</c:v>
                </c:pt>
                <c:pt idx="29" formatCode="0.0000">
                  <c:v>-3.9020874995912891E-2</c:v>
                </c:pt>
                <c:pt idx="30" formatCode="0.0000">
                  <c:v>-4.9970209991442971E-2</c:v>
                </c:pt>
                <c:pt idx="31" formatCode="0.0000">
                  <c:v>-2.5761190001503564E-2</c:v>
                </c:pt>
                <c:pt idx="36" formatCode="0.0000">
                  <c:v>-1.1822404994745739E-2</c:v>
                </c:pt>
                <c:pt idx="37" formatCode="0.0000">
                  <c:v>-2.6139909990888555E-2</c:v>
                </c:pt>
                <c:pt idx="38" formatCode="0.0000">
                  <c:v>-4.6512054992490448E-2</c:v>
                </c:pt>
                <c:pt idx="39" formatCode="0.0000">
                  <c:v>-4.1252369999710936E-2</c:v>
                </c:pt>
                <c:pt idx="40" formatCode="0.0000">
                  <c:v>-3.3148654998512939E-2</c:v>
                </c:pt>
                <c:pt idx="41" formatCode="0.0000">
                  <c:v>-3.7413109996123239E-2</c:v>
                </c:pt>
                <c:pt idx="42" formatCode="0.0000">
                  <c:v>-2.2576234994630795E-2</c:v>
                </c:pt>
                <c:pt idx="44" formatCode="0.0000">
                  <c:v>-2.5476709990471136E-2</c:v>
                </c:pt>
                <c:pt idx="45" formatCode="0.0000">
                  <c:v>-1.4003234995470848E-2</c:v>
                </c:pt>
                <c:pt idx="46" formatCode="0.0000">
                  <c:v>-1.4108539995504543E-2</c:v>
                </c:pt>
                <c:pt idx="53">
                  <c:v>-4.0027794995694421E-2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DF-4ED8-BE0E-B99C3A920CC6}"/>
            </c:ext>
          </c:extLst>
        </c:ser>
        <c:ser>
          <c:idx val="3"/>
          <c:order val="2"/>
          <c:tx>
            <c:strRef>
              <c:f>D!$L$20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D!$F$21:$F$41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D!$L$21:$L$969</c:f>
              <c:numCache>
                <c:formatCode>General</c:formatCode>
                <c:ptCount val="949"/>
                <c:pt idx="48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DF-4ED8-BE0E-B99C3A920CC6}"/>
            </c:ext>
          </c:extLst>
        </c:ser>
        <c:ser>
          <c:idx val="4"/>
          <c:order val="3"/>
          <c:tx>
            <c:strRef>
              <c:f>D!$M$20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D!$F$21:$F$969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D!$F$21:$F$969</c:f>
                <c:numCache>
                  <c:formatCode>General</c:formatCode>
                  <c:ptCount val="9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D!$M$21:$M$969</c:f>
              <c:numCache>
                <c:formatCode>General</c:formatCode>
                <c:ptCount val="949"/>
                <c:pt idx="1">
                  <c:v>2.790453500347212E-2</c:v>
                </c:pt>
                <c:pt idx="2">
                  <c:v>2.7878009997948539E-2</c:v>
                </c:pt>
                <c:pt idx="3">
                  <c:v>2.7872705002664588E-2</c:v>
                </c:pt>
                <c:pt idx="4">
                  <c:v>2.7493130008224398E-2</c:v>
                </c:pt>
                <c:pt idx="5">
                  <c:v>2.7387825000914745E-2</c:v>
                </c:pt>
                <c:pt idx="6">
                  <c:v>1.8015159999777097E-2</c:v>
                </c:pt>
                <c:pt idx="20" formatCode="0.0000">
                  <c:v>-1.5597420002450235E-2</c:v>
                </c:pt>
                <c:pt idx="21">
                  <c:v>-1.9040319995838217E-2</c:v>
                </c:pt>
                <c:pt idx="22" formatCode="0.0000">
                  <c:v>-1.7364184997859411E-2</c:v>
                </c:pt>
                <c:pt idx="23">
                  <c:v>-2.1856449995539151E-2</c:v>
                </c:pt>
                <c:pt idx="24">
                  <c:v>-2.2528059991600458E-2</c:v>
                </c:pt>
                <c:pt idx="25">
                  <c:v>-2.212805999442935E-2</c:v>
                </c:pt>
                <c:pt idx="26">
                  <c:v>-2.0933364998199977E-2</c:v>
                </c:pt>
                <c:pt idx="27">
                  <c:v>-2.0433364996279124E-2</c:v>
                </c:pt>
                <c:pt idx="28">
                  <c:v>-2.0680834997619968E-2</c:v>
                </c:pt>
                <c:pt idx="32">
                  <c:v>-2.6623735000612214E-2</c:v>
                </c:pt>
                <c:pt idx="33">
                  <c:v>-2.6123734998691361E-2</c:v>
                </c:pt>
                <c:pt idx="34">
                  <c:v>-2.7729039997211657E-2</c:v>
                </c:pt>
                <c:pt idx="35">
                  <c:v>-2.712903999054106E-2</c:v>
                </c:pt>
                <c:pt idx="43">
                  <c:v>-2.7787639992311597E-2</c:v>
                </c:pt>
                <c:pt idx="49">
                  <c:v>-3.4347114997217432E-2</c:v>
                </c:pt>
                <c:pt idx="50" formatCode="0.0000">
                  <c:v>-3.397522999875946E-2</c:v>
                </c:pt>
                <c:pt idx="51" formatCode="0.0000">
                  <c:v>-3.3900424998137169E-2</c:v>
                </c:pt>
                <c:pt idx="52" formatCode="0.0000">
                  <c:v>-3.5466654997435398E-2</c:v>
                </c:pt>
                <c:pt idx="56">
                  <c:v>-3.7960144996759482E-2</c:v>
                </c:pt>
                <c:pt idx="58">
                  <c:v>-3.639827499864623E-2</c:v>
                </c:pt>
                <c:pt idx="59" formatCode="0.0000">
                  <c:v>-3.8324799999827519E-2</c:v>
                </c:pt>
                <c:pt idx="65">
                  <c:v>-3.7802769998961594E-2</c:v>
                </c:pt>
                <c:pt idx="66">
                  <c:v>-3.7529294997511897E-2</c:v>
                </c:pt>
                <c:pt idx="67">
                  <c:v>-3.8355819997377694E-2</c:v>
                </c:pt>
                <c:pt idx="68">
                  <c:v>-3.7582344994007144E-2</c:v>
                </c:pt>
                <c:pt idx="69">
                  <c:v>-3.807538999535609E-2</c:v>
                </c:pt>
                <c:pt idx="71">
                  <c:v>-3.7587849998089951E-2</c:v>
                </c:pt>
                <c:pt idx="72">
                  <c:v>-3.9269809996767435E-2</c:v>
                </c:pt>
                <c:pt idx="80">
                  <c:v>-3.8941359998716507E-2</c:v>
                </c:pt>
                <c:pt idx="81">
                  <c:v>-3.9926499994180631E-2</c:v>
                </c:pt>
                <c:pt idx="82">
                  <c:v>-3.8934189993597101E-2</c:v>
                </c:pt>
                <c:pt idx="83">
                  <c:v>-3.8313764998747502E-2</c:v>
                </c:pt>
                <c:pt idx="84">
                  <c:v>-3.8703414997144137E-2</c:v>
                </c:pt>
                <c:pt idx="85">
                  <c:v>-3.930813999613747E-2</c:v>
                </c:pt>
                <c:pt idx="86">
                  <c:v>-3.9062750001903623E-2</c:v>
                </c:pt>
                <c:pt idx="87">
                  <c:v>-3.9086570097424556E-2</c:v>
                </c:pt>
                <c:pt idx="89">
                  <c:v>-4.0470380001352169E-2</c:v>
                </c:pt>
                <c:pt idx="90">
                  <c:v>-4.0513079999072943E-2</c:v>
                </c:pt>
                <c:pt idx="92">
                  <c:v>-4.2051669995998964E-2</c:v>
                </c:pt>
                <c:pt idx="93">
                  <c:v>-4.1123814997263253E-2</c:v>
                </c:pt>
                <c:pt idx="94">
                  <c:v>-4.1546884996932931E-2</c:v>
                </c:pt>
                <c:pt idx="95">
                  <c:v>-4.1665979995741509E-2</c:v>
                </c:pt>
                <c:pt idx="96">
                  <c:v>-3.972300500026904E-2</c:v>
                </c:pt>
                <c:pt idx="98">
                  <c:v>-4.1844959996524267E-2</c:v>
                </c:pt>
                <c:pt idx="99">
                  <c:v>-4.2725589999463409E-2</c:v>
                </c:pt>
                <c:pt idx="100">
                  <c:v>-4.2536460001429077E-2</c:v>
                </c:pt>
                <c:pt idx="103">
                  <c:v>-4.2294219994801097E-2</c:v>
                </c:pt>
                <c:pt idx="104">
                  <c:v>-4.0856549996533431E-2</c:v>
                </c:pt>
                <c:pt idx="105">
                  <c:v>-4.0078029996948317E-2</c:v>
                </c:pt>
                <c:pt idx="106">
                  <c:v>-4.1983334995165933E-2</c:v>
                </c:pt>
                <c:pt idx="107">
                  <c:v>-4.11629099980928E-2</c:v>
                </c:pt>
                <c:pt idx="108">
                  <c:v>-4.6628954994957894E-2</c:v>
                </c:pt>
                <c:pt idx="109">
                  <c:v>-4.2532134997600224E-2</c:v>
                </c:pt>
                <c:pt idx="110">
                  <c:v>-4.1037440001673531E-2</c:v>
                </c:pt>
                <c:pt idx="111">
                  <c:v>-4.312676999688847E-2</c:v>
                </c:pt>
                <c:pt idx="112">
                  <c:v>-4.123497999535175E-2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DF-4ED8-BE0E-B99C3A920CC6}"/>
            </c:ext>
          </c:extLst>
        </c:ser>
        <c:ser>
          <c:idx val="2"/>
          <c:order val="4"/>
          <c:tx>
            <c:strRef>
              <c:f>D!$N$20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D!$N$21:$N$969</c:f>
              <c:numCache>
                <c:formatCode>General</c:formatCode>
                <c:ptCount val="949"/>
                <c:pt idx="73">
                  <c:v>-3.8066845198045485E-2</c:v>
                </c:pt>
                <c:pt idx="88">
                  <c:v>-4.0084704996843357E-2</c:v>
                </c:pt>
                <c:pt idx="102">
                  <c:v>-4.2293164995498955E-2</c:v>
                </c:pt>
                <c:pt idx="113">
                  <c:v>-4.1348969993123319E-2</c:v>
                </c:pt>
                <c:pt idx="114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DF-4ED8-BE0E-B99C3A920CC6}"/>
            </c:ext>
          </c:extLst>
        </c:ser>
        <c:ser>
          <c:idx val="5"/>
          <c:order val="5"/>
          <c:tx>
            <c:strRef>
              <c:f>D!$O$20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D!$O$21:$O$969</c:f>
              <c:numCache>
                <c:formatCode>General</c:formatCode>
                <c:ptCount val="949"/>
                <c:pt idx="115" formatCode="0.0000">
                  <c:v>-4.192562499520136E-2</c:v>
                </c:pt>
                <c:pt idx="116" formatCode="0.0000">
                  <c:v>-4.1830930000287481E-2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DF-4ED8-BE0E-B99C3A920CC6}"/>
            </c:ext>
          </c:extLst>
        </c:ser>
        <c:ser>
          <c:idx val="6"/>
          <c:order val="6"/>
          <c:tx>
            <c:strRef>
              <c:f>D!$P$20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D!$P$21:$P$969</c:f>
              <c:numCache>
                <c:formatCode>General</c:formatCode>
                <c:ptCount val="949"/>
                <c:pt idx="47">
                  <c:v>-2.969208999274997E-2</c:v>
                </c:pt>
                <c:pt idx="60">
                  <c:v>-4.0824265000992455E-2</c:v>
                </c:pt>
                <c:pt idx="61">
                  <c:v>-3.7163249995501246E-2</c:v>
                </c:pt>
                <c:pt idx="62">
                  <c:v>-3.6842825000348967E-2</c:v>
                </c:pt>
                <c:pt idx="63">
                  <c:v>-3.9369350000924896E-2</c:v>
                </c:pt>
                <c:pt idx="64">
                  <c:v>-3.7274654991051648E-2</c:v>
                </c:pt>
                <c:pt idx="70">
                  <c:v>-3.8724189995264169E-2</c:v>
                </c:pt>
                <c:pt idx="74">
                  <c:v>-3.7002634999225847E-2</c:v>
                </c:pt>
                <c:pt idx="75">
                  <c:v>-3.6802634997002315E-2</c:v>
                </c:pt>
                <c:pt idx="76">
                  <c:v>-3.5102634996292181E-2</c:v>
                </c:pt>
                <c:pt idx="77">
                  <c:v>-3.9929159996972885E-2</c:v>
                </c:pt>
                <c:pt idx="78">
                  <c:v>-3.9229160000104457E-2</c:v>
                </c:pt>
                <c:pt idx="79">
                  <c:v>-3.9129159995354712E-2</c:v>
                </c:pt>
                <c:pt idx="91">
                  <c:v>-4.303174999949988E-2</c:v>
                </c:pt>
                <c:pt idx="101">
                  <c:v>-4.7879159996227827E-2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DF-4ED8-BE0E-B99C3A920CC6}"/>
            </c:ext>
          </c:extLst>
        </c:ser>
        <c:ser>
          <c:idx val="7"/>
          <c:order val="7"/>
          <c:tx>
            <c:strRef>
              <c:f>D!$Q$20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D!$Q$21:$Q$969</c:f>
              <c:numCache>
                <c:formatCode>General</c:formatCode>
                <c:ptCount val="949"/>
                <c:pt idx="49">
                  <c:v>-3.573801850775532E-2</c:v>
                </c:pt>
                <c:pt idx="50">
                  <c:v>-3.5750038052168767E-2</c:v>
                </c:pt>
                <c:pt idx="51">
                  <c:v>-3.577771095674856E-2</c:v>
                </c:pt>
                <c:pt idx="52">
                  <c:v>-3.6360798622944966E-2</c:v>
                </c:pt>
                <c:pt idx="53">
                  <c:v>-3.7296645941461544E-2</c:v>
                </c:pt>
                <c:pt idx="54">
                  <c:v>-3.7321244078865806E-2</c:v>
                </c:pt>
                <c:pt idx="55">
                  <c:v>-3.7367924635076155E-2</c:v>
                </c:pt>
                <c:pt idx="56">
                  <c:v>-3.7372117499406429E-2</c:v>
                </c:pt>
                <c:pt idx="57">
                  <c:v>-3.742327044423574E-2</c:v>
                </c:pt>
                <c:pt idx="58">
                  <c:v>-3.7837804964355237E-2</c:v>
                </c:pt>
                <c:pt idx="59">
                  <c:v>-3.7839202585798662E-2</c:v>
                </c:pt>
                <c:pt idx="60">
                  <c:v>-3.7870788830420041E-2</c:v>
                </c:pt>
                <c:pt idx="61">
                  <c:v>-3.7920264629517246E-2</c:v>
                </c:pt>
                <c:pt idx="62">
                  <c:v>-3.7924457493847513E-2</c:v>
                </c:pt>
                <c:pt idx="63">
                  <c:v>-3.7925855115290938E-2</c:v>
                </c:pt>
                <c:pt idx="64">
                  <c:v>-3.7926134639579626E-2</c:v>
                </c:pt>
                <c:pt idx="65">
                  <c:v>-3.7938154183993072E-2</c:v>
                </c:pt>
                <c:pt idx="66">
                  <c:v>-3.7939551805436497E-2</c:v>
                </c:pt>
                <c:pt idx="67">
                  <c:v>-3.7940949426879922E-2</c:v>
                </c:pt>
                <c:pt idx="68">
                  <c:v>-3.794234704832334E-2</c:v>
                </c:pt>
                <c:pt idx="69">
                  <c:v>-3.8352968228401257E-2</c:v>
                </c:pt>
                <c:pt idx="70">
                  <c:v>-3.839769211459082E-2</c:v>
                </c:pt>
                <c:pt idx="71">
                  <c:v>-3.8401046406055031E-2</c:v>
                </c:pt>
                <c:pt idx="72">
                  <c:v>-3.8421172154840338E-2</c:v>
                </c:pt>
                <c:pt idx="73">
                  <c:v>-3.8423128824861132E-2</c:v>
                </c:pt>
                <c:pt idx="74">
                  <c:v>-3.8886580095500466E-2</c:v>
                </c:pt>
                <c:pt idx="75">
                  <c:v>-3.8886580095500466E-2</c:v>
                </c:pt>
                <c:pt idx="76">
                  <c:v>-3.8886580095500466E-2</c:v>
                </c:pt>
                <c:pt idx="77">
                  <c:v>-3.8887977716943883E-2</c:v>
                </c:pt>
                <c:pt idx="78">
                  <c:v>-3.8887977716943883E-2</c:v>
                </c:pt>
                <c:pt idx="79">
                  <c:v>-3.8887977716943883E-2</c:v>
                </c:pt>
                <c:pt idx="80">
                  <c:v>-3.8899158688491281E-2</c:v>
                </c:pt>
                <c:pt idx="81">
                  <c:v>-3.8940528283216619E-2</c:v>
                </c:pt>
                <c:pt idx="82">
                  <c:v>-3.895674069196034E-2</c:v>
                </c:pt>
                <c:pt idx="83">
                  <c:v>-3.8960933556290614E-2</c:v>
                </c:pt>
                <c:pt idx="84">
                  <c:v>-3.8997271713819628E-2</c:v>
                </c:pt>
                <c:pt idx="85">
                  <c:v>-3.9345279453232157E-2</c:v>
                </c:pt>
                <c:pt idx="86">
                  <c:v>-3.9569457932757332E-2</c:v>
                </c:pt>
                <c:pt idx="87">
                  <c:v>-3.9939548090975954E-2</c:v>
                </c:pt>
                <c:pt idx="88">
                  <c:v>-3.9997409618733701E-2</c:v>
                </c:pt>
                <c:pt idx="89">
                  <c:v>-4.0007192968837667E-2</c:v>
                </c:pt>
                <c:pt idx="90">
                  <c:v>-4.0046326369253538E-2</c:v>
                </c:pt>
                <c:pt idx="91">
                  <c:v>-4.0072601652389905E-2</c:v>
                </c:pt>
                <c:pt idx="92">
                  <c:v>-4.1007330873751746E-2</c:v>
                </c:pt>
                <c:pt idx="93">
                  <c:v>-4.1032208535444689E-2</c:v>
                </c:pt>
                <c:pt idx="94">
                  <c:v>-4.1080845761675838E-2</c:v>
                </c:pt>
                <c:pt idx="95">
                  <c:v>-4.1102928180481932E-2</c:v>
                </c:pt>
                <c:pt idx="96">
                  <c:v>-4.113227823079383E-2</c:v>
                </c:pt>
                <c:pt idx="97">
                  <c:v>-4.115240397957913E-2</c:v>
                </c:pt>
                <c:pt idx="98">
                  <c:v>-4.1560229916770199E-2</c:v>
                </c:pt>
                <c:pt idx="99">
                  <c:v>-4.1606630948691867E-2</c:v>
                </c:pt>
                <c:pt idx="100">
                  <c:v>-4.1644087203375632E-2</c:v>
                </c:pt>
                <c:pt idx="101">
                  <c:v>-4.1683220603791496E-2</c:v>
                </c:pt>
                <c:pt idx="102">
                  <c:v>-4.2058062674917754E-2</c:v>
                </c:pt>
                <c:pt idx="103">
                  <c:v>-4.2100270842509155E-2</c:v>
                </c:pt>
                <c:pt idx="104">
                  <c:v>-4.212990041710974E-2</c:v>
                </c:pt>
                <c:pt idx="105">
                  <c:v>-4.2167915720370867E-2</c:v>
                </c:pt>
                <c:pt idx="106">
                  <c:v>-4.2168195244659555E-2</c:v>
                </c:pt>
                <c:pt idx="107">
                  <c:v>-4.2172388108989822E-2</c:v>
                </c:pt>
                <c:pt idx="108">
                  <c:v>-4.2191675284909073E-2</c:v>
                </c:pt>
                <c:pt idx="109">
                  <c:v>-4.2212919130849111E-2</c:v>
                </c:pt>
                <c:pt idx="110">
                  <c:v>-4.2213198655137799E-2</c:v>
                </c:pt>
                <c:pt idx="111">
                  <c:v>-4.2634162233897051E-2</c:v>
                </c:pt>
                <c:pt idx="112">
                  <c:v>-4.2724169054853545E-2</c:v>
                </c:pt>
                <c:pt idx="113">
                  <c:v>-4.3204391782813961E-2</c:v>
                </c:pt>
                <c:pt idx="114">
                  <c:v>-4.3210261792876341E-2</c:v>
                </c:pt>
                <c:pt idx="115">
                  <c:v>-4.3224238007310581E-2</c:v>
                </c:pt>
                <c:pt idx="116">
                  <c:v>-4.3224517531599269E-2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DF-4ED8-BE0E-B99C3A920CC6}"/>
            </c:ext>
          </c:extLst>
        </c:ser>
        <c:ser>
          <c:idx val="8"/>
          <c:order val="8"/>
          <c:tx>
            <c:strRef>
              <c:f>D!$T$20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D!$F$21:$F$169</c:f>
                <c:numCache>
                  <c:formatCode>General</c:formatCode>
                  <c:ptCount val="1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D!$F$21:$F$169</c:f>
                <c:numCache>
                  <c:formatCode>General</c:formatCode>
                  <c:ptCount val="14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D!$T$21:$T$969</c:f>
              <c:numCache>
                <c:formatCode>General</c:formatCode>
                <c:ptCount val="949"/>
                <c:pt idx="54">
                  <c:v>1.3360249999095686E-2</c:v>
                </c:pt>
                <c:pt idx="55">
                  <c:v>4.0167599996493664E-2</c:v>
                </c:pt>
                <c:pt idx="57">
                  <c:v>5.8969040008378215E-2</c:v>
                </c:pt>
                <c:pt idx="97">
                  <c:v>-2.800496499548899E-2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DF-4ED8-BE0E-B99C3A92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37048"/>
        <c:axId val="1"/>
      </c:scatterChart>
      <c:valAx>
        <c:axId val="77983704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6224418026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5.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3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87581699346407E-2"/>
          <c:y val="0.92000129214617399"/>
          <c:w val="0.941178014512891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8910048696015E-2"/>
          <c:y val="0.15335487182207191"/>
          <c:w val="0.85110123714644992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D!$J$21:$J$969</c:f>
              <c:numCache>
                <c:formatCode>General</c:formatCode>
                <c:ptCount val="949"/>
                <c:pt idx="0">
                  <c:v>2.808939000533428E-2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F-4E8F-B58B-01BAFEB31970}"/>
            </c:ext>
          </c:extLst>
        </c:ser>
        <c:ser>
          <c:idx val="3"/>
          <c:order val="1"/>
          <c:tx>
            <c:strRef>
              <c:f>D!$L$20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D!$F$21:$F$41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D!$L$21:$L$969</c:f>
              <c:numCache>
                <c:formatCode>General</c:formatCode>
                <c:ptCount val="949"/>
                <c:pt idx="48" formatCode="0.0000">
                  <c:v>-3.1704289998742752E-2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F-4E8F-B58B-01BAFEB31970}"/>
            </c:ext>
          </c:extLst>
        </c:ser>
        <c:ser>
          <c:idx val="4"/>
          <c:order val="2"/>
          <c:tx>
            <c:strRef>
              <c:f>D!$M$20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D!$F$21:$F$1792</c:f>
                <c:numCache>
                  <c:formatCode>General</c:formatCode>
                  <c:ptCount val="1772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2E-3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1E-3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1.2999999999999999E-3</c:v>
                  </c:pt>
                  <c:pt idx="82">
                    <c:v>3.3E-3</c:v>
                  </c:pt>
                  <c:pt idx="83">
                    <c:v>1.2999999999999999E-3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8.0000000000000004E-4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6.9999999999999999E-4</c:v>
                  </c:pt>
                  <c:pt idx="109">
                    <c:v>1.1000000000000001E-3</c:v>
                  </c:pt>
                  <c:pt idx="110">
                    <c:v>3.8E-3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D!$M$21:$M$969</c:f>
              <c:numCache>
                <c:formatCode>General</c:formatCode>
                <c:ptCount val="949"/>
                <c:pt idx="1">
                  <c:v>2.790453500347212E-2</c:v>
                </c:pt>
                <c:pt idx="2">
                  <c:v>2.7878009997948539E-2</c:v>
                </c:pt>
                <c:pt idx="3">
                  <c:v>2.7872705002664588E-2</c:v>
                </c:pt>
                <c:pt idx="4">
                  <c:v>2.7493130008224398E-2</c:v>
                </c:pt>
                <c:pt idx="5">
                  <c:v>2.7387825000914745E-2</c:v>
                </c:pt>
                <c:pt idx="6">
                  <c:v>1.8015159999777097E-2</c:v>
                </c:pt>
                <c:pt idx="20" formatCode="0.0000">
                  <c:v>-1.5597420002450235E-2</c:v>
                </c:pt>
                <c:pt idx="21">
                  <c:v>-1.9040319995838217E-2</c:v>
                </c:pt>
                <c:pt idx="22" formatCode="0.0000">
                  <c:v>-1.7364184997859411E-2</c:v>
                </c:pt>
                <c:pt idx="23">
                  <c:v>-2.1856449995539151E-2</c:v>
                </c:pt>
                <c:pt idx="24">
                  <c:v>-2.2528059991600458E-2</c:v>
                </c:pt>
                <c:pt idx="25">
                  <c:v>-2.212805999442935E-2</c:v>
                </c:pt>
                <c:pt idx="26">
                  <c:v>-2.0933364998199977E-2</c:v>
                </c:pt>
                <c:pt idx="27">
                  <c:v>-2.0433364996279124E-2</c:v>
                </c:pt>
                <c:pt idx="28">
                  <c:v>-2.0680834997619968E-2</c:v>
                </c:pt>
                <c:pt idx="32">
                  <c:v>-2.6623735000612214E-2</c:v>
                </c:pt>
                <c:pt idx="33">
                  <c:v>-2.6123734998691361E-2</c:v>
                </c:pt>
                <c:pt idx="34">
                  <c:v>-2.7729039997211657E-2</c:v>
                </c:pt>
                <c:pt idx="35">
                  <c:v>-2.712903999054106E-2</c:v>
                </c:pt>
                <c:pt idx="43">
                  <c:v>-2.7787639992311597E-2</c:v>
                </c:pt>
                <c:pt idx="49">
                  <c:v>-3.4347114997217432E-2</c:v>
                </c:pt>
                <c:pt idx="50" formatCode="0.0000">
                  <c:v>-3.397522999875946E-2</c:v>
                </c:pt>
                <c:pt idx="51" formatCode="0.0000">
                  <c:v>-3.3900424998137169E-2</c:v>
                </c:pt>
                <c:pt idx="52" formatCode="0.0000">
                  <c:v>-3.5466654997435398E-2</c:v>
                </c:pt>
                <c:pt idx="56">
                  <c:v>-3.7960144996759482E-2</c:v>
                </c:pt>
                <c:pt idx="58">
                  <c:v>-3.639827499864623E-2</c:v>
                </c:pt>
                <c:pt idx="59" formatCode="0.0000">
                  <c:v>-3.8324799999827519E-2</c:v>
                </c:pt>
                <c:pt idx="65">
                  <c:v>-3.7802769998961594E-2</c:v>
                </c:pt>
                <c:pt idx="66">
                  <c:v>-3.7529294997511897E-2</c:v>
                </c:pt>
                <c:pt idx="67">
                  <c:v>-3.8355819997377694E-2</c:v>
                </c:pt>
                <c:pt idx="68">
                  <c:v>-3.7582344994007144E-2</c:v>
                </c:pt>
                <c:pt idx="69">
                  <c:v>-3.807538999535609E-2</c:v>
                </c:pt>
                <c:pt idx="71">
                  <c:v>-3.7587849998089951E-2</c:v>
                </c:pt>
                <c:pt idx="72">
                  <c:v>-3.9269809996767435E-2</c:v>
                </c:pt>
                <c:pt idx="80">
                  <c:v>-3.8941359998716507E-2</c:v>
                </c:pt>
                <c:pt idx="81">
                  <c:v>-3.9926499994180631E-2</c:v>
                </c:pt>
                <c:pt idx="82">
                  <c:v>-3.8934189993597101E-2</c:v>
                </c:pt>
                <c:pt idx="83">
                  <c:v>-3.8313764998747502E-2</c:v>
                </c:pt>
                <c:pt idx="84">
                  <c:v>-3.8703414997144137E-2</c:v>
                </c:pt>
                <c:pt idx="85">
                  <c:v>-3.930813999613747E-2</c:v>
                </c:pt>
                <c:pt idx="86">
                  <c:v>-3.9062750001903623E-2</c:v>
                </c:pt>
                <c:pt idx="87">
                  <c:v>-3.9086570097424556E-2</c:v>
                </c:pt>
                <c:pt idx="89">
                  <c:v>-4.0470380001352169E-2</c:v>
                </c:pt>
                <c:pt idx="90">
                  <c:v>-4.0513079999072943E-2</c:v>
                </c:pt>
                <c:pt idx="92">
                  <c:v>-4.2051669995998964E-2</c:v>
                </c:pt>
                <c:pt idx="93">
                  <c:v>-4.1123814997263253E-2</c:v>
                </c:pt>
                <c:pt idx="94">
                  <c:v>-4.1546884996932931E-2</c:v>
                </c:pt>
                <c:pt idx="95">
                  <c:v>-4.1665979995741509E-2</c:v>
                </c:pt>
                <c:pt idx="96">
                  <c:v>-3.972300500026904E-2</c:v>
                </c:pt>
                <c:pt idx="98">
                  <c:v>-4.1844959996524267E-2</c:v>
                </c:pt>
                <c:pt idx="99">
                  <c:v>-4.2725589999463409E-2</c:v>
                </c:pt>
                <c:pt idx="100">
                  <c:v>-4.2536460001429077E-2</c:v>
                </c:pt>
                <c:pt idx="103">
                  <c:v>-4.2294219994801097E-2</c:v>
                </c:pt>
                <c:pt idx="104">
                  <c:v>-4.0856549996533431E-2</c:v>
                </c:pt>
                <c:pt idx="105">
                  <c:v>-4.0078029996948317E-2</c:v>
                </c:pt>
                <c:pt idx="106">
                  <c:v>-4.1983334995165933E-2</c:v>
                </c:pt>
                <c:pt idx="107">
                  <c:v>-4.11629099980928E-2</c:v>
                </c:pt>
                <c:pt idx="108">
                  <c:v>-4.6628954994957894E-2</c:v>
                </c:pt>
                <c:pt idx="109">
                  <c:v>-4.2532134997600224E-2</c:v>
                </c:pt>
                <c:pt idx="110">
                  <c:v>-4.1037440001673531E-2</c:v>
                </c:pt>
                <c:pt idx="111">
                  <c:v>-4.312676999688847E-2</c:v>
                </c:pt>
                <c:pt idx="112">
                  <c:v>-4.123497999535175E-2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F-4E8F-B58B-01BAFEB31970}"/>
            </c:ext>
          </c:extLst>
        </c:ser>
        <c:ser>
          <c:idx val="2"/>
          <c:order val="3"/>
          <c:tx>
            <c:strRef>
              <c:f>D!$N$20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D!$N$21:$N$969</c:f>
              <c:numCache>
                <c:formatCode>General</c:formatCode>
                <c:ptCount val="949"/>
                <c:pt idx="73">
                  <c:v>-3.8066845198045485E-2</c:v>
                </c:pt>
                <c:pt idx="88">
                  <c:v>-4.0084704996843357E-2</c:v>
                </c:pt>
                <c:pt idx="102">
                  <c:v>-4.2293164995498955E-2</c:v>
                </c:pt>
                <c:pt idx="113">
                  <c:v>-4.1348969993123319E-2</c:v>
                </c:pt>
                <c:pt idx="114">
                  <c:v>-4.2760374999488704E-2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F-4E8F-B58B-01BAFEB31970}"/>
            </c:ext>
          </c:extLst>
        </c:ser>
        <c:ser>
          <c:idx val="5"/>
          <c:order val="4"/>
          <c:tx>
            <c:strRef>
              <c:f>D!$O$20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D!$O$21:$O$969</c:f>
              <c:numCache>
                <c:formatCode>General</c:formatCode>
                <c:ptCount val="949"/>
                <c:pt idx="115" formatCode="0.0000">
                  <c:v>-4.192562499520136E-2</c:v>
                </c:pt>
                <c:pt idx="116" formatCode="0.0000">
                  <c:v>-4.1830930000287481E-2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F-4E8F-B58B-01BAFEB31970}"/>
            </c:ext>
          </c:extLst>
        </c:ser>
        <c:ser>
          <c:idx val="6"/>
          <c:order val="5"/>
          <c:tx>
            <c:strRef>
              <c:f>D!$P$20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D!$F$21:$F$70</c:f>
                <c:numCache>
                  <c:formatCode>General</c:formatCode>
                  <c:ptCount val="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D!$P$21:$P$969</c:f>
              <c:numCache>
                <c:formatCode>General</c:formatCode>
                <c:ptCount val="949"/>
                <c:pt idx="47">
                  <c:v>-2.969208999274997E-2</c:v>
                </c:pt>
                <c:pt idx="60">
                  <c:v>-4.0824265000992455E-2</c:v>
                </c:pt>
                <c:pt idx="61">
                  <c:v>-3.7163249995501246E-2</c:v>
                </c:pt>
                <c:pt idx="62">
                  <c:v>-3.6842825000348967E-2</c:v>
                </c:pt>
                <c:pt idx="63">
                  <c:v>-3.9369350000924896E-2</c:v>
                </c:pt>
                <c:pt idx="64">
                  <c:v>-3.7274654991051648E-2</c:v>
                </c:pt>
                <c:pt idx="70">
                  <c:v>-3.8724189995264169E-2</c:v>
                </c:pt>
                <c:pt idx="74">
                  <c:v>-3.7002634999225847E-2</c:v>
                </c:pt>
                <c:pt idx="75">
                  <c:v>-3.6802634997002315E-2</c:v>
                </c:pt>
                <c:pt idx="76">
                  <c:v>-3.5102634996292181E-2</c:v>
                </c:pt>
                <c:pt idx="77">
                  <c:v>-3.9929159996972885E-2</c:v>
                </c:pt>
                <c:pt idx="78">
                  <c:v>-3.9229160000104457E-2</c:v>
                </c:pt>
                <c:pt idx="79">
                  <c:v>-3.9129159995354712E-2</c:v>
                </c:pt>
                <c:pt idx="91">
                  <c:v>-4.303174999949988E-2</c:v>
                </c:pt>
                <c:pt idx="101">
                  <c:v>-4.7879159996227827E-2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F-4E8F-B58B-01BAFEB31970}"/>
            </c:ext>
          </c:extLst>
        </c:ser>
        <c:ser>
          <c:idx val="7"/>
          <c:order val="6"/>
          <c:tx>
            <c:strRef>
              <c:f>D!$Q$20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D!$H$21:$H$969</c:f>
              <c:numCache>
                <c:formatCode>General</c:formatCode>
                <c:ptCount val="949"/>
                <c:pt idx="0">
                  <c:v>1</c:v>
                </c:pt>
                <c:pt idx="1">
                  <c:v>3656.5</c:v>
                </c:pt>
                <c:pt idx="2">
                  <c:v>3659</c:v>
                </c:pt>
                <c:pt idx="3">
                  <c:v>3659.5</c:v>
                </c:pt>
                <c:pt idx="4">
                  <c:v>3667</c:v>
                </c:pt>
                <c:pt idx="5">
                  <c:v>3667.5</c:v>
                </c:pt>
                <c:pt idx="6">
                  <c:v>3844</c:v>
                </c:pt>
                <c:pt idx="7">
                  <c:v>4642</c:v>
                </c:pt>
                <c:pt idx="8">
                  <c:v>4707</c:v>
                </c:pt>
                <c:pt idx="9">
                  <c:v>4725.5</c:v>
                </c:pt>
                <c:pt idx="10">
                  <c:v>4725.5</c:v>
                </c:pt>
                <c:pt idx="11">
                  <c:v>4777.5</c:v>
                </c:pt>
                <c:pt idx="12">
                  <c:v>4829.5</c:v>
                </c:pt>
                <c:pt idx="13">
                  <c:v>10319</c:v>
                </c:pt>
                <c:pt idx="14">
                  <c:v>10470</c:v>
                </c:pt>
                <c:pt idx="15">
                  <c:v>10503.5</c:v>
                </c:pt>
                <c:pt idx="16">
                  <c:v>11328.5</c:v>
                </c:pt>
                <c:pt idx="17">
                  <c:v>11370.5</c:v>
                </c:pt>
                <c:pt idx="18">
                  <c:v>11407</c:v>
                </c:pt>
                <c:pt idx="19">
                  <c:v>11521.5</c:v>
                </c:pt>
                <c:pt idx="20">
                  <c:v>12422</c:v>
                </c:pt>
                <c:pt idx="21">
                  <c:v>13312</c:v>
                </c:pt>
                <c:pt idx="22">
                  <c:v>13408.5</c:v>
                </c:pt>
                <c:pt idx="23">
                  <c:v>13945</c:v>
                </c:pt>
                <c:pt idx="24">
                  <c:v>14046</c:v>
                </c:pt>
                <c:pt idx="25">
                  <c:v>14046</c:v>
                </c:pt>
                <c:pt idx="26">
                  <c:v>14046.5</c:v>
                </c:pt>
                <c:pt idx="27">
                  <c:v>14046.5</c:v>
                </c:pt>
                <c:pt idx="28">
                  <c:v>14173.5</c:v>
                </c:pt>
                <c:pt idx="29">
                  <c:v>14337.5</c:v>
                </c:pt>
                <c:pt idx="30">
                  <c:v>14361</c:v>
                </c:pt>
                <c:pt idx="31">
                  <c:v>14379</c:v>
                </c:pt>
                <c:pt idx="32">
                  <c:v>15063.5</c:v>
                </c:pt>
                <c:pt idx="33">
                  <c:v>15063.5</c:v>
                </c:pt>
                <c:pt idx="34">
                  <c:v>15064</c:v>
                </c:pt>
                <c:pt idx="35">
                  <c:v>15064</c:v>
                </c:pt>
                <c:pt idx="36">
                  <c:v>15110.5</c:v>
                </c:pt>
                <c:pt idx="37">
                  <c:v>15131</c:v>
                </c:pt>
                <c:pt idx="38">
                  <c:v>15175.5</c:v>
                </c:pt>
                <c:pt idx="39">
                  <c:v>15217</c:v>
                </c:pt>
                <c:pt idx="40">
                  <c:v>15235.5</c:v>
                </c:pt>
                <c:pt idx="41">
                  <c:v>15251</c:v>
                </c:pt>
                <c:pt idx="42">
                  <c:v>15313.5</c:v>
                </c:pt>
                <c:pt idx="43">
                  <c:v>15324</c:v>
                </c:pt>
                <c:pt idx="44">
                  <c:v>16011</c:v>
                </c:pt>
                <c:pt idx="45">
                  <c:v>16013.5</c:v>
                </c:pt>
                <c:pt idx="46">
                  <c:v>16014</c:v>
                </c:pt>
                <c:pt idx="47">
                  <c:v>16069</c:v>
                </c:pt>
                <c:pt idx="48">
                  <c:v>16089</c:v>
                </c:pt>
                <c:pt idx="49">
                  <c:v>17921.5</c:v>
                </c:pt>
                <c:pt idx="50">
                  <c:v>17943</c:v>
                </c:pt>
                <c:pt idx="51">
                  <c:v>17992.5</c:v>
                </c:pt>
                <c:pt idx="52">
                  <c:v>19035.5</c:v>
                </c:pt>
                <c:pt idx="53">
                  <c:v>20709.5</c:v>
                </c:pt>
                <c:pt idx="54">
                  <c:v>20753.5</c:v>
                </c:pt>
                <c:pt idx="55">
                  <c:v>20837</c:v>
                </c:pt>
                <c:pt idx="56">
                  <c:v>20844.5</c:v>
                </c:pt>
                <c:pt idx="57">
                  <c:v>20936</c:v>
                </c:pt>
                <c:pt idx="58">
                  <c:v>21677.5</c:v>
                </c:pt>
                <c:pt idx="59">
                  <c:v>21680</c:v>
                </c:pt>
                <c:pt idx="60">
                  <c:v>21736.5</c:v>
                </c:pt>
                <c:pt idx="61">
                  <c:v>21825</c:v>
                </c:pt>
                <c:pt idx="62">
                  <c:v>21832.5</c:v>
                </c:pt>
                <c:pt idx="63">
                  <c:v>21835</c:v>
                </c:pt>
                <c:pt idx="64">
                  <c:v>21835.5</c:v>
                </c:pt>
                <c:pt idx="65">
                  <c:v>21857</c:v>
                </c:pt>
                <c:pt idx="66">
                  <c:v>21859.5</c:v>
                </c:pt>
                <c:pt idx="67">
                  <c:v>21862</c:v>
                </c:pt>
                <c:pt idx="68">
                  <c:v>21864.5</c:v>
                </c:pt>
                <c:pt idx="69">
                  <c:v>22599</c:v>
                </c:pt>
                <c:pt idx="70">
                  <c:v>22679</c:v>
                </c:pt>
                <c:pt idx="71">
                  <c:v>22685</c:v>
                </c:pt>
                <c:pt idx="72">
                  <c:v>22721</c:v>
                </c:pt>
                <c:pt idx="73">
                  <c:v>22724.5</c:v>
                </c:pt>
                <c:pt idx="74">
                  <c:v>23553.5</c:v>
                </c:pt>
                <c:pt idx="75">
                  <c:v>23553.5</c:v>
                </c:pt>
                <c:pt idx="76">
                  <c:v>23553.5</c:v>
                </c:pt>
                <c:pt idx="77">
                  <c:v>23556</c:v>
                </c:pt>
                <c:pt idx="78">
                  <c:v>23556</c:v>
                </c:pt>
                <c:pt idx="79">
                  <c:v>23556</c:v>
                </c:pt>
                <c:pt idx="80">
                  <c:v>23576</c:v>
                </c:pt>
                <c:pt idx="81">
                  <c:v>23650</c:v>
                </c:pt>
                <c:pt idx="82">
                  <c:v>23679</c:v>
                </c:pt>
                <c:pt idx="83">
                  <c:v>23686.5</c:v>
                </c:pt>
                <c:pt idx="84">
                  <c:v>23751.5</c:v>
                </c:pt>
                <c:pt idx="85">
                  <c:v>24374</c:v>
                </c:pt>
                <c:pt idx="86">
                  <c:v>24775</c:v>
                </c:pt>
                <c:pt idx="87">
                  <c:v>25437</c:v>
                </c:pt>
                <c:pt idx="88">
                  <c:v>25540.5</c:v>
                </c:pt>
                <c:pt idx="89">
                  <c:v>25558</c:v>
                </c:pt>
                <c:pt idx="90">
                  <c:v>25628</c:v>
                </c:pt>
                <c:pt idx="91">
                  <c:v>25675</c:v>
                </c:pt>
                <c:pt idx="92">
                  <c:v>27347</c:v>
                </c:pt>
                <c:pt idx="93">
                  <c:v>27391.5</c:v>
                </c:pt>
                <c:pt idx="94">
                  <c:v>27478.5</c:v>
                </c:pt>
                <c:pt idx="95">
                  <c:v>27518</c:v>
                </c:pt>
                <c:pt idx="96">
                  <c:v>27570.5</c:v>
                </c:pt>
                <c:pt idx="97">
                  <c:v>27606.5</c:v>
                </c:pt>
                <c:pt idx="98">
                  <c:v>28336</c:v>
                </c:pt>
                <c:pt idx="99">
                  <c:v>28419</c:v>
                </c:pt>
                <c:pt idx="100">
                  <c:v>28486</c:v>
                </c:pt>
                <c:pt idx="101">
                  <c:v>28556</c:v>
                </c:pt>
                <c:pt idx="102">
                  <c:v>29226.5</c:v>
                </c:pt>
                <c:pt idx="103">
                  <c:v>29302</c:v>
                </c:pt>
                <c:pt idx="104">
                  <c:v>29355</c:v>
                </c:pt>
                <c:pt idx="105">
                  <c:v>29423</c:v>
                </c:pt>
                <c:pt idx="106">
                  <c:v>29423.5</c:v>
                </c:pt>
                <c:pt idx="107">
                  <c:v>29431</c:v>
                </c:pt>
                <c:pt idx="108">
                  <c:v>29465.5</c:v>
                </c:pt>
                <c:pt idx="109">
                  <c:v>29503.5</c:v>
                </c:pt>
                <c:pt idx="110">
                  <c:v>29504</c:v>
                </c:pt>
                <c:pt idx="111">
                  <c:v>30257</c:v>
                </c:pt>
                <c:pt idx="112">
                  <c:v>30418</c:v>
                </c:pt>
                <c:pt idx="113">
                  <c:v>31277</c:v>
                </c:pt>
                <c:pt idx="114">
                  <c:v>31287.5</c:v>
                </c:pt>
                <c:pt idx="115">
                  <c:v>31312.5</c:v>
                </c:pt>
                <c:pt idx="116">
                  <c:v>31313</c:v>
                </c:pt>
              </c:numCache>
            </c:numRef>
          </c:xVal>
          <c:yVal>
            <c:numRef>
              <c:f>D!$Q$21:$Q$969</c:f>
              <c:numCache>
                <c:formatCode>General</c:formatCode>
                <c:ptCount val="949"/>
                <c:pt idx="49">
                  <c:v>-3.573801850775532E-2</c:v>
                </c:pt>
                <c:pt idx="50">
                  <c:v>-3.5750038052168767E-2</c:v>
                </c:pt>
                <c:pt idx="51">
                  <c:v>-3.577771095674856E-2</c:v>
                </c:pt>
                <c:pt idx="52">
                  <c:v>-3.6360798622944966E-2</c:v>
                </c:pt>
                <c:pt idx="53">
                  <c:v>-3.7296645941461544E-2</c:v>
                </c:pt>
                <c:pt idx="54">
                  <c:v>-3.7321244078865806E-2</c:v>
                </c:pt>
                <c:pt idx="55">
                  <c:v>-3.7367924635076155E-2</c:v>
                </c:pt>
                <c:pt idx="56">
                  <c:v>-3.7372117499406429E-2</c:v>
                </c:pt>
                <c:pt idx="57">
                  <c:v>-3.742327044423574E-2</c:v>
                </c:pt>
                <c:pt idx="58">
                  <c:v>-3.7837804964355237E-2</c:v>
                </c:pt>
                <c:pt idx="59">
                  <c:v>-3.7839202585798662E-2</c:v>
                </c:pt>
                <c:pt idx="60">
                  <c:v>-3.7870788830420041E-2</c:v>
                </c:pt>
                <c:pt idx="61">
                  <c:v>-3.7920264629517246E-2</c:v>
                </c:pt>
                <c:pt idx="62">
                  <c:v>-3.7924457493847513E-2</c:v>
                </c:pt>
                <c:pt idx="63">
                  <c:v>-3.7925855115290938E-2</c:v>
                </c:pt>
                <c:pt idx="64">
                  <c:v>-3.7926134639579626E-2</c:v>
                </c:pt>
                <c:pt idx="65">
                  <c:v>-3.7938154183993072E-2</c:v>
                </c:pt>
                <c:pt idx="66">
                  <c:v>-3.7939551805436497E-2</c:v>
                </c:pt>
                <c:pt idx="67">
                  <c:v>-3.7940949426879922E-2</c:v>
                </c:pt>
                <c:pt idx="68">
                  <c:v>-3.794234704832334E-2</c:v>
                </c:pt>
                <c:pt idx="69">
                  <c:v>-3.8352968228401257E-2</c:v>
                </c:pt>
                <c:pt idx="70">
                  <c:v>-3.839769211459082E-2</c:v>
                </c:pt>
                <c:pt idx="71">
                  <c:v>-3.8401046406055031E-2</c:v>
                </c:pt>
                <c:pt idx="72">
                  <c:v>-3.8421172154840338E-2</c:v>
                </c:pt>
                <c:pt idx="73">
                  <c:v>-3.8423128824861132E-2</c:v>
                </c:pt>
                <c:pt idx="74">
                  <c:v>-3.8886580095500466E-2</c:v>
                </c:pt>
                <c:pt idx="75">
                  <c:v>-3.8886580095500466E-2</c:v>
                </c:pt>
                <c:pt idx="76">
                  <c:v>-3.8886580095500466E-2</c:v>
                </c:pt>
                <c:pt idx="77">
                  <c:v>-3.8887977716943883E-2</c:v>
                </c:pt>
                <c:pt idx="78">
                  <c:v>-3.8887977716943883E-2</c:v>
                </c:pt>
                <c:pt idx="79">
                  <c:v>-3.8887977716943883E-2</c:v>
                </c:pt>
                <c:pt idx="80">
                  <c:v>-3.8899158688491281E-2</c:v>
                </c:pt>
                <c:pt idx="81">
                  <c:v>-3.8940528283216619E-2</c:v>
                </c:pt>
                <c:pt idx="82">
                  <c:v>-3.895674069196034E-2</c:v>
                </c:pt>
                <c:pt idx="83">
                  <c:v>-3.8960933556290614E-2</c:v>
                </c:pt>
                <c:pt idx="84">
                  <c:v>-3.8997271713819628E-2</c:v>
                </c:pt>
                <c:pt idx="85">
                  <c:v>-3.9345279453232157E-2</c:v>
                </c:pt>
                <c:pt idx="86">
                  <c:v>-3.9569457932757332E-2</c:v>
                </c:pt>
                <c:pt idx="87">
                  <c:v>-3.9939548090975954E-2</c:v>
                </c:pt>
                <c:pt idx="88">
                  <c:v>-3.9997409618733701E-2</c:v>
                </c:pt>
                <c:pt idx="89">
                  <c:v>-4.0007192968837667E-2</c:v>
                </c:pt>
                <c:pt idx="90">
                  <c:v>-4.0046326369253538E-2</c:v>
                </c:pt>
                <c:pt idx="91">
                  <c:v>-4.0072601652389905E-2</c:v>
                </c:pt>
                <c:pt idx="92">
                  <c:v>-4.1007330873751746E-2</c:v>
                </c:pt>
                <c:pt idx="93">
                  <c:v>-4.1032208535444689E-2</c:v>
                </c:pt>
                <c:pt idx="94">
                  <c:v>-4.1080845761675838E-2</c:v>
                </c:pt>
                <c:pt idx="95">
                  <c:v>-4.1102928180481932E-2</c:v>
                </c:pt>
                <c:pt idx="96">
                  <c:v>-4.113227823079383E-2</c:v>
                </c:pt>
                <c:pt idx="97">
                  <c:v>-4.115240397957913E-2</c:v>
                </c:pt>
                <c:pt idx="98">
                  <c:v>-4.1560229916770199E-2</c:v>
                </c:pt>
                <c:pt idx="99">
                  <c:v>-4.1606630948691867E-2</c:v>
                </c:pt>
                <c:pt idx="100">
                  <c:v>-4.1644087203375632E-2</c:v>
                </c:pt>
                <c:pt idx="101">
                  <c:v>-4.1683220603791496E-2</c:v>
                </c:pt>
                <c:pt idx="102">
                  <c:v>-4.2058062674917754E-2</c:v>
                </c:pt>
                <c:pt idx="103">
                  <c:v>-4.2100270842509155E-2</c:v>
                </c:pt>
                <c:pt idx="104">
                  <c:v>-4.212990041710974E-2</c:v>
                </c:pt>
                <c:pt idx="105">
                  <c:v>-4.2167915720370867E-2</c:v>
                </c:pt>
                <c:pt idx="106">
                  <c:v>-4.2168195244659555E-2</c:v>
                </c:pt>
                <c:pt idx="107">
                  <c:v>-4.2172388108989822E-2</c:v>
                </c:pt>
                <c:pt idx="108">
                  <c:v>-4.2191675284909073E-2</c:v>
                </c:pt>
                <c:pt idx="109">
                  <c:v>-4.2212919130849111E-2</c:v>
                </c:pt>
                <c:pt idx="110">
                  <c:v>-4.2213198655137799E-2</c:v>
                </c:pt>
                <c:pt idx="111">
                  <c:v>-4.2634162233897051E-2</c:v>
                </c:pt>
                <c:pt idx="112">
                  <c:v>-4.2724169054853545E-2</c:v>
                </c:pt>
                <c:pt idx="113">
                  <c:v>-4.3204391782813961E-2</c:v>
                </c:pt>
                <c:pt idx="114">
                  <c:v>-4.3210261792876341E-2</c:v>
                </c:pt>
                <c:pt idx="115">
                  <c:v>-4.3224238007310581E-2</c:v>
                </c:pt>
                <c:pt idx="116">
                  <c:v>-4.3224517531599269E-2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F-4E8F-B58B-01BAFEB31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413288"/>
        <c:axId val="1"/>
      </c:scatterChart>
      <c:valAx>
        <c:axId val="623413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84691190250963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41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59221658206429"/>
          <c:y val="0.91693290734824284"/>
          <c:w val="0.79695431472081202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451666580893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769252958613219"/>
          <c:w val="0.7941189142267192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B-4A4F-A0C6-4CF9360995AF}"/>
            </c:ext>
          </c:extLst>
        </c:ser>
        <c:ser>
          <c:idx val="1"/>
          <c:order val="1"/>
          <c:tx>
            <c:strRef>
              <c:f>E!$K$20:$K$20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E!$K$21:$K$969</c:f>
              <c:numCache>
                <c:formatCode>General</c:formatCode>
                <c:ptCount val="949"/>
                <c:pt idx="3" formatCode="0.0000">
                  <c:v>2.4278751741803717E-2</c:v>
                </c:pt>
                <c:pt idx="4" formatCode="0.0000">
                  <c:v>1.8460970473825E-2</c:v>
                </c:pt>
                <c:pt idx="5" formatCode="0.0000">
                  <c:v>2.6797898659424391E-2</c:v>
                </c:pt>
                <c:pt idx="6" formatCode="0.0000">
                  <c:v>1.3758947345195338E-2</c:v>
                </c:pt>
                <c:pt idx="7" formatCode="0.0000">
                  <c:v>-6.4522919929004274E-3</c:v>
                </c:pt>
                <c:pt idx="8" formatCode="0.0000">
                  <c:v>-1.7386050552886445E-2</c:v>
                </c:pt>
                <c:pt idx="9" formatCode="0.0000">
                  <c:v>6.8349003267940134E-3</c:v>
                </c:pt>
                <c:pt idx="10" formatCode="0.0000">
                  <c:v>2.1258543238218408E-2</c:v>
                </c:pt>
                <c:pt idx="11" formatCode="0.0000">
                  <c:v>6.9546261875075288E-3</c:v>
                </c:pt>
                <c:pt idx="12" formatCode="0.0000">
                  <c:v>-1.338802301324904E-2</c:v>
                </c:pt>
                <c:pt idx="13" formatCode="0.0000">
                  <c:v>-8.1008306951844133E-3</c:v>
                </c:pt>
                <c:pt idx="14" formatCode="0.0000">
                  <c:v>1.5146601072046906E-5</c:v>
                </c:pt>
                <c:pt idx="15" formatCode="0.0000">
                  <c:v>-4.2390345770400017E-3</c:v>
                </c:pt>
                <c:pt idx="16" formatCode="0.0000">
                  <c:v>1.0639267100486904E-2</c:v>
                </c:pt>
                <c:pt idx="17" formatCode="0.0000">
                  <c:v>8.2011139020323753E-3</c:v>
                </c:pt>
                <c:pt idx="18" formatCode="0.0000">
                  <c:v>1.9676245959999505E-2</c:v>
                </c:pt>
                <c:pt idx="19" formatCode="0.0000">
                  <c:v>1.9571272379835136E-2</c:v>
                </c:pt>
                <c:pt idx="21" formatCode="0.0000">
                  <c:v>5.0090524404367898E-2</c:v>
                </c:pt>
                <c:pt idx="22" formatCode="0.0000">
                  <c:v>3.6443958153540734E-2</c:v>
                </c:pt>
                <c:pt idx="23" formatCode="0.0000">
                  <c:v>4.0642682455654722E-2</c:v>
                </c:pt>
                <c:pt idx="24" formatCode="0.0000">
                  <c:v>4.9725429460522719E-2</c:v>
                </c:pt>
                <c:pt idx="25" formatCode="0.0000">
                  <c:v>3.3220422948943451E-2</c:v>
                </c:pt>
                <c:pt idx="26" formatCode="0.0000">
                  <c:v>3.5518399818101898E-2</c:v>
                </c:pt>
                <c:pt idx="27" formatCode="0.0000">
                  <c:v>4.1485169516818132E-2</c:v>
                </c:pt>
                <c:pt idx="56">
                  <c:v>-3.2356787196476944E-3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B-4A4F-A0C6-4CF9360995AF}"/>
            </c:ext>
          </c:extLst>
        </c:ser>
        <c:ser>
          <c:idx val="3"/>
          <c:order val="2"/>
          <c:tx>
            <c:strRef>
              <c:f>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plus>
            <c:minus>
              <c:numRef>
                <c:f>E!$F$21:$F$41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9B-4A4F-A0C6-4CF9360995AF}"/>
            </c:ext>
          </c:extLst>
        </c:ser>
        <c:ser>
          <c:idx val="4"/>
          <c:order val="3"/>
          <c:tx>
            <c:strRef>
              <c:f>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E!$F$21:$F$969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1.1442335366155021E-2</c:v>
                </c:pt>
                <c:pt idx="38" formatCode="General">
                  <c:v>1.1942335368075874E-2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5.321086777257733E-3</c:v>
                </c:pt>
                <c:pt idx="42" formatCode="General">
                  <c:v>5.921086783928331E-3</c:v>
                </c:pt>
                <c:pt idx="43">
                  <c:v>1.5701518001151271E-2</c:v>
                </c:pt>
                <c:pt idx="44" formatCode="General">
                  <c:v>1.2848533981014043E-2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9.8317554511595517E-4</c:v>
                </c:pt>
                <c:pt idx="51">
                  <c:v>1.0907904797932133E-3</c:v>
                </c:pt>
                <c:pt idx="52">
                  <c:v>2.158889765269123E-4</c:v>
                </c:pt>
                <c:pt idx="53">
                  <c:v>-8.8941017747856677E-4</c:v>
                </c:pt>
                <c:pt idx="54" formatCode="General">
                  <c:v>-2.500598129699938E-4</c:v>
                </c:pt>
                <c:pt idx="55" formatCode="General">
                  <c:v>-1.0785470876726322E-3</c:v>
                </c:pt>
                <c:pt idx="59" formatCode="General">
                  <c:v>-1.1444173360359855E-3</c:v>
                </c:pt>
                <c:pt idx="60" formatCode="General">
                  <c:v>-3.0862218409311026E-5</c:v>
                </c:pt>
                <c:pt idx="62" formatCode="General">
                  <c:v>1.035457753459923E-3</c:v>
                </c:pt>
                <c:pt idx="63" formatCode="General">
                  <c:v>5.1368089771131054E-4</c:v>
                </c:pt>
                <c:pt idx="64" formatCode="General">
                  <c:v>-1.1853410978801548E-3</c:v>
                </c:pt>
                <c:pt idx="65" formatCode="General">
                  <c:v>-1.7380911594955251E-4</c:v>
                </c:pt>
                <c:pt idx="66" formatCode="General">
                  <c:v>4.5158708235248923E-4</c:v>
                </c:pt>
                <c:pt idx="67" formatCode="General">
                  <c:v>2.5072258722502738E-5</c:v>
                </c:pt>
                <c:pt idx="68" formatCode="General">
                  <c:v>-7.9979567817645147E-4</c:v>
                </c:pt>
                <c:pt idx="69" formatCode="General">
                  <c:v>-2.4663604563102126E-5</c:v>
                </c:pt>
                <c:pt idx="70" formatCode="General">
                  <c:v>1.050208302331157E-4</c:v>
                </c:pt>
                <c:pt idx="71" formatCode="General">
                  <c:v>-2.4925029720179737E-4</c:v>
                </c:pt>
                <c:pt idx="72" formatCode="General">
                  <c:v>-8.709439862286672E-5</c:v>
                </c:pt>
                <c:pt idx="73" formatCode="General">
                  <c:v>-4.645473018172197E-4</c:v>
                </c:pt>
                <c:pt idx="74" formatCode="General">
                  <c:v>-4.6084941277513281E-4</c:v>
                </c:pt>
                <c:pt idx="75" formatCode="General">
                  <c:v>8.3906054351245984E-4</c:v>
                </c:pt>
                <c:pt idx="76" formatCode="General">
                  <c:v>4.240892012603581E-4</c:v>
                </c:pt>
                <c:pt idx="78" formatCode="General">
                  <c:v>9.7310898127034307E-5</c:v>
                </c:pt>
                <c:pt idx="79" formatCode="General">
                  <c:v>1.6167669164133258E-3</c:v>
                </c:pt>
                <c:pt idx="80" formatCode="General">
                  <c:v>-2.6809315750142559E-4</c:v>
                </c:pt>
                <c:pt idx="81" formatCode="General">
                  <c:v>-3.6100649595027789E-4</c:v>
                </c:pt>
                <c:pt idx="83" formatCode="General">
                  <c:v>-8.6003990145400167E-4</c:v>
                </c:pt>
                <c:pt idx="84" formatCode="General">
                  <c:v>-8.2340942026348785E-4</c:v>
                </c:pt>
                <c:pt idx="85" formatCode="General">
                  <c:v>-5.89870018302463E-4</c:v>
                </c:pt>
                <c:pt idx="86" formatCode="General">
                  <c:v>2.2059466573409736E-6</c:v>
                </c:pt>
                <c:pt idx="87" formatCode="General">
                  <c:v>1.932367667905055E-4</c:v>
                </c:pt>
                <c:pt idx="88" formatCode="General">
                  <c:v>-4.0331260242965072E-3</c:v>
                </c:pt>
                <c:pt idx="89" formatCode="General">
                  <c:v>2.4896288232412189E-3</c:v>
                </c:pt>
                <c:pt idx="90" formatCode="General">
                  <c:v>5.8465524489292875E-4</c:v>
                </c:pt>
                <c:pt idx="91" formatCode="General">
                  <c:v>8.8881395640783012E-5</c:v>
                </c:pt>
                <c:pt idx="92" formatCode="General">
                  <c:v>1.5839078041608445E-3</c:v>
                </c:pt>
                <c:pt idx="94" formatCode="General">
                  <c:v>-6.3135012169368565E-6</c:v>
                </c:pt>
                <c:pt idx="95" formatCode="General">
                  <c:v>1.9921916318708099E-3</c:v>
                </c:pt>
                <c:pt idx="96" formatCode="General">
                  <c:v>1.6660365945426747E-3</c:v>
                </c:pt>
                <c:pt idx="97" formatCode="General">
                  <c:v>1.4100514381425455E-3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9B-4A4F-A0C6-4CF9360995AF}"/>
            </c:ext>
          </c:extLst>
        </c:ser>
        <c:ser>
          <c:idx val="2"/>
          <c:order val="4"/>
          <c:tx>
            <c:strRef>
              <c:f>E!$N$20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E!$N$21:$N$969</c:f>
              <c:numCache>
                <c:formatCode>General</c:formatCode>
                <c:ptCount val="949"/>
                <c:pt idx="61">
                  <c:v>6.0867365391459316E-5</c:v>
                </c:pt>
                <c:pt idx="77">
                  <c:v>-9.0471767180133611E-5</c:v>
                </c:pt>
                <c:pt idx="93">
                  <c:v>1.4424833352677524E-4</c:v>
                </c:pt>
                <c:pt idx="113">
                  <c:v>2.4475699756294489E-3</c:v>
                </c:pt>
                <c:pt idx="114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9B-4A4F-A0C6-4CF9360995AF}"/>
            </c:ext>
          </c:extLst>
        </c:ser>
        <c:ser>
          <c:idx val="5"/>
          <c:order val="5"/>
          <c:tx>
            <c:strRef>
              <c:f>E!$O$20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E!$O$21:$O$969</c:f>
              <c:numCache>
                <c:formatCode>General</c:formatCode>
                <c:ptCount val="949"/>
                <c:pt idx="115" formatCode="0.0000">
                  <c:v>1.8944453331641853E-3</c:v>
                </c:pt>
                <c:pt idx="116" formatCode="0.0000">
                  <c:v>1.9894717479473911E-3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9B-4A4F-A0C6-4CF9360995AF}"/>
            </c:ext>
          </c:extLst>
        </c:ser>
        <c:ser>
          <c:idx val="6"/>
          <c:order val="6"/>
          <c:tx>
            <c:strRef>
              <c:f>E!$P$20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E!$P$21:$P$969</c:f>
              <c:numCache>
                <c:formatCode>General</c:formatCode>
                <c:ptCount val="949"/>
                <c:pt idx="2">
                  <c:v>-2.9483665493899025E-3</c:v>
                </c:pt>
                <c:pt idx="98">
                  <c:v>4.0241778624476865E-3</c:v>
                </c:pt>
                <c:pt idx="100">
                  <c:v>-5.8861721336143091E-3</c:v>
                </c:pt>
                <c:pt idx="101">
                  <c:v>-3.3514254537294619E-3</c:v>
                </c:pt>
                <c:pt idx="102">
                  <c:v>3.6824972630711272E-4</c:v>
                </c:pt>
                <c:pt idx="103">
                  <c:v>6.9364593218779191E-4</c:v>
                </c:pt>
                <c:pt idx="104">
                  <c:v>-1.8312220054212958E-3</c:v>
                </c:pt>
                <c:pt idx="105">
                  <c:v>2.6380441704532132E-4</c:v>
                </c:pt>
                <c:pt idx="106">
                  <c:v>-6.2663606513524428E-4</c:v>
                </c:pt>
                <c:pt idx="107">
                  <c:v>1.6745610992074944E-3</c:v>
                </c:pt>
                <c:pt idx="108">
                  <c:v>1.8745611014310271E-3</c:v>
                </c:pt>
                <c:pt idx="109">
                  <c:v>3.5745611021411605E-3</c:v>
                </c:pt>
                <c:pt idx="110">
                  <c:v>-1.2503068355727009E-3</c:v>
                </c:pt>
                <c:pt idx="111">
                  <c:v>-5.503068387042731E-4</c:v>
                </c:pt>
                <c:pt idx="112">
                  <c:v>-4.5030683395452797E-4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9B-4A4F-A0C6-4CF9360995AF}"/>
            </c:ext>
          </c:extLst>
        </c:ser>
        <c:ser>
          <c:idx val="7"/>
          <c:order val="7"/>
          <c:tx>
            <c:strRef>
              <c:f>E!$Q$20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E!$Q$21:$Q$969</c:f>
              <c:numCache>
                <c:formatCode>General</c:formatCode>
                <c:ptCount val="949"/>
                <c:pt idx="2">
                  <c:v>8.5348680021500058E-5</c:v>
                </c:pt>
                <c:pt idx="53">
                  <c:v>-1.4983067231942484E-4</c:v>
                </c:pt>
                <c:pt idx="54">
                  <c:v>-1.3941096133961411E-4</c:v>
                </c:pt>
                <c:pt idx="55">
                  <c:v>-1.990152402495481E-4</c:v>
                </c:pt>
                <c:pt idx="56">
                  <c:v>-2.0696247743753936E-4</c:v>
                </c:pt>
                <c:pt idx="57">
                  <c:v>-2.0437226679849039E-4</c:v>
                </c:pt>
                <c:pt idx="58">
                  <c:v>-1.9945675342665872E-4</c:v>
                </c:pt>
                <c:pt idx="59">
                  <c:v>-8.8548643336470393E-5</c:v>
                </c:pt>
                <c:pt idx="60">
                  <c:v>-9.5730591017469916E-5</c:v>
                </c:pt>
                <c:pt idx="61">
                  <c:v>-8.834260385381877E-5</c:v>
                </c:pt>
                <c:pt idx="62">
                  <c:v>-1.4997784337846172E-4</c:v>
                </c:pt>
                <c:pt idx="63">
                  <c:v>-9.0667906586601368E-5</c:v>
                </c:pt>
                <c:pt idx="64">
                  <c:v>-3.3859877798367972E-5</c:v>
                </c:pt>
                <c:pt idx="65">
                  <c:v>-3.2152693513540242E-5</c:v>
                </c:pt>
                <c:pt idx="66">
                  <c:v>-3.1711180336429622E-5</c:v>
                </c:pt>
                <c:pt idx="67">
                  <c:v>-1.3926379028057724E-4</c:v>
                </c:pt>
                <c:pt idx="68">
                  <c:v>-1.3911661922154036E-4</c:v>
                </c:pt>
                <c:pt idx="69">
                  <c:v>-1.3896944816250349E-4</c:v>
                </c:pt>
                <c:pt idx="70">
                  <c:v>-2.7884732801470918E-5</c:v>
                </c:pt>
                <c:pt idx="71">
                  <c:v>-3.8216141145859474E-5</c:v>
                </c:pt>
                <c:pt idx="72">
                  <c:v>8.7608608987107357E-6</c:v>
                </c:pt>
                <c:pt idx="73">
                  <c:v>7.8461074458574336E-5</c:v>
                </c:pt>
                <c:pt idx="74">
                  <c:v>8.2581864111606841E-5</c:v>
                </c:pt>
                <c:pt idx="75">
                  <c:v>7.1337995201189617E-5</c:v>
                </c:pt>
                <c:pt idx="76">
                  <c:v>3.2367098768225366E-5</c:v>
                </c:pt>
                <c:pt idx="77">
                  <c:v>7.7430877045316223E-5</c:v>
                </c:pt>
                <c:pt idx="78">
                  <c:v>1.8639632915621785E-4</c:v>
                </c:pt>
                <c:pt idx="79">
                  <c:v>1.9693377698325803E-4</c:v>
                </c:pt>
                <c:pt idx="80">
                  <c:v>1.9151788201070106E-4</c:v>
                </c:pt>
                <c:pt idx="81">
                  <c:v>1.9384318474348366E-4</c:v>
                </c:pt>
                <c:pt idx="82">
                  <c:v>1.99053040233389E-4</c:v>
                </c:pt>
                <c:pt idx="83">
                  <c:v>1.8377668430536148E-4</c:v>
                </c:pt>
                <c:pt idx="84">
                  <c:v>2.468836344203731E-4</c:v>
                </c:pt>
                <c:pt idx="85">
                  <c:v>2.5082781880256136E-4</c:v>
                </c:pt>
                <c:pt idx="86">
                  <c:v>2.4199755526034888E-4</c:v>
                </c:pt>
                <c:pt idx="87">
                  <c:v>2.9886445247219706E-4</c:v>
                </c:pt>
                <c:pt idx="88">
                  <c:v>3.0848943973320862E-4</c:v>
                </c:pt>
                <c:pt idx="89">
                  <c:v>3.0598753172958178E-4</c:v>
                </c:pt>
                <c:pt idx="90">
                  <c:v>3.0601696594138915E-4</c:v>
                </c:pt>
                <c:pt idx="91">
                  <c:v>3.1072643983056909E-4</c:v>
                </c:pt>
                <c:pt idx="92">
                  <c:v>3.1075587404237647E-4</c:v>
                </c:pt>
                <c:pt idx="93">
                  <c:v>2.9441988648928343E-4</c:v>
                </c:pt>
                <c:pt idx="94">
                  <c:v>3.5508379702428296E-4</c:v>
                </c:pt>
                <c:pt idx="95">
                  <c:v>3.6456161322625765E-4</c:v>
                </c:pt>
                <c:pt idx="96">
                  <c:v>3.0198447892377877E-4</c:v>
                </c:pt>
                <c:pt idx="97">
                  <c:v>3.0645847911849977E-4</c:v>
                </c:pt>
                <c:pt idx="99">
                  <c:v>-1.9362877948879854E-4</c:v>
                </c:pt>
                <c:pt idx="100">
                  <c:v>2.5494860845559381E-4</c:v>
                </c:pt>
                <c:pt idx="101">
                  <c:v>-1.465046063851914E-4</c:v>
                </c:pt>
                <c:pt idx="102">
                  <c:v>-1.4129475089528609E-4</c:v>
                </c:pt>
                <c:pt idx="103">
                  <c:v>-1.4085323771817547E-4</c:v>
                </c:pt>
                <c:pt idx="104">
                  <c:v>-1.4070606665913859E-4</c:v>
                </c:pt>
                <c:pt idx="105">
                  <c:v>-1.4067663244733122E-4</c:v>
                </c:pt>
                <c:pt idx="106">
                  <c:v>-9.1021117128289863E-5</c:v>
                </c:pt>
                <c:pt idx="107">
                  <c:v>-3.9540680677191333E-5</c:v>
                </c:pt>
                <c:pt idx="108">
                  <c:v>-3.9540680677191333E-5</c:v>
                </c:pt>
                <c:pt idx="109">
                  <c:v>-3.9540680677191333E-5</c:v>
                </c:pt>
                <c:pt idx="110">
                  <c:v>-3.939350961815446E-5</c:v>
                </c:pt>
                <c:pt idx="111">
                  <c:v>-3.939350961815446E-5</c:v>
                </c:pt>
                <c:pt idx="112">
                  <c:v>-3.939350961815446E-5</c:v>
                </c:pt>
                <c:pt idx="113">
                  <c:v>4.1512958911132762E-4</c:v>
                </c:pt>
                <c:pt idx="114">
                  <c:v>4.1574770755928249E-4</c:v>
                </c:pt>
                <c:pt idx="115">
                  <c:v>4.1721941814965122E-4</c:v>
                </c:pt>
                <c:pt idx="116">
                  <c:v>4.172488523614586E-4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9B-4A4F-A0C6-4CF9360995AF}"/>
            </c:ext>
          </c:extLst>
        </c:ser>
        <c:ser>
          <c:idx val="8"/>
          <c:order val="8"/>
          <c:tx>
            <c:strRef>
              <c:f>E!$T$20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E!$F$21:$F$169</c:f>
                <c:numCache>
                  <c:formatCode>General</c:formatCode>
                  <c:ptCount val="1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E!$F$21:$F$169</c:f>
                <c:numCache>
                  <c:formatCode>General</c:formatCode>
                  <c:ptCount val="1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E!$T$21:$T$969</c:f>
              <c:numCache>
                <c:formatCode>General</c:formatCode>
                <c:ptCount val="949"/>
                <c:pt idx="57">
                  <c:v>1.3360249999095686E-2</c:v>
                </c:pt>
                <c:pt idx="58">
                  <c:v>4.0167599996493664E-2</c:v>
                </c:pt>
                <c:pt idx="82">
                  <c:v>1.3358668686123565E-2</c:v>
                </c:pt>
                <c:pt idx="99">
                  <c:v>9.5911286582122557E-2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9B-4A4F-A0C6-4CF93609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574000"/>
        <c:axId val="1"/>
      </c:scatterChart>
      <c:valAx>
        <c:axId val="63657400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355136980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57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87581699346407E-2"/>
          <c:y val="0.92000129214617399"/>
          <c:w val="0.941178014512891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8910048696015E-2"/>
          <c:y val="0.15335487182207191"/>
          <c:w val="0.84771713679994321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CD-4753-9BB9-C78A6DAEAF6A}"/>
            </c:ext>
          </c:extLst>
        </c:ser>
        <c:ser>
          <c:idx val="3"/>
          <c:order val="1"/>
          <c:tx>
            <c:strRef>
              <c:f>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plus>
            <c:minus>
              <c:numRef>
                <c:f>E!$F$21:$F$41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CD-4753-9BB9-C78A6DAEAF6A}"/>
            </c:ext>
          </c:extLst>
        </c:ser>
        <c:ser>
          <c:idx val="4"/>
          <c:order val="2"/>
          <c:tx>
            <c:strRef>
              <c:f>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1.1442335366155021E-2</c:v>
                </c:pt>
                <c:pt idx="38" formatCode="General">
                  <c:v>1.1942335368075874E-2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5.321086777257733E-3</c:v>
                </c:pt>
                <c:pt idx="42" formatCode="General">
                  <c:v>5.921086783928331E-3</c:v>
                </c:pt>
                <c:pt idx="43">
                  <c:v>1.5701518001151271E-2</c:v>
                </c:pt>
                <c:pt idx="44" formatCode="General">
                  <c:v>1.2848533981014043E-2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9.8317554511595517E-4</c:v>
                </c:pt>
                <c:pt idx="51">
                  <c:v>1.0907904797932133E-3</c:v>
                </c:pt>
                <c:pt idx="52">
                  <c:v>2.158889765269123E-4</c:v>
                </c:pt>
                <c:pt idx="53">
                  <c:v>-8.8941017747856677E-4</c:v>
                </c:pt>
                <c:pt idx="54" formatCode="General">
                  <c:v>-2.500598129699938E-4</c:v>
                </c:pt>
                <c:pt idx="55" formatCode="General">
                  <c:v>-1.0785470876726322E-3</c:v>
                </c:pt>
                <c:pt idx="59" formatCode="General">
                  <c:v>-1.1444173360359855E-3</c:v>
                </c:pt>
                <c:pt idx="60" formatCode="General">
                  <c:v>-3.0862218409311026E-5</c:v>
                </c:pt>
                <c:pt idx="62" formatCode="General">
                  <c:v>1.035457753459923E-3</c:v>
                </c:pt>
                <c:pt idx="63" formatCode="General">
                  <c:v>5.1368089771131054E-4</c:v>
                </c:pt>
                <c:pt idx="64" formatCode="General">
                  <c:v>-1.1853410978801548E-3</c:v>
                </c:pt>
                <c:pt idx="65" formatCode="General">
                  <c:v>-1.7380911594955251E-4</c:v>
                </c:pt>
                <c:pt idx="66" formatCode="General">
                  <c:v>4.5158708235248923E-4</c:v>
                </c:pt>
                <c:pt idx="67" formatCode="General">
                  <c:v>2.5072258722502738E-5</c:v>
                </c:pt>
                <c:pt idx="68" formatCode="General">
                  <c:v>-7.9979567817645147E-4</c:v>
                </c:pt>
                <c:pt idx="69" formatCode="General">
                  <c:v>-2.4663604563102126E-5</c:v>
                </c:pt>
                <c:pt idx="70" formatCode="General">
                  <c:v>1.050208302331157E-4</c:v>
                </c:pt>
                <c:pt idx="71" formatCode="General">
                  <c:v>-2.4925029720179737E-4</c:v>
                </c:pt>
                <c:pt idx="72" formatCode="General">
                  <c:v>-8.709439862286672E-5</c:v>
                </c:pt>
                <c:pt idx="73" formatCode="General">
                  <c:v>-4.645473018172197E-4</c:v>
                </c:pt>
                <c:pt idx="74" formatCode="General">
                  <c:v>-4.6084941277513281E-4</c:v>
                </c:pt>
                <c:pt idx="75" formatCode="General">
                  <c:v>8.3906054351245984E-4</c:v>
                </c:pt>
                <c:pt idx="76" formatCode="General">
                  <c:v>4.240892012603581E-4</c:v>
                </c:pt>
                <c:pt idx="78" formatCode="General">
                  <c:v>9.7310898127034307E-5</c:v>
                </c:pt>
                <c:pt idx="79" formatCode="General">
                  <c:v>1.6167669164133258E-3</c:v>
                </c:pt>
                <c:pt idx="80" formatCode="General">
                  <c:v>-2.6809315750142559E-4</c:v>
                </c:pt>
                <c:pt idx="81" formatCode="General">
                  <c:v>-3.6100649595027789E-4</c:v>
                </c:pt>
                <c:pt idx="83" formatCode="General">
                  <c:v>-8.6003990145400167E-4</c:v>
                </c:pt>
                <c:pt idx="84" formatCode="General">
                  <c:v>-8.2340942026348785E-4</c:v>
                </c:pt>
                <c:pt idx="85" formatCode="General">
                  <c:v>-5.89870018302463E-4</c:v>
                </c:pt>
                <c:pt idx="86" formatCode="General">
                  <c:v>2.2059466573409736E-6</c:v>
                </c:pt>
                <c:pt idx="87" formatCode="General">
                  <c:v>1.932367667905055E-4</c:v>
                </c:pt>
                <c:pt idx="88" formatCode="General">
                  <c:v>-4.0331260242965072E-3</c:v>
                </c:pt>
                <c:pt idx="89" formatCode="General">
                  <c:v>2.4896288232412189E-3</c:v>
                </c:pt>
                <c:pt idx="90" formatCode="General">
                  <c:v>5.8465524489292875E-4</c:v>
                </c:pt>
                <c:pt idx="91" formatCode="General">
                  <c:v>8.8881395640783012E-5</c:v>
                </c:pt>
                <c:pt idx="92" formatCode="General">
                  <c:v>1.5839078041608445E-3</c:v>
                </c:pt>
                <c:pt idx="94" formatCode="General">
                  <c:v>-6.3135012169368565E-6</c:v>
                </c:pt>
                <c:pt idx="95" formatCode="General">
                  <c:v>1.9921916318708099E-3</c:v>
                </c:pt>
                <c:pt idx="96" formatCode="General">
                  <c:v>1.6660365945426747E-3</c:v>
                </c:pt>
                <c:pt idx="97" formatCode="General">
                  <c:v>1.4100514381425455E-3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CD-4753-9BB9-C78A6DAEAF6A}"/>
            </c:ext>
          </c:extLst>
        </c:ser>
        <c:ser>
          <c:idx val="2"/>
          <c:order val="3"/>
          <c:tx>
            <c:strRef>
              <c:f>E!$N$20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E!$N$21:$N$969</c:f>
              <c:numCache>
                <c:formatCode>General</c:formatCode>
                <c:ptCount val="949"/>
                <c:pt idx="61">
                  <c:v>6.0867365391459316E-5</c:v>
                </c:pt>
                <c:pt idx="77">
                  <c:v>-9.0471767180133611E-5</c:v>
                </c:pt>
                <c:pt idx="93">
                  <c:v>1.4424833352677524E-4</c:v>
                </c:pt>
                <c:pt idx="113">
                  <c:v>2.4475699756294489E-3</c:v>
                </c:pt>
                <c:pt idx="114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CD-4753-9BB9-C78A6DAEAF6A}"/>
            </c:ext>
          </c:extLst>
        </c:ser>
        <c:ser>
          <c:idx val="5"/>
          <c:order val="4"/>
          <c:tx>
            <c:strRef>
              <c:f>E!$O$20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E!$O$21:$O$969</c:f>
              <c:numCache>
                <c:formatCode>General</c:formatCode>
                <c:ptCount val="949"/>
                <c:pt idx="115" formatCode="0.0000">
                  <c:v>1.8944453331641853E-3</c:v>
                </c:pt>
                <c:pt idx="116" formatCode="0.0000">
                  <c:v>1.9894717479473911E-3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CD-4753-9BB9-C78A6DAEAF6A}"/>
            </c:ext>
          </c:extLst>
        </c:ser>
        <c:ser>
          <c:idx val="6"/>
          <c:order val="5"/>
          <c:tx>
            <c:strRef>
              <c:f>E!$P$20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E!$P$21:$P$969</c:f>
              <c:numCache>
                <c:formatCode>General</c:formatCode>
                <c:ptCount val="949"/>
                <c:pt idx="2">
                  <c:v>-2.9483665493899025E-3</c:v>
                </c:pt>
                <c:pt idx="98">
                  <c:v>4.0241778624476865E-3</c:v>
                </c:pt>
                <c:pt idx="100">
                  <c:v>-5.8861721336143091E-3</c:v>
                </c:pt>
                <c:pt idx="101">
                  <c:v>-3.3514254537294619E-3</c:v>
                </c:pt>
                <c:pt idx="102">
                  <c:v>3.6824972630711272E-4</c:v>
                </c:pt>
                <c:pt idx="103">
                  <c:v>6.9364593218779191E-4</c:v>
                </c:pt>
                <c:pt idx="104">
                  <c:v>-1.8312220054212958E-3</c:v>
                </c:pt>
                <c:pt idx="105">
                  <c:v>2.6380441704532132E-4</c:v>
                </c:pt>
                <c:pt idx="106">
                  <c:v>-6.2663606513524428E-4</c:v>
                </c:pt>
                <c:pt idx="107">
                  <c:v>1.6745610992074944E-3</c:v>
                </c:pt>
                <c:pt idx="108">
                  <c:v>1.8745611014310271E-3</c:v>
                </c:pt>
                <c:pt idx="109">
                  <c:v>3.5745611021411605E-3</c:v>
                </c:pt>
                <c:pt idx="110">
                  <c:v>-1.2503068355727009E-3</c:v>
                </c:pt>
                <c:pt idx="111">
                  <c:v>-5.503068387042731E-4</c:v>
                </c:pt>
                <c:pt idx="112">
                  <c:v>-4.5030683395452797E-4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CD-4753-9BB9-C78A6DAEAF6A}"/>
            </c:ext>
          </c:extLst>
        </c:ser>
        <c:ser>
          <c:idx val="7"/>
          <c:order val="6"/>
          <c:tx>
            <c:strRef>
              <c:f>E!$Q$20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E!$Q$21:$Q$969</c:f>
              <c:numCache>
                <c:formatCode>General</c:formatCode>
                <c:ptCount val="949"/>
                <c:pt idx="2">
                  <c:v>8.5348680021500058E-5</c:v>
                </c:pt>
                <c:pt idx="53">
                  <c:v>-1.4983067231942484E-4</c:v>
                </c:pt>
                <c:pt idx="54">
                  <c:v>-1.3941096133961411E-4</c:v>
                </c:pt>
                <c:pt idx="55">
                  <c:v>-1.990152402495481E-4</c:v>
                </c:pt>
                <c:pt idx="56">
                  <c:v>-2.0696247743753936E-4</c:v>
                </c:pt>
                <c:pt idx="57">
                  <c:v>-2.0437226679849039E-4</c:v>
                </c:pt>
                <c:pt idx="58">
                  <c:v>-1.9945675342665872E-4</c:v>
                </c:pt>
                <c:pt idx="59">
                  <c:v>-8.8548643336470393E-5</c:v>
                </c:pt>
                <c:pt idx="60">
                  <c:v>-9.5730591017469916E-5</c:v>
                </c:pt>
                <c:pt idx="61">
                  <c:v>-8.834260385381877E-5</c:v>
                </c:pt>
                <c:pt idx="62">
                  <c:v>-1.4997784337846172E-4</c:v>
                </c:pt>
                <c:pt idx="63">
                  <c:v>-9.0667906586601368E-5</c:v>
                </c:pt>
                <c:pt idx="64">
                  <c:v>-3.3859877798367972E-5</c:v>
                </c:pt>
                <c:pt idx="65">
                  <c:v>-3.2152693513540242E-5</c:v>
                </c:pt>
                <c:pt idx="66">
                  <c:v>-3.1711180336429622E-5</c:v>
                </c:pt>
                <c:pt idx="67">
                  <c:v>-1.3926379028057724E-4</c:v>
                </c:pt>
                <c:pt idx="68">
                  <c:v>-1.3911661922154036E-4</c:v>
                </c:pt>
                <c:pt idx="69">
                  <c:v>-1.3896944816250349E-4</c:v>
                </c:pt>
                <c:pt idx="70">
                  <c:v>-2.7884732801470918E-5</c:v>
                </c:pt>
                <c:pt idx="71">
                  <c:v>-3.8216141145859474E-5</c:v>
                </c:pt>
                <c:pt idx="72">
                  <c:v>8.7608608987107357E-6</c:v>
                </c:pt>
                <c:pt idx="73">
                  <c:v>7.8461074458574336E-5</c:v>
                </c:pt>
                <c:pt idx="74">
                  <c:v>8.2581864111606841E-5</c:v>
                </c:pt>
                <c:pt idx="75">
                  <c:v>7.1337995201189617E-5</c:v>
                </c:pt>
                <c:pt idx="76">
                  <c:v>3.2367098768225366E-5</c:v>
                </c:pt>
                <c:pt idx="77">
                  <c:v>7.7430877045316223E-5</c:v>
                </c:pt>
                <c:pt idx="78">
                  <c:v>1.8639632915621785E-4</c:v>
                </c:pt>
                <c:pt idx="79">
                  <c:v>1.9693377698325803E-4</c:v>
                </c:pt>
                <c:pt idx="80">
                  <c:v>1.9151788201070106E-4</c:v>
                </c:pt>
                <c:pt idx="81">
                  <c:v>1.9384318474348366E-4</c:v>
                </c:pt>
                <c:pt idx="82">
                  <c:v>1.99053040233389E-4</c:v>
                </c:pt>
                <c:pt idx="83">
                  <c:v>1.8377668430536148E-4</c:v>
                </c:pt>
                <c:pt idx="84">
                  <c:v>2.468836344203731E-4</c:v>
                </c:pt>
                <c:pt idx="85">
                  <c:v>2.5082781880256136E-4</c:v>
                </c:pt>
                <c:pt idx="86">
                  <c:v>2.4199755526034888E-4</c:v>
                </c:pt>
                <c:pt idx="87">
                  <c:v>2.9886445247219706E-4</c:v>
                </c:pt>
                <c:pt idx="88">
                  <c:v>3.0848943973320862E-4</c:v>
                </c:pt>
                <c:pt idx="89">
                  <c:v>3.0598753172958178E-4</c:v>
                </c:pt>
                <c:pt idx="90">
                  <c:v>3.0601696594138915E-4</c:v>
                </c:pt>
                <c:pt idx="91">
                  <c:v>3.1072643983056909E-4</c:v>
                </c:pt>
                <c:pt idx="92">
                  <c:v>3.1075587404237647E-4</c:v>
                </c:pt>
                <c:pt idx="93">
                  <c:v>2.9441988648928343E-4</c:v>
                </c:pt>
                <c:pt idx="94">
                  <c:v>3.5508379702428296E-4</c:v>
                </c:pt>
                <c:pt idx="95">
                  <c:v>3.6456161322625765E-4</c:v>
                </c:pt>
                <c:pt idx="96">
                  <c:v>3.0198447892377877E-4</c:v>
                </c:pt>
                <c:pt idx="97">
                  <c:v>3.0645847911849977E-4</c:v>
                </c:pt>
                <c:pt idx="99">
                  <c:v>-1.9362877948879854E-4</c:v>
                </c:pt>
                <c:pt idx="100">
                  <c:v>2.5494860845559381E-4</c:v>
                </c:pt>
                <c:pt idx="101">
                  <c:v>-1.465046063851914E-4</c:v>
                </c:pt>
                <c:pt idx="102">
                  <c:v>-1.4129475089528609E-4</c:v>
                </c:pt>
                <c:pt idx="103">
                  <c:v>-1.4085323771817547E-4</c:v>
                </c:pt>
                <c:pt idx="104">
                  <c:v>-1.4070606665913859E-4</c:v>
                </c:pt>
                <c:pt idx="105">
                  <c:v>-1.4067663244733122E-4</c:v>
                </c:pt>
                <c:pt idx="106">
                  <c:v>-9.1021117128289863E-5</c:v>
                </c:pt>
                <c:pt idx="107">
                  <c:v>-3.9540680677191333E-5</c:v>
                </c:pt>
                <c:pt idx="108">
                  <c:v>-3.9540680677191333E-5</c:v>
                </c:pt>
                <c:pt idx="109">
                  <c:v>-3.9540680677191333E-5</c:v>
                </c:pt>
                <c:pt idx="110">
                  <c:v>-3.939350961815446E-5</c:v>
                </c:pt>
                <c:pt idx="111">
                  <c:v>-3.939350961815446E-5</c:v>
                </c:pt>
                <c:pt idx="112">
                  <c:v>-3.939350961815446E-5</c:v>
                </c:pt>
                <c:pt idx="113">
                  <c:v>4.1512958911132762E-4</c:v>
                </c:pt>
                <c:pt idx="114">
                  <c:v>4.1574770755928249E-4</c:v>
                </c:pt>
                <c:pt idx="115">
                  <c:v>4.1721941814965122E-4</c:v>
                </c:pt>
                <c:pt idx="116">
                  <c:v>4.172488523614586E-4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CD-4753-9BB9-C78A6DAE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56600"/>
        <c:axId val="1"/>
      </c:scatterChart>
      <c:valAx>
        <c:axId val="76605660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548645251831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5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812182741116"/>
          <c:y val="0.91693290734824284"/>
          <c:w val="0.79695431472081213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678942920199375"/>
          <c:w val="0.79478827361563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7-40AE-8116-97EB6C7438C1}"/>
            </c:ext>
          </c:extLst>
        </c:ser>
        <c:ser>
          <c:idx val="3"/>
          <c:order val="1"/>
          <c:tx>
            <c:strRef>
              <c:f>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E!$F$21:$F$140</c:f>
                <c:numCache>
                  <c:formatCode>General</c:formatCode>
                  <c:ptCount val="12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E!$F$21:$F$140</c:f>
                <c:numCache>
                  <c:formatCode>General</c:formatCode>
                  <c:ptCount val="12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7-40AE-8116-97EB6C7438C1}"/>
            </c:ext>
          </c:extLst>
        </c:ser>
        <c:ser>
          <c:idx val="4"/>
          <c:order val="2"/>
          <c:tx>
            <c:strRef>
              <c:f>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E!$F$21:$F$2408</c:f>
                <c:numCache>
                  <c:formatCode>General</c:formatCode>
                  <c:ptCount val="2388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E!$F$21:$F$2408</c:f>
                <c:numCache>
                  <c:formatCode>General</c:formatCode>
                  <c:ptCount val="2388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1.1442335366155021E-2</c:v>
                </c:pt>
                <c:pt idx="38" formatCode="General">
                  <c:v>1.1942335368075874E-2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5.321086777257733E-3</c:v>
                </c:pt>
                <c:pt idx="42" formatCode="General">
                  <c:v>5.921086783928331E-3</c:v>
                </c:pt>
                <c:pt idx="43">
                  <c:v>1.5701518001151271E-2</c:v>
                </c:pt>
                <c:pt idx="44" formatCode="General">
                  <c:v>1.2848533981014043E-2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9.8317554511595517E-4</c:v>
                </c:pt>
                <c:pt idx="51">
                  <c:v>1.0907904797932133E-3</c:v>
                </c:pt>
                <c:pt idx="52">
                  <c:v>2.158889765269123E-4</c:v>
                </c:pt>
                <c:pt idx="53">
                  <c:v>-8.8941017747856677E-4</c:v>
                </c:pt>
                <c:pt idx="54" formatCode="General">
                  <c:v>-2.500598129699938E-4</c:v>
                </c:pt>
                <c:pt idx="55" formatCode="General">
                  <c:v>-1.0785470876726322E-3</c:v>
                </c:pt>
                <c:pt idx="59" formatCode="General">
                  <c:v>-1.1444173360359855E-3</c:v>
                </c:pt>
                <c:pt idx="60" formatCode="General">
                  <c:v>-3.0862218409311026E-5</c:v>
                </c:pt>
                <c:pt idx="62" formatCode="General">
                  <c:v>1.035457753459923E-3</c:v>
                </c:pt>
                <c:pt idx="63" formatCode="General">
                  <c:v>5.1368089771131054E-4</c:v>
                </c:pt>
                <c:pt idx="64" formatCode="General">
                  <c:v>-1.1853410978801548E-3</c:v>
                </c:pt>
                <c:pt idx="65" formatCode="General">
                  <c:v>-1.7380911594955251E-4</c:v>
                </c:pt>
                <c:pt idx="66" formatCode="General">
                  <c:v>4.5158708235248923E-4</c:v>
                </c:pt>
                <c:pt idx="67" formatCode="General">
                  <c:v>2.5072258722502738E-5</c:v>
                </c:pt>
                <c:pt idx="68" formatCode="General">
                  <c:v>-7.9979567817645147E-4</c:v>
                </c:pt>
                <c:pt idx="69" formatCode="General">
                  <c:v>-2.4663604563102126E-5</c:v>
                </c:pt>
                <c:pt idx="70" formatCode="General">
                  <c:v>1.050208302331157E-4</c:v>
                </c:pt>
                <c:pt idx="71" formatCode="General">
                  <c:v>-2.4925029720179737E-4</c:v>
                </c:pt>
                <c:pt idx="72" formatCode="General">
                  <c:v>-8.709439862286672E-5</c:v>
                </c:pt>
                <c:pt idx="73" formatCode="General">
                  <c:v>-4.645473018172197E-4</c:v>
                </c:pt>
                <c:pt idx="74" formatCode="General">
                  <c:v>-4.6084941277513281E-4</c:v>
                </c:pt>
                <c:pt idx="75" formatCode="General">
                  <c:v>8.3906054351245984E-4</c:v>
                </c:pt>
                <c:pt idx="76" formatCode="General">
                  <c:v>4.240892012603581E-4</c:v>
                </c:pt>
                <c:pt idx="78" formatCode="General">
                  <c:v>9.7310898127034307E-5</c:v>
                </c:pt>
                <c:pt idx="79" formatCode="General">
                  <c:v>1.6167669164133258E-3</c:v>
                </c:pt>
                <c:pt idx="80" formatCode="General">
                  <c:v>-2.6809315750142559E-4</c:v>
                </c:pt>
                <c:pt idx="81" formatCode="General">
                  <c:v>-3.6100649595027789E-4</c:v>
                </c:pt>
                <c:pt idx="83" formatCode="General">
                  <c:v>-8.6003990145400167E-4</c:v>
                </c:pt>
                <c:pt idx="84" formatCode="General">
                  <c:v>-8.2340942026348785E-4</c:v>
                </c:pt>
                <c:pt idx="85" formatCode="General">
                  <c:v>-5.89870018302463E-4</c:v>
                </c:pt>
                <c:pt idx="86" formatCode="General">
                  <c:v>2.2059466573409736E-6</c:v>
                </c:pt>
                <c:pt idx="87" formatCode="General">
                  <c:v>1.932367667905055E-4</c:v>
                </c:pt>
                <c:pt idx="88" formatCode="General">
                  <c:v>-4.0331260242965072E-3</c:v>
                </c:pt>
                <c:pt idx="89" formatCode="General">
                  <c:v>2.4896288232412189E-3</c:v>
                </c:pt>
                <c:pt idx="90" formatCode="General">
                  <c:v>5.8465524489292875E-4</c:v>
                </c:pt>
                <c:pt idx="91" formatCode="General">
                  <c:v>8.8881395640783012E-5</c:v>
                </c:pt>
                <c:pt idx="92" formatCode="General">
                  <c:v>1.5839078041608445E-3</c:v>
                </c:pt>
                <c:pt idx="94" formatCode="General">
                  <c:v>-6.3135012169368565E-6</c:v>
                </c:pt>
                <c:pt idx="95" formatCode="General">
                  <c:v>1.9921916318708099E-3</c:v>
                </c:pt>
                <c:pt idx="96" formatCode="General">
                  <c:v>1.6660365945426747E-3</c:v>
                </c:pt>
                <c:pt idx="97" formatCode="General">
                  <c:v>1.4100514381425455E-3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F7-40AE-8116-97EB6C7438C1}"/>
            </c:ext>
          </c:extLst>
        </c:ser>
        <c:ser>
          <c:idx val="2"/>
          <c:order val="3"/>
          <c:tx>
            <c:strRef>
              <c:f>E!$N$20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E!$N$21:$N$969</c:f>
              <c:numCache>
                <c:formatCode>General</c:formatCode>
                <c:ptCount val="949"/>
                <c:pt idx="61">
                  <c:v>6.0867365391459316E-5</c:v>
                </c:pt>
                <c:pt idx="77">
                  <c:v>-9.0471767180133611E-5</c:v>
                </c:pt>
                <c:pt idx="93">
                  <c:v>1.4424833352677524E-4</c:v>
                </c:pt>
                <c:pt idx="113">
                  <c:v>2.4475699756294489E-3</c:v>
                </c:pt>
                <c:pt idx="114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F7-40AE-8116-97EB6C7438C1}"/>
            </c:ext>
          </c:extLst>
        </c:ser>
        <c:ser>
          <c:idx val="6"/>
          <c:order val="4"/>
          <c:tx>
            <c:strRef>
              <c:f>E!$P$20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E!$P$21:$P$969</c:f>
              <c:numCache>
                <c:formatCode>General</c:formatCode>
                <c:ptCount val="949"/>
                <c:pt idx="2">
                  <c:v>-2.9483665493899025E-3</c:v>
                </c:pt>
                <c:pt idx="98">
                  <c:v>4.0241778624476865E-3</c:v>
                </c:pt>
                <c:pt idx="100">
                  <c:v>-5.8861721336143091E-3</c:v>
                </c:pt>
                <c:pt idx="101">
                  <c:v>-3.3514254537294619E-3</c:v>
                </c:pt>
                <c:pt idx="102">
                  <c:v>3.6824972630711272E-4</c:v>
                </c:pt>
                <c:pt idx="103">
                  <c:v>6.9364593218779191E-4</c:v>
                </c:pt>
                <c:pt idx="104">
                  <c:v>-1.8312220054212958E-3</c:v>
                </c:pt>
                <c:pt idx="105">
                  <c:v>2.6380441704532132E-4</c:v>
                </c:pt>
                <c:pt idx="106">
                  <c:v>-6.2663606513524428E-4</c:v>
                </c:pt>
                <c:pt idx="107">
                  <c:v>1.6745610992074944E-3</c:v>
                </c:pt>
                <c:pt idx="108">
                  <c:v>1.8745611014310271E-3</c:v>
                </c:pt>
                <c:pt idx="109">
                  <c:v>3.5745611021411605E-3</c:v>
                </c:pt>
                <c:pt idx="110">
                  <c:v>-1.2503068355727009E-3</c:v>
                </c:pt>
                <c:pt idx="111">
                  <c:v>-5.503068387042731E-4</c:v>
                </c:pt>
                <c:pt idx="112">
                  <c:v>-4.5030683395452797E-4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F7-40AE-8116-97EB6C7438C1}"/>
            </c:ext>
          </c:extLst>
        </c:ser>
        <c:ser>
          <c:idx val="7"/>
          <c:order val="5"/>
          <c:tx>
            <c:strRef>
              <c:f>E!$Q$20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E!$Q$21:$Q$969</c:f>
              <c:numCache>
                <c:formatCode>General</c:formatCode>
                <c:ptCount val="949"/>
                <c:pt idx="2">
                  <c:v>8.5348680021500058E-5</c:v>
                </c:pt>
                <c:pt idx="53">
                  <c:v>-1.4983067231942484E-4</c:v>
                </c:pt>
                <c:pt idx="54">
                  <c:v>-1.3941096133961411E-4</c:v>
                </c:pt>
                <c:pt idx="55">
                  <c:v>-1.990152402495481E-4</c:v>
                </c:pt>
                <c:pt idx="56">
                  <c:v>-2.0696247743753936E-4</c:v>
                </c:pt>
                <c:pt idx="57">
                  <c:v>-2.0437226679849039E-4</c:v>
                </c:pt>
                <c:pt idx="58">
                  <c:v>-1.9945675342665872E-4</c:v>
                </c:pt>
                <c:pt idx="59">
                  <c:v>-8.8548643336470393E-5</c:v>
                </c:pt>
                <c:pt idx="60">
                  <c:v>-9.5730591017469916E-5</c:v>
                </c:pt>
                <c:pt idx="61">
                  <c:v>-8.834260385381877E-5</c:v>
                </c:pt>
                <c:pt idx="62">
                  <c:v>-1.4997784337846172E-4</c:v>
                </c:pt>
                <c:pt idx="63">
                  <c:v>-9.0667906586601368E-5</c:v>
                </c:pt>
                <c:pt idx="64">
                  <c:v>-3.3859877798367972E-5</c:v>
                </c:pt>
                <c:pt idx="65">
                  <c:v>-3.2152693513540242E-5</c:v>
                </c:pt>
                <c:pt idx="66">
                  <c:v>-3.1711180336429622E-5</c:v>
                </c:pt>
                <c:pt idx="67">
                  <c:v>-1.3926379028057724E-4</c:v>
                </c:pt>
                <c:pt idx="68">
                  <c:v>-1.3911661922154036E-4</c:v>
                </c:pt>
                <c:pt idx="69">
                  <c:v>-1.3896944816250349E-4</c:v>
                </c:pt>
                <c:pt idx="70">
                  <c:v>-2.7884732801470918E-5</c:v>
                </c:pt>
                <c:pt idx="71">
                  <c:v>-3.8216141145859474E-5</c:v>
                </c:pt>
                <c:pt idx="72">
                  <c:v>8.7608608987107357E-6</c:v>
                </c:pt>
                <c:pt idx="73">
                  <c:v>7.8461074458574336E-5</c:v>
                </c:pt>
                <c:pt idx="74">
                  <c:v>8.2581864111606841E-5</c:v>
                </c:pt>
                <c:pt idx="75">
                  <c:v>7.1337995201189617E-5</c:v>
                </c:pt>
                <c:pt idx="76">
                  <c:v>3.2367098768225366E-5</c:v>
                </c:pt>
                <c:pt idx="77">
                  <c:v>7.7430877045316223E-5</c:v>
                </c:pt>
                <c:pt idx="78">
                  <c:v>1.8639632915621785E-4</c:v>
                </c:pt>
                <c:pt idx="79">
                  <c:v>1.9693377698325803E-4</c:v>
                </c:pt>
                <c:pt idx="80">
                  <c:v>1.9151788201070106E-4</c:v>
                </c:pt>
                <c:pt idx="81">
                  <c:v>1.9384318474348366E-4</c:v>
                </c:pt>
                <c:pt idx="82">
                  <c:v>1.99053040233389E-4</c:v>
                </c:pt>
                <c:pt idx="83">
                  <c:v>1.8377668430536148E-4</c:v>
                </c:pt>
                <c:pt idx="84">
                  <c:v>2.468836344203731E-4</c:v>
                </c:pt>
                <c:pt idx="85">
                  <c:v>2.5082781880256136E-4</c:v>
                </c:pt>
                <c:pt idx="86">
                  <c:v>2.4199755526034888E-4</c:v>
                </c:pt>
                <c:pt idx="87">
                  <c:v>2.9886445247219706E-4</c:v>
                </c:pt>
                <c:pt idx="88">
                  <c:v>3.0848943973320862E-4</c:v>
                </c:pt>
                <c:pt idx="89">
                  <c:v>3.0598753172958178E-4</c:v>
                </c:pt>
                <c:pt idx="90">
                  <c:v>3.0601696594138915E-4</c:v>
                </c:pt>
                <c:pt idx="91">
                  <c:v>3.1072643983056909E-4</c:v>
                </c:pt>
                <c:pt idx="92">
                  <c:v>3.1075587404237647E-4</c:v>
                </c:pt>
                <c:pt idx="93">
                  <c:v>2.9441988648928343E-4</c:v>
                </c:pt>
                <c:pt idx="94">
                  <c:v>3.5508379702428296E-4</c:v>
                </c:pt>
                <c:pt idx="95">
                  <c:v>3.6456161322625765E-4</c:v>
                </c:pt>
                <c:pt idx="96">
                  <c:v>3.0198447892377877E-4</c:v>
                </c:pt>
                <c:pt idx="97">
                  <c:v>3.0645847911849977E-4</c:v>
                </c:pt>
                <c:pt idx="99">
                  <c:v>-1.9362877948879854E-4</c:v>
                </c:pt>
                <c:pt idx="100">
                  <c:v>2.5494860845559381E-4</c:v>
                </c:pt>
                <c:pt idx="101">
                  <c:v>-1.465046063851914E-4</c:v>
                </c:pt>
                <c:pt idx="102">
                  <c:v>-1.4129475089528609E-4</c:v>
                </c:pt>
                <c:pt idx="103">
                  <c:v>-1.4085323771817547E-4</c:v>
                </c:pt>
                <c:pt idx="104">
                  <c:v>-1.4070606665913859E-4</c:v>
                </c:pt>
                <c:pt idx="105">
                  <c:v>-1.4067663244733122E-4</c:v>
                </c:pt>
                <c:pt idx="106">
                  <c:v>-9.1021117128289863E-5</c:v>
                </c:pt>
                <c:pt idx="107">
                  <c:v>-3.9540680677191333E-5</c:v>
                </c:pt>
                <c:pt idx="108">
                  <c:v>-3.9540680677191333E-5</c:v>
                </c:pt>
                <c:pt idx="109">
                  <c:v>-3.9540680677191333E-5</c:v>
                </c:pt>
                <c:pt idx="110">
                  <c:v>-3.939350961815446E-5</c:v>
                </c:pt>
                <c:pt idx="111">
                  <c:v>-3.939350961815446E-5</c:v>
                </c:pt>
                <c:pt idx="112">
                  <c:v>-3.939350961815446E-5</c:v>
                </c:pt>
                <c:pt idx="113">
                  <c:v>4.1512958911132762E-4</c:v>
                </c:pt>
                <c:pt idx="114">
                  <c:v>4.1574770755928249E-4</c:v>
                </c:pt>
                <c:pt idx="115">
                  <c:v>4.1721941814965122E-4</c:v>
                </c:pt>
                <c:pt idx="116">
                  <c:v>4.172488523614586E-4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F7-40AE-8116-97EB6C74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54304"/>
        <c:axId val="1"/>
      </c:scatterChart>
      <c:valAx>
        <c:axId val="766054304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7296416938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5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43648208469"/>
          <c:y val="0.9204921861831491"/>
          <c:w val="0.644951140065146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[55593.7341 + 0.3842100 E] </a:t>
            </a:r>
          </a:p>
        </c:rich>
      </c:tx>
      <c:layout>
        <c:manualLayout>
          <c:xMode val="edge"/>
          <c:yMode val="edge"/>
          <c:x val="0.28951535987579013"/>
          <c:y val="1.7857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5664758877334"/>
          <c:y val="0.14642882678018063"/>
          <c:w val="0.86072119021602089"/>
          <c:h val="0.66071543791057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F8-4284-B02C-19AC960ED9E0}"/>
            </c:ext>
          </c:extLst>
        </c:ser>
        <c:ser>
          <c:idx val="3"/>
          <c:order val="1"/>
          <c:tx>
            <c:strRef>
              <c:f>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plus>
            <c:minus>
              <c:numRef>
                <c:f>E!$F$21:$F$41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F8-4284-B02C-19AC960ED9E0}"/>
            </c:ext>
          </c:extLst>
        </c:ser>
        <c:ser>
          <c:idx val="4"/>
          <c:order val="2"/>
          <c:tx>
            <c:strRef>
              <c:f>E!$M$20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E!$F$21:$F$1792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2.9999999999999997E-4</c:v>
                  </c:pt>
                  <c:pt idx="56">
                    <c:v>3.0000000000000001E-3</c:v>
                  </c:pt>
                  <c:pt idx="57">
                    <c:v>3.0000000000000001E-3</c:v>
                  </c:pt>
                  <c:pt idx="58">
                    <c:v>2E-3</c:v>
                  </c:pt>
                  <c:pt idx="59">
                    <c:v>1.5E-3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1.2999999999999999E-3</c:v>
                  </c:pt>
                  <c:pt idx="65">
                    <c:v>3.3E-3</c:v>
                  </c:pt>
                  <c:pt idx="66">
                    <c:v>1.2999999999999999E-3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8.0000000000000004E-4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4.0000000000000002E-4</c:v>
                  </c:pt>
                  <c:pt idx="79">
                    <c:v>6.9999999999999999E-4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2.8E-3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3.8999999999999998E-3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6.9999999999999999E-4</c:v>
                  </c:pt>
                  <c:pt idx="89">
                    <c:v>1.6000000000000001E-3</c:v>
                  </c:pt>
                  <c:pt idx="90">
                    <c:v>1E-4</c:v>
                  </c:pt>
                  <c:pt idx="91">
                    <c:v>1.1000000000000001E-3</c:v>
                  </c:pt>
                  <c:pt idx="92">
                    <c:v>3.8E-3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1.1442335366155021E-2</c:v>
                </c:pt>
                <c:pt idx="38" formatCode="General">
                  <c:v>1.1942335368075874E-2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5.321086777257733E-3</c:v>
                </c:pt>
                <c:pt idx="42" formatCode="General">
                  <c:v>5.921086783928331E-3</c:v>
                </c:pt>
                <c:pt idx="43">
                  <c:v>1.5701518001151271E-2</c:v>
                </c:pt>
                <c:pt idx="44" formatCode="General">
                  <c:v>1.2848533981014043E-2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9.8317554511595517E-4</c:v>
                </c:pt>
                <c:pt idx="51">
                  <c:v>1.0907904797932133E-3</c:v>
                </c:pt>
                <c:pt idx="52">
                  <c:v>2.158889765269123E-4</c:v>
                </c:pt>
                <c:pt idx="53">
                  <c:v>-8.8941017747856677E-4</c:v>
                </c:pt>
                <c:pt idx="54" formatCode="General">
                  <c:v>-2.500598129699938E-4</c:v>
                </c:pt>
                <c:pt idx="55" formatCode="General">
                  <c:v>-1.0785470876726322E-3</c:v>
                </c:pt>
                <c:pt idx="59" formatCode="General">
                  <c:v>-1.1444173360359855E-3</c:v>
                </c:pt>
                <c:pt idx="60" formatCode="General">
                  <c:v>-3.0862218409311026E-5</c:v>
                </c:pt>
                <c:pt idx="62" formatCode="General">
                  <c:v>1.035457753459923E-3</c:v>
                </c:pt>
                <c:pt idx="63" formatCode="General">
                  <c:v>5.1368089771131054E-4</c:v>
                </c:pt>
                <c:pt idx="64" formatCode="General">
                  <c:v>-1.1853410978801548E-3</c:v>
                </c:pt>
                <c:pt idx="65" formatCode="General">
                  <c:v>-1.7380911594955251E-4</c:v>
                </c:pt>
                <c:pt idx="66" formatCode="General">
                  <c:v>4.5158708235248923E-4</c:v>
                </c:pt>
                <c:pt idx="67" formatCode="General">
                  <c:v>2.5072258722502738E-5</c:v>
                </c:pt>
                <c:pt idx="68" formatCode="General">
                  <c:v>-7.9979567817645147E-4</c:v>
                </c:pt>
                <c:pt idx="69" formatCode="General">
                  <c:v>-2.4663604563102126E-5</c:v>
                </c:pt>
                <c:pt idx="70" formatCode="General">
                  <c:v>1.050208302331157E-4</c:v>
                </c:pt>
                <c:pt idx="71" formatCode="General">
                  <c:v>-2.4925029720179737E-4</c:v>
                </c:pt>
                <c:pt idx="72" formatCode="General">
                  <c:v>-8.709439862286672E-5</c:v>
                </c:pt>
                <c:pt idx="73" formatCode="General">
                  <c:v>-4.645473018172197E-4</c:v>
                </c:pt>
                <c:pt idx="74" formatCode="General">
                  <c:v>-4.6084941277513281E-4</c:v>
                </c:pt>
                <c:pt idx="75" formatCode="General">
                  <c:v>8.3906054351245984E-4</c:v>
                </c:pt>
                <c:pt idx="76" formatCode="General">
                  <c:v>4.240892012603581E-4</c:v>
                </c:pt>
                <c:pt idx="78" formatCode="General">
                  <c:v>9.7310898127034307E-5</c:v>
                </c:pt>
                <c:pt idx="79" formatCode="General">
                  <c:v>1.6167669164133258E-3</c:v>
                </c:pt>
                <c:pt idx="80" formatCode="General">
                  <c:v>-2.6809315750142559E-4</c:v>
                </c:pt>
                <c:pt idx="81" formatCode="General">
                  <c:v>-3.6100649595027789E-4</c:v>
                </c:pt>
                <c:pt idx="83" formatCode="General">
                  <c:v>-8.6003990145400167E-4</c:v>
                </c:pt>
                <c:pt idx="84" formatCode="General">
                  <c:v>-8.2340942026348785E-4</c:v>
                </c:pt>
                <c:pt idx="85" formatCode="General">
                  <c:v>-5.89870018302463E-4</c:v>
                </c:pt>
                <c:pt idx="86" formatCode="General">
                  <c:v>2.2059466573409736E-6</c:v>
                </c:pt>
                <c:pt idx="87" formatCode="General">
                  <c:v>1.932367667905055E-4</c:v>
                </c:pt>
                <c:pt idx="88" formatCode="General">
                  <c:v>-4.0331260242965072E-3</c:v>
                </c:pt>
                <c:pt idx="89" formatCode="General">
                  <c:v>2.4896288232412189E-3</c:v>
                </c:pt>
                <c:pt idx="90" formatCode="General">
                  <c:v>5.8465524489292875E-4</c:v>
                </c:pt>
                <c:pt idx="91" formatCode="General">
                  <c:v>8.8881395640783012E-5</c:v>
                </c:pt>
                <c:pt idx="92" formatCode="General">
                  <c:v>1.5839078041608445E-3</c:v>
                </c:pt>
                <c:pt idx="94" formatCode="General">
                  <c:v>-6.3135012169368565E-6</c:v>
                </c:pt>
                <c:pt idx="95" formatCode="General">
                  <c:v>1.9921916318708099E-3</c:v>
                </c:pt>
                <c:pt idx="96" formatCode="General">
                  <c:v>1.6660365945426747E-3</c:v>
                </c:pt>
                <c:pt idx="97" formatCode="General">
                  <c:v>1.4100514381425455E-3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F8-4284-B02C-19AC960ED9E0}"/>
            </c:ext>
          </c:extLst>
        </c:ser>
        <c:ser>
          <c:idx val="2"/>
          <c:order val="3"/>
          <c:tx>
            <c:strRef>
              <c:f>E!$N$20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E!$N$21:$N$969</c:f>
              <c:numCache>
                <c:formatCode>General</c:formatCode>
                <c:ptCount val="949"/>
                <c:pt idx="61">
                  <c:v>6.0867365391459316E-5</c:v>
                </c:pt>
                <c:pt idx="77">
                  <c:v>-9.0471767180133611E-5</c:v>
                </c:pt>
                <c:pt idx="93">
                  <c:v>1.4424833352677524E-4</c:v>
                </c:pt>
                <c:pt idx="113">
                  <c:v>2.4475699756294489E-3</c:v>
                </c:pt>
                <c:pt idx="114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F8-4284-B02C-19AC960ED9E0}"/>
            </c:ext>
          </c:extLst>
        </c:ser>
        <c:ser>
          <c:idx val="5"/>
          <c:order val="4"/>
          <c:tx>
            <c:strRef>
              <c:f>E!$O$20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E!$O$21:$O$969</c:f>
              <c:numCache>
                <c:formatCode>General</c:formatCode>
                <c:ptCount val="949"/>
                <c:pt idx="115" formatCode="0.0000">
                  <c:v>1.8944453331641853E-3</c:v>
                </c:pt>
                <c:pt idx="116" formatCode="0.0000">
                  <c:v>1.9894717479473911E-3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F8-4284-B02C-19AC960ED9E0}"/>
            </c:ext>
          </c:extLst>
        </c:ser>
        <c:ser>
          <c:idx val="6"/>
          <c:order val="5"/>
          <c:tx>
            <c:strRef>
              <c:f>E!$P$20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E!$F$21:$F$70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E!$P$21:$P$969</c:f>
              <c:numCache>
                <c:formatCode>General</c:formatCode>
                <c:ptCount val="949"/>
                <c:pt idx="2">
                  <c:v>-2.9483665493899025E-3</c:v>
                </c:pt>
                <c:pt idx="98">
                  <c:v>4.0241778624476865E-3</c:v>
                </c:pt>
                <c:pt idx="100">
                  <c:v>-5.8861721336143091E-3</c:v>
                </c:pt>
                <c:pt idx="101">
                  <c:v>-3.3514254537294619E-3</c:v>
                </c:pt>
                <c:pt idx="102">
                  <c:v>3.6824972630711272E-4</c:v>
                </c:pt>
                <c:pt idx="103">
                  <c:v>6.9364593218779191E-4</c:v>
                </c:pt>
                <c:pt idx="104">
                  <c:v>-1.8312220054212958E-3</c:v>
                </c:pt>
                <c:pt idx="105">
                  <c:v>2.6380441704532132E-4</c:v>
                </c:pt>
                <c:pt idx="106">
                  <c:v>-6.2663606513524428E-4</c:v>
                </c:pt>
                <c:pt idx="107">
                  <c:v>1.6745610992074944E-3</c:v>
                </c:pt>
                <c:pt idx="108">
                  <c:v>1.8745611014310271E-3</c:v>
                </c:pt>
                <c:pt idx="109">
                  <c:v>3.5745611021411605E-3</c:v>
                </c:pt>
                <c:pt idx="110">
                  <c:v>-1.2503068355727009E-3</c:v>
                </c:pt>
                <c:pt idx="111">
                  <c:v>-5.503068387042731E-4</c:v>
                </c:pt>
                <c:pt idx="112">
                  <c:v>-4.5030683395452797E-4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F8-4284-B02C-19AC960ED9E0}"/>
            </c:ext>
          </c:extLst>
        </c:ser>
        <c:ser>
          <c:idx val="7"/>
          <c:order val="6"/>
          <c:tx>
            <c:strRef>
              <c:f>E!$Q$20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E!$H$21:$H$969</c:f>
              <c:numCache>
                <c:formatCode>General</c:formatCode>
                <c:ptCount val="949"/>
                <c:pt idx="0">
                  <c:v>-26562</c:v>
                </c:pt>
                <c:pt idx="1">
                  <c:v>-26562</c:v>
                </c:pt>
                <c:pt idx="2">
                  <c:v>-5612.5</c:v>
                </c:pt>
                <c:pt idx="3">
                  <c:v>-19959</c:v>
                </c:pt>
                <c:pt idx="4">
                  <c:v>-19917</c:v>
                </c:pt>
                <c:pt idx="5">
                  <c:v>-19880.5</c:v>
                </c:pt>
                <c:pt idx="6">
                  <c:v>-19766</c:v>
                </c:pt>
                <c:pt idx="7">
                  <c:v>-16950</c:v>
                </c:pt>
                <c:pt idx="8">
                  <c:v>-16926.5</c:v>
                </c:pt>
                <c:pt idx="9">
                  <c:v>-16908.5</c:v>
                </c:pt>
                <c:pt idx="10">
                  <c:v>-16177</c:v>
                </c:pt>
                <c:pt idx="11">
                  <c:v>-16156.5</c:v>
                </c:pt>
                <c:pt idx="12">
                  <c:v>-16112</c:v>
                </c:pt>
                <c:pt idx="13">
                  <c:v>-16070.5</c:v>
                </c:pt>
                <c:pt idx="14">
                  <c:v>-16052</c:v>
                </c:pt>
                <c:pt idx="15">
                  <c:v>-16036.5</c:v>
                </c:pt>
                <c:pt idx="16">
                  <c:v>-15974</c:v>
                </c:pt>
                <c:pt idx="17">
                  <c:v>-15276.5</c:v>
                </c:pt>
                <c:pt idx="18">
                  <c:v>-15274</c:v>
                </c:pt>
                <c:pt idx="19">
                  <c:v>-15273.5</c:v>
                </c:pt>
                <c:pt idx="20">
                  <c:v>-15198.5</c:v>
                </c:pt>
                <c:pt idx="21">
                  <c:v>-26645.5</c:v>
                </c:pt>
                <c:pt idx="22">
                  <c:v>-26580.5</c:v>
                </c:pt>
                <c:pt idx="23">
                  <c:v>-26510</c:v>
                </c:pt>
                <c:pt idx="24">
                  <c:v>-26458</c:v>
                </c:pt>
                <c:pt idx="25">
                  <c:v>-20968.5</c:v>
                </c:pt>
                <c:pt idx="26">
                  <c:v>-20817.5</c:v>
                </c:pt>
                <c:pt idx="27">
                  <c:v>-20784</c:v>
                </c:pt>
                <c:pt idx="28">
                  <c:v>-31286.5</c:v>
                </c:pt>
                <c:pt idx="29">
                  <c:v>-27631</c:v>
                </c:pt>
                <c:pt idx="30">
                  <c:v>-27628.5</c:v>
                </c:pt>
                <c:pt idx="31">
                  <c:v>-27628</c:v>
                </c:pt>
                <c:pt idx="32">
                  <c:v>-27620.5</c:v>
                </c:pt>
                <c:pt idx="33">
                  <c:v>-27620</c:v>
                </c:pt>
                <c:pt idx="34">
                  <c:v>-27443.5</c:v>
                </c:pt>
                <c:pt idx="35">
                  <c:v>-17241.5</c:v>
                </c:pt>
                <c:pt idx="36">
                  <c:v>-17241.5</c:v>
                </c:pt>
                <c:pt idx="37">
                  <c:v>-17241</c:v>
                </c:pt>
                <c:pt idx="38">
                  <c:v>-17241</c:v>
                </c:pt>
                <c:pt idx="39">
                  <c:v>-16224</c:v>
                </c:pt>
                <c:pt idx="40">
                  <c:v>-16224</c:v>
                </c:pt>
                <c:pt idx="41">
                  <c:v>-16223.5</c:v>
                </c:pt>
                <c:pt idx="42">
                  <c:v>-16223.5</c:v>
                </c:pt>
                <c:pt idx="43">
                  <c:v>-18865.5</c:v>
                </c:pt>
                <c:pt idx="44">
                  <c:v>-17975.5</c:v>
                </c:pt>
                <c:pt idx="45">
                  <c:v>-17879</c:v>
                </c:pt>
                <c:pt idx="46">
                  <c:v>-17342.5</c:v>
                </c:pt>
                <c:pt idx="47">
                  <c:v>-17114</c:v>
                </c:pt>
                <c:pt idx="48">
                  <c:v>-15963.5</c:v>
                </c:pt>
                <c:pt idx="49">
                  <c:v>-13366</c:v>
                </c:pt>
                <c:pt idx="50">
                  <c:v>-13344.5</c:v>
                </c:pt>
                <c:pt idx="51">
                  <c:v>-13295</c:v>
                </c:pt>
                <c:pt idx="52">
                  <c:v>-12252</c:v>
                </c:pt>
                <c:pt idx="53">
                  <c:v>-9607.5</c:v>
                </c:pt>
                <c:pt idx="54">
                  <c:v>-9430.5</c:v>
                </c:pt>
                <c:pt idx="55">
                  <c:v>-10443</c:v>
                </c:pt>
                <c:pt idx="56">
                  <c:v>-10578</c:v>
                </c:pt>
                <c:pt idx="57">
                  <c:v>-10534</c:v>
                </c:pt>
                <c:pt idx="58">
                  <c:v>-10450.5</c:v>
                </c:pt>
                <c:pt idx="59">
                  <c:v>-8566.5</c:v>
                </c:pt>
                <c:pt idx="60">
                  <c:v>-8688.5</c:v>
                </c:pt>
                <c:pt idx="61">
                  <c:v>-8563</c:v>
                </c:pt>
                <c:pt idx="62">
                  <c:v>-9610</c:v>
                </c:pt>
                <c:pt idx="63">
                  <c:v>-8602.5</c:v>
                </c:pt>
                <c:pt idx="64">
                  <c:v>-7637.5</c:v>
                </c:pt>
                <c:pt idx="65">
                  <c:v>-7608.5</c:v>
                </c:pt>
                <c:pt idx="66">
                  <c:v>-7601</c:v>
                </c:pt>
                <c:pt idx="67">
                  <c:v>-9428</c:v>
                </c:pt>
                <c:pt idx="68">
                  <c:v>-9425.5</c:v>
                </c:pt>
                <c:pt idx="69">
                  <c:v>-9423</c:v>
                </c:pt>
                <c:pt idx="70">
                  <c:v>-7536</c:v>
                </c:pt>
                <c:pt idx="71">
                  <c:v>-7711.5</c:v>
                </c:pt>
                <c:pt idx="72">
                  <c:v>-6913.5</c:v>
                </c:pt>
                <c:pt idx="73">
                  <c:v>-5729.5</c:v>
                </c:pt>
                <c:pt idx="74">
                  <c:v>-5659.5</c:v>
                </c:pt>
                <c:pt idx="75">
                  <c:v>-5850.5</c:v>
                </c:pt>
                <c:pt idx="76">
                  <c:v>-6512.5</c:v>
                </c:pt>
                <c:pt idx="77">
                  <c:v>-5747</c:v>
                </c:pt>
                <c:pt idx="78">
                  <c:v>-3896</c:v>
                </c:pt>
                <c:pt idx="79">
                  <c:v>-3717</c:v>
                </c:pt>
                <c:pt idx="80">
                  <c:v>-3809</c:v>
                </c:pt>
                <c:pt idx="81">
                  <c:v>-3769.5</c:v>
                </c:pt>
                <c:pt idx="82">
                  <c:v>-3681</c:v>
                </c:pt>
                <c:pt idx="83">
                  <c:v>-3940.5</c:v>
                </c:pt>
                <c:pt idx="84">
                  <c:v>-2868.5</c:v>
                </c:pt>
                <c:pt idx="85">
                  <c:v>-2801.5</c:v>
                </c:pt>
                <c:pt idx="86">
                  <c:v>-2951.5</c:v>
                </c:pt>
                <c:pt idx="87">
                  <c:v>-1985.5</c:v>
                </c:pt>
                <c:pt idx="88">
                  <c:v>-1822</c:v>
                </c:pt>
                <c:pt idx="89">
                  <c:v>-1864.5</c:v>
                </c:pt>
                <c:pt idx="90">
                  <c:v>-1864</c:v>
                </c:pt>
                <c:pt idx="91">
                  <c:v>-1784</c:v>
                </c:pt>
                <c:pt idx="92">
                  <c:v>-1783.5</c:v>
                </c:pt>
                <c:pt idx="93">
                  <c:v>-2061</c:v>
                </c:pt>
                <c:pt idx="94">
                  <c:v>-1030.5</c:v>
                </c:pt>
                <c:pt idx="95">
                  <c:v>-869.5</c:v>
                </c:pt>
                <c:pt idx="96">
                  <c:v>-1932.5</c:v>
                </c:pt>
                <c:pt idx="97">
                  <c:v>-1856.5</c:v>
                </c:pt>
                <c:pt idx="98">
                  <c:v>-15218.5</c:v>
                </c:pt>
                <c:pt idx="99">
                  <c:v>-10351.5</c:v>
                </c:pt>
                <c:pt idx="100">
                  <c:v>-2731.5</c:v>
                </c:pt>
                <c:pt idx="101">
                  <c:v>-9551</c:v>
                </c:pt>
                <c:pt idx="102">
                  <c:v>-9462.5</c:v>
                </c:pt>
                <c:pt idx="103">
                  <c:v>-9455</c:v>
                </c:pt>
                <c:pt idx="104">
                  <c:v>-9452.5</c:v>
                </c:pt>
                <c:pt idx="105">
                  <c:v>-9452</c:v>
                </c:pt>
                <c:pt idx="106">
                  <c:v>-8608.5</c:v>
                </c:pt>
                <c:pt idx="107">
                  <c:v>-7734</c:v>
                </c:pt>
                <c:pt idx="108">
                  <c:v>-7734</c:v>
                </c:pt>
                <c:pt idx="109">
                  <c:v>-7734</c:v>
                </c:pt>
                <c:pt idx="110">
                  <c:v>-7731.5</c:v>
                </c:pt>
                <c:pt idx="111">
                  <c:v>-7731.5</c:v>
                </c:pt>
                <c:pt idx="112">
                  <c:v>-7731.5</c:v>
                </c:pt>
                <c:pt idx="113">
                  <c:v>-10.5</c:v>
                </c:pt>
                <c:pt idx="114">
                  <c:v>0</c:v>
                </c:pt>
                <c:pt idx="115">
                  <c:v>25</c:v>
                </c:pt>
                <c:pt idx="116">
                  <c:v>25.5</c:v>
                </c:pt>
              </c:numCache>
            </c:numRef>
          </c:xVal>
          <c:yVal>
            <c:numRef>
              <c:f>E!$Q$21:$Q$969</c:f>
              <c:numCache>
                <c:formatCode>General</c:formatCode>
                <c:ptCount val="949"/>
                <c:pt idx="2">
                  <c:v>8.5348680021500058E-5</c:v>
                </c:pt>
                <c:pt idx="53">
                  <c:v>-1.4983067231942484E-4</c:v>
                </c:pt>
                <c:pt idx="54">
                  <c:v>-1.3941096133961411E-4</c:v>
                </c:pt>
                <c:pt idx="55">
                  <c:v>-1.990152402495481E-4</c:v>
                </c:pt>
                <c:pt idx="56">
                  <c:v>-2.0696247743753936E-4</c:v>
                </c:pt>
                <c:pt idx="57">
                  <c:v>-2.0437226679849039E-4</c:v>
                </c:pt>
                <c:pt idx="58">
                  <c:v>-1.9945675342665872E-4</c:v>
                </c:pt>
                <c:pt idx="59">
                  <c:v>-8.8548643336470393E-5</c:v>
                </c:pt>
                <c:pt idx="60">
                  <c:v>-9.5730591017469916E-5</c:v>
                </c:pt>
                <c:pt idx="61">
                  <c:v>-8.834260385381877E-5</c:v>
                </c:pt>
                <c:pt idx="62">
                  <c:v>-1.4997784337846172E-4</c:v>
                </c:pt>
                <c:pt idx="63">
                  <c:v>-9.0667906586601368E-5</c:v>
                </c:pt>
                <c:pt idx="64">
                  <c:v>-3.3859877798367972E-5</c:v>
                </c:pt>
                <c:pt idx="65">
                  <c:v>-3.2152693513540242E-5</c:v>
                </c:pt>
                <c:pt idx="66">
                  <c:v>-3.1711180336429622E-5</c:v>
                </c:pt>
                <c:pt idx="67">
                  <c:v>-1.3926379028057724E-4</c:v>
                </c:pt>
                <c:pt idx="68">
                  <c:v>-1.3911661922154036E-4</c:v>
                </c:pt>
                <c:pt idx="69">
                  <c:v>-1.3896944816250349E-4</c:v>
                </c:pt>
                <c:pt idx="70">
                  <c:v>-2.7884732801470918E-5</c:v>
                </c:pt>
                <c:pt idx="71">
                  <c:v>-3.8216141145859474E-5</c:v>
                </c:pt>
                <c:pt idx="72">
                  <c:v>8.7608608987107357E-6</c:v>
                </c:pt>
                <c:pt idx="73">
                  <c:v>7.8461074458574336E-5</c:v>
                </c:pt>
                <c:pt idx="74">
                  <c:v>8.2581864111606841E-5</c:v>
                </c:pt>
                <c:pt idx="75">
                  <c:v>7.1337995201189617E-5</c:v>
                </c:pt>
                <c:pt idx="76">
                  <c:v>3.2367098768225366E-5</c:v>
                </c:pt>
                <c:pt idx="77">
                  <c:v>7.7430877045316223E-5</c:v>
                </c:pt>
                <c:pt idx="78">
                  <c:v>1.8639632915621785E-4</c:v>
                </c:pt>
                <c:pt idx="79">
                  <c:v>1.9693377698325803E-4</c:v>
                </c:pt>
                <c:pt idx="80">
                  <c:v>1.9151788201070106E-4</c:v>
                </c:pt>
                <c:pt idx="81">
                  <c:v>1.9384318474348366E-4</c:v>
                </c:pt>
                <c:pt idx="82">
                  <c:v>1.99053040233389E-4</c:v>
                </c:pt>
                <c:pt idx="83">
                  <c:v>1.8377668430536148E-4</c:v>
                </c:pt>
                <c:pt idx="84">
                  <c:v>2.468836344203731E-4</c:v>
                </c:pt>
                <c:pt idx="85">
                  <c:v>2.5082781880256136E-4</c:v>
                </c:pt>
                <c:pt idx="86">
                  <c:v>2.4199755526034888E-4</c:v>
                </c:pt>
                <c:pt idx="87">
                  <c:v>2.9886445247219706E-4</c:v>
                </c:pt>
                <c:pt idx="88">
                  <c:v>3.0848943973320862E-4</c:v>
                </c:pt>
                <c:pt idx="89">
                  <c:v>3.0598753172958178E-4</c:v>
                </c:pt>
                <c:pt idx="90">
                  <c:v>3.0601696594138915E-4</c:v>
                </c:pt>
                <c:pt idx="91">
                  <c:v>3.1072643983056909E-4</c:v>
                </c:pt>
                <c:pt idx="92">
                  <c:v>3.1075587404237647E-4</c:v>
                </c:pt>
                <c:pt idx="93">
                  <c:v>2.9441988648928343E-4</c:v>
                </c:pt>
                <c:pt idx="94">
                  <c:v>3.5508379702428296E-4</c:v>
                </c:pt>
                <c:pt idx="95">
                  <c:v>3.6456161322625765E-4</c:v>
                </c:pt>
                <c:pt idx="96">
                  <c:v>3.0198447892377877E-4</c:v>
                </c:pt>
                <c:pt idx="97">
                  <c:v>3.0645847911849977E-4</c:v>
                </c:pt>
                <c:pt idx="99">
                  <c:v>-1.9362877948879854E-4</c:v>
                </c:pt>
                <c:pt idx="100">
                  <c:v>2.5494860845559381E-4</c:v>
                </c:pt>
                <c:pt idx="101">
                  <c:v>-1.465046063851914E-4</c:v>
                </c:pt>
                <c:pt idx="102">
                  <c:v>-1.4129475089528609E-4</c:v>
                </c:pt>
                <c:pt idx="103">
                  <c:v>-1.4085323771817547E-4</c:v>
                </c:pt>
                <c:pt idx="104">
                  <c:v>-1.4070606665913859E-4</c:v>
                </c:pt>
                <c:pt idx="105">
                  <c:v>-1.4067663244733122E-4</c:v>
                </c:pt>
                <c:pt idx="106">
                  <c:v>-9.1021117128289863E-5</c:v>
                </c:pt>
                <c:pt idx="107">
                  <c:v>-3.9540680677191333E-5</c:v>
                </c:pt>
                <c:pt idx="108">
                  <c:v>-3.9540680677191333E-5</c:v>
                </c:pt>
                <c:pt idx="109">
                  <c:v>-3.9540680677191333E-5</c:v>
                </c:pt>
                <c:pt idx="110">
                  <c:v>-3.939350961815446E-5</c:v>
                </c:pt>
                <c:pt idx="111">
                  <c:v>-3.939350961815446E-5</c:v>
                </c:pt>
                <c:pt idx="112">
                  <c:v>-3.939350961815446E-5</c:v>
                </c:pt>
                <c:pt idx="113">
                  <c:v>4.1512958911132762E-4</c:v>
                </c:pt>
                <c:pt idx="114">
                  <c:v>4.1574770755928249E-4</c:v>
                </c:pt>
                <c:pt idx="115">
                  <c:v>4.1721941814965122E-4</c:v>
                </c:pt>
                <c:pt idx="116">
                  <c:v>4.172488523614586E-4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F8-4284-B02C-19AC960ED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55616"/>
        <c:axId val="1"/>
      </c:scatterChart>
      <c:valAx>
        <c:axId val="76605561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1602487482483"/>
              <c:y val="0.90357292838395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4642932133483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5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451666580893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769252958613219"/>
          <c:w val="0.7941189142267192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A0-40B6-A52F-FA2B6928F621}"/>
            </c:ext>
          </c:extLst>
        </c:ser>
        <c:ser>
          <c:idx val="1"/>
          <c:order val="1"/>
          <c:tx>
            <c:strRef>
              <c:f>'E (2)'!$K$20:$K$20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plus>
            <c:minus>
              <c:numRef>
                <c:f>'E (2)'!$F$21:$F$969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(2)'!$K$21:$K$969</c:f>
              <c:numCache>
                <c:formatCode>General</c:formatCode>
                <c:ptCount val="949"/>
                <c:pt idx="3" formatCode="0.0000">
                  <c:v>2.4278751741803717E-2</c:v>
                </c:pt>
                <c:pt idx="4" formatCode="0.0000">
                  <c:v>1.8460970473825E-2</c:v>
                </c:pt>
                <c:pt idx="5" formatCode="0.0000">
                  <c:v>2.6797898659424391E-2</c:v>
                </c:pt>
                <c:pt idx="6" formatCode="0.0000">
                  <c:v>1.3758947345195338E-2</c:v>
                </c:pt>
                <c:pt idx="7" formatCode="0.0000">
                  <c:v>-6.4522919929004274E-3</c:v>
                </c:pt>
                <c:pt idx="8" formatCode="0.0000">
                  <c:v>-1.7386050552886445E-2</c:v>
                </c:pt>
                <c:pt idx="9" formatCode="0.0000">
                  <c:v>6.8349003267940134E-3</c:v>
                </c:pt>
                <c:pt idx="10" formatCode="0.0000">
                  <c:v>2.1258543238218408E-2</c:v>
                </c:pt>
                <c:pt idx="11" formatCode="0.0000">
                  <c:v>6.9546261947834864E-3</c:v>
                </c:pt>
                <c:pt idx="12" formatCode="0.0000">
                  <c:v>-1.338802301324904E-2</c:v>
                </c:pt>
                <c:pt idx="13" formatCode="0.0000">
                  <c:v>-8.1008306951844133E-3</c:v>
                </c:pt>
                <c:pt idx="14" formatCode="0.0000">
                  <c:v>1.5146601072046906E-5</c:v>
                </c:pt>
                <c:pt idx="15" formatCode="0.0000">
                  <c:v>-4.2390345770400017E-3</c:v>
                </c:pt>
                <c:pt idx="16" formatCode="0.0000">
                  <c:v>1.0639267107762862E-2</c:v>
                </c:pt>
                <c:pt idx="17" formatCode="0.0000">
                  <c:v>8.2011139020323753E-3</c:v>
                </c:pt>
                <c:pt idx="18" formatCode="0.0000">
                  <c:v>1.9676245959999505E-2</c:v>
                </c:pt>
                <c:pt idx="19" formatCode="0.0000">
                  <c:v>1.9571272379835136E-2</c:v>
                </c:pt>
                <c:pt idx="21" formatCode="0.0000">
                  <c:v>5.0090524404367898E-2</c:v>
                </c:pt>
                <c:pt idx="22" formatCode="0.0000">
                  <c:v>3.6443958153540734E-2</c:v>
                </c:pt>
                <c:pt idx="23" formatCode="0.0000">
                  <c:v>4.0642682455654722E-2</c:v>
                </c:pt>
                <c:pt idx="24" formatCode="0.0000">
                  <c:v>4.9725429460522719E-2</c:v>
                </c:pt>
                <c:pt idx="25" formatCode="0.0000">
                  <c:v>3.3220422948943451E-2</c:v>
                </c:pt>
                <c:pt idx="26" formatCode="0.0000">
                  <c:v>3.5518399818101898E-2</c:v>
                </c:pt>
                <c:pt idx="27" formatCode="0.0000">
                  <c:v>4.1485169516818132E-2</c:v>
                </c:pt>
                <c:pt idx="54">
                  <c:v>-3.2356787123717368E-3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A0-40B6-A52F-FA2B6928F621}"/>
            </c:ext>
          </c:extLst>
        </c:ser>
        <c:ser>
          <c:idx val="3"/>
          <c:order val="2"/>
          <c:tx>
            <c:strRef>
              <c:f>'E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plus>
            <c:minus>
              <c:numRef>
                <c:f>'E (2)'!$F$21:$F$41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A0-40B6-A52F-FA2B6928F621}"/>
            </c:ext>
          </c:extLst>
        </c:ser>
        <c:ser>
          <c:idx val="4"/>
          <c:order val="3"/>
          <c:tx>
            <c:strRef>
              <c:f>'E (2)'!$M$20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'E (2)'!$F$21:$F$969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plus>
            <c:minus>
              <c:numRef>
                <c:f>'E (2)'!$F$21:$F$969</c:f>
                <c:numCache>
                  <c:formatCode>General</c:formatCode>
                  <c:ptCount val="9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1.1442335373430979E-2</c:v>
                </c:pt>
                <c:pt idx="38" formatCode="General">
                  <c:v>1.1942335375351831E-2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5.3210867845336907E-3</c:v>
                </c:pt>
                <c:pt idx="42" formatCode="General">
                  <c:v>5.9210867912042886E-3</c:v>
                </c:pt>
                <c:pt idx="43">
                  <c:v>1.5701518001151271E-2</c:v>
                </c:pt>
                <c:pt idx="44" formatCode="General">
                  <c:v>1.2848533988290001E-2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9.8317555239191279E-4</c:v>
                </c:pt>
                <c:pt idx="51">
                  <c:v>1.0907904797932133E-3</c:v>
                </c:pt>
                <c:pt idx="52">
                  <c:v>2.1588898380286992E-4</c:v>
                </c:pt>
                <c:pt idx="57" formatCode="General">
                  <c:v>-1.0785470803966746E-3</c:v>
                </c:pt>
                <c:pt idx="59" formatCode="General">
                  <c:v>1.0354577607358806E-3</c:v>
                </c:pt>
                <c:pt idx="60">
                  <c:v>-8.8941017747856677E-4</c:v>
                </c:pt>
                <c:pt idx="66" formatCode="General">
                  <c:v>-2.5005980569403619E-4</c:v>
                </c:pt>
                <c:pt idx="67" formatCode="General">
                  <c:v>2.5072258722502738E-5</c:v>
                </c:pt>
                <c:pt idx="68" formatCode="General">
                  <c:v>-7.9979567090049386E-4</c:v>
                </c:pt>
                <c:pt idx="69" formatCode="General">
                  <c:v>-2.4663604563102126E-5</c:v>
                </c:pt>
                <c:pt idx="70" formatCode="General">
                  <c:v>-3.0862218409311026E-5</c:v>
                </c:pt>
                <c:pt idx="72" formatCode="General">
                  <c:v>5.1368090498726815E-4</c:v>
                </c:pt>
                <c:pt idx="73" formatCode="General">
                  <c:v>-1.1444173287600279E-3</c:v>
                </c:pt>
                <c:pt idx="81" formatCode="General">
                  <c:v>-2.4925028992583975E-4</c:v>
                </c:pt>
                <c:pt idx="82" formatCode="General">
                  <c:v>-1.1853410978801548E-3</c:v>
                </c:pt>
                <c:pt idx="83" formatCode="General">
                  <c:v>-1.7380911594955251E-4</c:v>
                </c:pt>
                <c:pt idx="84" formatCode="General">
                  <c:v>4.5158708962844685E-4</c:v>
                </c:pt>
                <c:pt idx="85" formatCode="General">
                  <c:v>1.0502083750907332E-4</c:v>
                </c:pt>
                <c:pt idx="86" formatCode="General">
                  <c:v>-8.7094391346909106E-5</c:v>
                </c:pt>
                <c:pt idx="87" formatCode="General">
                  <c:v>4.2408920853631571E-4</c:v>
                </c:pt>
                <c:pt idx="88" formatCode="General">
                  <c:v>8.3906054351245984E-4</c:v>
                </c:pt>
                <c:pt idx="90" formatCode="General">
                  <c:v>-4.645473018172197E-4</c:v>
                </c:pt>
                <c:pt idx="91" formatCode="General">
                  <c:v>-4.6084940549917519E-4</c:v>
                </c:pt>
                <c:pt idx="92" formatCode="General">
                  <c:v>-8.6003989417804405E-4</c:v>
                </c:pt>
                <c:pt idx="93" formatCode="General">
                  <c:v>9.7310898127034307E-5</c:v>
                </c:pt>
                <c:pt idx="94" formatCode="General">
                  <c:v>-2.6809315750142559E-4</c:v>
                </c:pt>
                <c:pt idx="95" formatCode="General">
                  <c:v>-3.6100649595027789E-4</c:v>
                </c:pt>
                <c:pt idx="96" formatCode="General">
                  <c:v>1.6167669236892834E-3</c:v>
                </c:pt>
                <c:pt idx="98" formatCode="General">
                  <c:v>2.2059466573409736E-6</c:v>
                </c:pt>
                <c:pt idx="99" formatCode="General">
                  <c:v>-8.2340942026348785E-4</c:v>
                </c:pt>
                <c:pt idx="100" formatCode="General">
                  <c:v>-5.89870018302463E-4</c:v>
                </c:pt>
                <c:pt idx="101" formatCode="General">
                  <c:v>-4.3405119504313916E-4</c:v>
                </c:pt>
                <c:pt idx="104" formatCode="General">
                  <c:v>1.932367667905055E-4</c:v>
                </c:pt>
                <c:pt idx="105" formatCode="General">
                  <c:v>1.6660365945426747E-3</c:v>
                </c:pt>
                <c:pt idx="106" formatCode="General">
                  <c:v>2.4896288305171765E-3</c:v>
                </c:pt>
                <c:pt idx="107" formatCode="General">
                  <c:v>5.8465524489292875E-4</c:v>
                </c:pt>
                <c:pt idx="108" formatCode="General">
                  <c:v>1.4100514454185031E-3</c:v>
                </c:pt>
                <c:pt idx="109" formatCode="General">
                  <c:v>-4.0331260242965072E-3</c:v>
                </c:pt>
                <c:pt idx="110" formatCode="General">
                  <c:v>8.8881395640783012E-5</c:v>
                </c:pt>
                <c:pt idx="111" formatCode="General">
                  <c:v>1.5839078114368021E-3</c:v>
                </c:pt>
                <c:pt idx="112" formatCode="General">
                  <c:v>-6.3134939409792423E-6</c:v>
                </c:pt>
                <c:pt idx="113" formatCode="General">
                  <c:v>9.0680328867165372E-4</c:v>
                </c:pt>
                <c:pt idx="114" formatCode="General">
                  <c:v>1.9921916391467676E-3</c:v>
                </c:pt>
                <c:pt idx="119" formatCode="General">
                  <c:v>-4.3984150397591293E-4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A0-40B6-A52F-FA2B6928F621}"/>
            </c:ext>
          </c:extLst>
        </c:ser>
        <c:ser>
          <c:idx val="2"/>
          <c:order val="4"/>
          <c:tx>
            <c:strRef>
              <c:f>'E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(2)'!$N$21:$N$969</c:f>
              <c:numCache>
                <c:formatCode>General</c:formatCode>
                <c:ptCount val="949"/>
                <c:pt idx="74">
                  <c:v>6.0867365391459316E-5</c:v>
                </c:pt>
                <c:pt idx="89">
                  <c:v>-9.0471767180133611E-5</c:v>
                </c:pt>
                <c:pt idx="103">
                  <c:v>1.4424834080273286E-4</c:v>
                </c:pt>
                <c:pt idx="115">
                  <c:v>2.4475699829054065E-3</c:v>
                </c:pt>
                <c:pt idx="116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A0-40B6-A52F-FA2B6928F621}"/>
            </c:ext>
          </c:extLst>
        </c:ser>
        <c:ser>
          <c:idx val="5"/>
          <c:order val="5"/>
          <c:tx>
            <c:strRef>
              <c:f>'E (2)'!$O$20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(2)'!$O$21:$O$969</c:f>
              <c:numCache>
                <c:formatCode>General</c:formatCode>
                <c:ptCount val="949"/>
                <c:pt idx="117" formatCode="0.0000">
                  <c:v>1.8944453404401429E-3</c:v>
                </c:pt>
                <c:pt idx="118" formatCode="0.0000">
                  <c:v>1.9894717479473911E-3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A0-40B6-A52F-FA2B6928F621}"/>
            </c:ext>
          </c:extLst>
        </c:ser>
        <c:ser>
          <c:idx val="6"/>
          <c:order val="6"/>
          <c:tx>
            <c:strRef>
              <c:f>'E (2)'!$P$20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(2)'!$P$21:$P$969</c:f>
              <c:numCache>
                <c:formatCode>General</c:formatCode>
                <c:ptCount val="949"/>
                <c:pt idx="2">
                  <c:v>-2.9483665421139449E-3</c:v>
                </c:pt>
                <c:pt idx="53">
                  <c:v>4.0241778624476865E-3</c:v>
                </c:pt>
                <c:pt idx="61">
                  <c:v>-3.3514254537294619E-3</c:v>
                </c:pt>
                <c:pt idx="62">
                  <c:v>3.6824973358307034E-4</c:v>
                </c:pt>
                <c:pt idx="63">
                  <c:v>6.9364593218779191E-4</c:v>
                </c:pt>
                <c:pt idx="64">
                  <c:v>-1.8312219981453381E-3</c:v>
                </c:pt>
                <c:pt idx="65">
                  <c:v>2.6380441704532132E-4</c:v>
                </c:pt>
                <c:pt idx="71">
                  <c:v>-6.2663605785928667E-4</c:v>
                </c:pt>
                <c:pt idx="75">
                  <c:v>1.6745610992074944E-3</c:v>
                </c:pt>
                <c:pt idx="76">
                  <c:v>1.8745611014310271E-3</c:v>
                </c:pt>
                <c:pt idx="77">
                  <c:v>3.5745611021411605E-3</c:v>
                </c:pt>
                <c:pt idx="78">
                  <c:v>-1.2503068282967433E-3</c:v>
                </c:pt>
                <c:pt idx="79">
                  <c:v>-5.5030683142831549E-4</c:v>
                </c:pt>
                <c:pt idx="80">
                  <c:v>-4.5030682667857036E-4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A0-40B6-A52F-FA2B6928F621}"/>
            </c:ext>
          </c:extLst>
        </c:ser>
        <c:ser>
          <c:idx val="7"/>
          <c:order val="7"/>
          <c:tx>
            <c:strRef>
              <c:f>'E (2)'!$Q$20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(2)'!$Q$21:$Q$969</c:f>
              <c:numCache>
                <c:formatCode>General</c:formatCode>
                <c:ptCount val="949"/>
                <c:pt idx="2">
                  <c:v>-1.6276348219084694E-4</c:v>
                </c:pt>
                <c:pt idx="54">
                  <c:v>-1.3649106648753336E-3</c:v>
                </c:pt>
                <c:pt idx="55">
                  <c:v>-1.3542582681301684E-3</c:v>
                </c:pt>
                <c:pt idx="56">
                  <c:v>-1.3340429243069571E-3</c:v>
                </c:pt>
                <c:pt idx="57">
                  <c:v>-1.3322271748617588E-3</c:v>
                </c:pt>
                <c:pt idx="58">
                  <c:v>-1.3100750316303359E-3</c:v>
                </c:pt>
                <c:pt idx="59">
                  <c:v>-1.1305579364817007E-3</c:v>
                </c:pt>
                <c:pt idx="60">
                  <c:v>-1.1299526866666346E-3</c:v>
                </c:pt>
                <c:pt idx="61">
                  <c:v>-1.1162740408461385E-3</c:v>
                </c:pt>
                <c:pt idx="62">
                  <c:v>-1.0948481973927951E-3</c:v>
                </c:pt>
                <c:pt idx="63">
                  <c:v>-1.0930324479475964E-3</c:v>
                </c:pt>
                <c:pt idx="64">
                  <c:v>-1.0924271981325303E-3</c:v>
                </c:pt>
                <c:pt idx="65">
                  <c:v>-1.0923061481695169E-3</c:v>
                </c:pt>
                <c:pt idx="66">
                  <c:v>-1.0871009997599477E-3</c:v>
                </c:pt>
                <c:pt idx="67">
                  <c:v>-1.0864957499448816E-3</c:v>
                </c:pt>
                <c:pt idx="68">
                  <c:v>-1.0858905001298151E-3</c:v>
                </c:pt>
                <c:pt idx="69">
                  <c:v>-1.085285250314749E-3</c:v>
                </c:pt>
                <c:pt idx="70">
                  <c:v>-9.0746285464829955E-4</c:v>
                </c:pt>
                <c:pt idx="71">
                  <c:v>-8.8809486056618111E-4</c:v>
                </c:pt>
                <c:pt idx="72">
                  <c:v>-8.8664226101002218E-4</c:v>
                </c:pt>
                <c:pt idx="73">
                  <c:v>-8.7792666367306899E-4</c:v>
                </c:pt>
                <c:pt idx="74">
                  <c:v>-8.7707931393197613E-4</c:v>
                </c:pt>
                <c:pt idx="75">
                  <c:v>-6.7637847525602425E-4</c:v>
                </c:pt>
                <c:pt idx="76">
                  <c:v>-6.7637847525602425E-4</c:v>
                </c:pt>
                <c:pt idx="77">
                  <c:v>-6.7637847525602425E-4</c:v>
                </c:pt>
                <c:pt idx="78">
                  <c:v>-6.7577322544095817E-4</c:v>
                </c:pt>
                <c:pt idx="79">
                  <c:v>-6.7577322544095817E-4</c:v>
                </c:pt>
                <c:pt idx="80">
                  <c:v>-6.7577322544095817E-4</c:v>
                </c:pt>
                <c:pt idx="81">
                  <c:v>-6.7093122692042846E-4</c:v>
                </c:pt>
                <c:pt idx="82">
                  <c:v>-6.5301583239446895E-4</c:v>
                </c:pt>
                <c:pt idx="83">
                  <c:v>-6.4599493453970105E-4</c:v>
                </c:pt>
                <c:pt idx="84">
                  <c:v>-6.4417918509450237E-4</c:v>
                </c:pt>
                <c:pt idx="85">
                  <c:v>-6.2844268990278128E-4</c:v>
                </c:pt>
                <c:pt idx="86">
                  <c:v>-4.777354859512974E-4</c:v>
                </c:pt>
                <c:pt idx="87">
                  <c:v>-3.8065341561467885E-4</c:v>
                </c:pt>
                <c:pt idx="88">
                  <c:v>-2.2038326458514914E-4</c:v>
                </c:pt>
                <c:pt idx="89">
                  <c:v>-1.9532592224140856E-4</c:v>
                </c:pt>
                <c:pt idx="90">
                  <c:v>-1.9108917353594513E-4</c:v>
                </c:pt>
                <c:pt idx="91">
                  <c:v>-1.7414217871409145E-4</c:v>
                </c:pt>
                <c:pt idx="92">
                  <c:v>2.4202759412542769E-4</c:v>
                </c:pt>
                <c:pt idx="93">
                  <c:v>2.5280104083360601E-4</c:v>
                </c:pt>
                <c:pt idx="94">
                  <c:v>2.7386373439790984E-4</c:v>
                </c:pt>
                <c:pt idx="95">
                  <c:v>2.8342668147595578E-4</c:v>
                </c:pt>
                <c:pt idx="96">
                  <c:v>2.9613692759234594E-4</c:v>
                </c:pt>
                <c:pt idx="97">
                  <c:v>3.0485252492929923E-4</c:v>
                </c:pt>
                <c:pt idx="98">
                  <c:v>4.8146442096561645E-4</c:v>
                </c:pt>
                <c:pt idx="99">
                  <c:v>5.0155871482581425E-4</c:v>
                </c:pt>
                <c:pt idx="100">
                  <c:v>5.1777940986958847E-4</c:v>
                </c:pt>
                <c:pt idx="101">
                  <c:v>5.2153195872299888E-4</c:v>
                </c:pt>
                <c:pt idx="102">
                  <c:v>5.3472640469144205E-4</c:v>
                </c:pt>
                <c:pt idx="103">
                  <c:v>6.9705440509219689E-4</c:v>
                </c:pt>
                <c:pt idx="104">
                  <c:v>7.1533294950719612E-4</c:v>
                </c:pt>
                <c:pt idx="105">
                  <c:v>7.2816424558659956E-4</c:v>
                </c:pt>
                <c:pt idx="106">
                  <c:v>7.4462704055640024E-4</c:v>
                </c:pt>
                <c:pt idx="107">
                  <c:v>7.4474809051941352E-4</c:v>
                </c:pt>
                <c:pt idx="108">
                  <c:v>7.4656383996461208E-4</c:v>
                </c:pt>
                <c:pt idx="109">
                  <c:v>7.5491628741252564E-4</c:v>
                </c:pt>
                <c:pt idx="110">
                  <c:v>7.6411608460153185E-4</c:v>
                </c:pt>
                <c:pt idx="111">
                  <c:v>7.6423713456454513E-4</c:v>
                </c:pt>
                <c:pt idx="112">
                  <c:v>9.4653837886248459E-4</c:v>
                </c:pt>
                <c:pt idx="113">
                  <c:v>9.6082227449804686E-4</c:v>
                </c:pt>
                <c:pt idx="114">
                  <c:v>9.8551646695274782E-4</c:v>
                </c:pt>
                <c:pt idx="115">
                  <c:v>1.1934803034094942E-3</c:v>
                </c:pt>
                <c:pt idx="116">
                  <c:v>1.1960223526327723E-3</c:v>
                </c:pt>
                <c:pt idx="117">
                  <c:v>1.2020748507834342E-3</c:v>
                </c:pt>
                <c:pt idx="118">
                  <c:v>1.2021959007464476E-3</c:v>
                </c:pt>
                <c:pt idx="119">
                  <c:v>1.2053431997847918E-3</c:v>
                </c:pt>
                <c:pt idx="120">
                  <c:v>1.2097009984532684E-3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A0-40B6-A52F-FA2B6928F621}"/>
            </c:ext>
          </c:extLst>
        </c:ser>
        <c:ser>
          <c:idx val="8"/>
          <c:order val="8"/>
          <c:tx>
            <c:strRef>
              <c:f>'E (2)'!$T$20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(2)'!$F$21:$F$169</c:f>
                <c:numCache>
                  <c:formatCode>General</c:formatCode>
                  <c:ptCount val="1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plus>
            <c:minus>
              <c:numRef>
                <c:f>'E (2)'!$F$21:$F$169</c:f>
                <c:numCache>
                  <c:formatCode>General</c:formatCode>
                  <c:ptCount val="149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(2)'!$T$21:$T$969</c:f>
              <c:numCache>
                <c:formatCode>General</c:formatCode>
                <c:ptCount val="949"/>
                <c:pt idx="55">
                  <c:v>1.3360249999095686E-2</c:v>
                </c:pt>
                <c:pt idx="56">
                  <c:v>4.0167599996493664E-2</c:v>
                </c:pt>
                <c:pt idx="58">
                  <c:v>9.5911286589398514E-2</c:v>
                </c:pt>
                <c:pt idx="78">
                  <c:v>-1.2503068282967433E-3</c:v>
                </c:pt>
                <c:pt idx="79">
                  <c:v>-5.5030683142831549E-4</c:v>
                </c:pt>
                <c:pt idx="80">
                  <c:v>-4.5030682667857036E-4</c:v>
                </c:pt>
                <c:pt idx="97">
                  <c:v>1.3358668693399522E-2</c:v>
                </c:pt>
                <c:pt idx="102">
                  <c:v>-5.8861721263383515E-3</c:v>
                </c:pt>
                <c:pt idx="109">
                  <c:v>-4.0331260242965072E-3</c:v>
                </c:pt>
                <c:pt idx="120">
                  <c:v>-5.2018890615727287E-2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A0-40B6-A52F-FA2B6928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57912"/>
        <c:axId val="1"/>
      </c:scatterChart>
      <c:valAx>
        <c:axId val="76605791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355136980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5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87581699346407E-2"/>
          <c:y val="0.92000129214617399"/>
          <c:w val="0.941178014512891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654827664308458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8910048696015E-2"/>
          <c:y val="0.15335487182207191"/>
          <c:w val="0.84771713679994321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8E-4CE0-8E4A-4BE582246426}"/>
            </c:ext>
          </c:extLst>
        </c:ser>
        <c:ser>
          <c:idx val="3"/>
          <c:order val="1"/>
          <c:tx>
            <c:strRef>
              <c:f>'E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plus>
            <c:minus>
              <c:numRef>
                <c:f>'E (2)'!$F$21:$F$41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8E-4CE0-8E4A-4BE582246426}"/>
            </c:ext>
          </c:extLst>
        </c:ser>
        <c:ser>
          <c:idx val="4"/>
          <c:order val="2"/>
          <c:tx>
            <c:strRef>
              <c:f>'E (2)'!$M$20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plus>
            <c:minus>
              <c:numRef>
                <c:f>'E (2)'!$F$21:$F$1792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1.1442335373430979E-2</c:v>
                </c:pt>
                <c:pt idx="38" formatCode="General">
                  <c:v>1.1942335375351831E-2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5.3210867845336907E-3</c:v>
                </c:pt>
                <c:pt idx="42" formatCode="General">
                  <c:v>5.9210867912042886E-3</c:v>
                </c:pt>
                <c:pt idx="43">
                  <c:v>1.5701518001151271E-2</c:v>
                </c:pt>
                <c:pt idx="44" formatCode="General">
                  <c:v>1.2848533988290001E-2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9.8317555239191279E-4</c:v>
                </c:pt>
                <c:pt idx="51">
                  <c:v>1.0907904797932133E-3</c:v>
                </c:pt>
                <c:pt idx="52">
                  <c:v>2.1588898380286992E-4</c:v>
                </c:pt>
                <c:pt idx="57" formatCode="General">
                  <c:v>-1.0785470803966746E-3</c:v>
                </c:pt>
                <c:pt idx="59" formatCode="General">
                  <c:v>1.0354577607358806E-3</c:v>
                </c:pt>
                <c:pt idx="60">
                  <c:v>-8.8941017747856677E-4</c:v>
                </c:pt>
                <c:pt idx="66" formatCode="General">
                  <c:v>-2.5005980569403619E-4</c:v>
                </c:pt>
                <c:pt idx="67" formatCode="General">
                  <c:v>2.5072258722502738E-5</c:v>
                </c:pt>
                <c:pt idx="68" formatCode="General">
                  <c:v>-7.9979567090049386E-4</c:v>
                </c:pt>
                <c:pt idx="69" formatCode="General">
                  <c:v>-2.4663604563102126E-5</c:v>
                </c:pt>
                <c:pt idx="70" formatCode="General">
                  <c:v>-3.0862218409311026E-5</c:v>
                </c:pt>
                <c:pt idx="72" formatCode="General">
                  <c:v>5.1368090498726815E-4</c:v>
                </c:pt>
                <c:pt idx="73" formatCode="General">
                  <c:v>-1.1444173287600279E-3</c:v>
                </c:pt>
                <c:pt idx="81" formatCode="General">
                  <c:v>-2.4925028992583975E-4</c:v>
                </c:pt>
                <c:pt idx="82" formatCode="General">
                  <c:v>-1.1853410978801548E-3</c:v>
                </c:pt>
                <c:pt idx="83" formatCode="General">
                  <c:v>-1.7380911594955251E-4</c:v>
                </c:pt>
                <c:pt idx="84" formatCode="General">
                  <c:v>4.5158708962844685E-4</c:v>
                </c:pt>
                <c:pt idx="85" formatCode="General">
                  <c:v>1.0502083750907332E-4</c:v>
                </c:pt>
                <c:pt idx="86" formatCode="General">
                  <c:v>-8.7094391346909106E-5</c:v>
                </c:pt>
                <c:pt idx="87" formatCode="General">
                  <c:v>4.2408920853631571E-4</c:v>
                </c:pt>
                <c:pt idx="88" formatCode="General">
                  <c:v>8.3906054351245984E-4</c:v>
                </c:pt>
                <c:pt idx="90" formatCode="General">
                  <c:v>-4.645473018172197E-4</c:v>
                </c:pt>
                <c:pt idx="91" formatCode="General">
                  <c:v>-4.6084940549917519E-4</c:v>
                </c:pt>
                <c:pt idx="92" formatCode="General">
                  <c:v>-8.6003989417804405E-4</c:v>
                </c:pt>
                <c:pt idx="93" formatCode="General">
                  <c:v>9.7310898127034307E-5</c:v>
                </c:pt>
                <c:pt idx="94" formatCode="General">
                  <c:v>-2.6809315750142559E-4</c:v>
                </c:pt>
                <c:pt idx="95" formatCode="General">
                  <c:v>-3.6100649595027789E-4</c:v>
                </c:pt>
                <c:pt idx="96" formatCode="General">
                  <c:v>1.6167669236892834E-3</c:v>
                </c:pt>
                <c:pt idx="98" formatCode="General">
                  <c:v>2.2059466573409736E-6</c:v>
                </c:pt>
                <c:pt idx="99" formatCode="General">
                  <c:v>-8.2340942026348785E-4</c:v>
                </c:pt>
                <c:pt idx="100" formatCode="General">
                  <c:v>-5.89870018302463E-4</c:v>
                </c:pt>
                <c:pt idx="101" formatCode="General">
                  <c:v>-4.3405119504313916E-4</c:v>
                </c:pt>
                <c:pt idx="104" formatCode="General">
                  <c:v>1.932367667905055E-4</c:v>
                </c:pt>
                <c:pt idx="105" formatCode="General">
                  <c:v>1.6660365945426747E-3</c:v>
                </c:pt>
                <c:pt idx="106" formatCode="General">
                  <c:v>2.4896288305171765E-3</c:v>
                </c:pt>
                <c:pt idx="107" formatCode="General">
                  <c:v>5.8465524489292875E-4</c:v>
                </c:pt>
                <c:pt idx="108" formatCode="General">
                  <c:v>1.4100514454185031E-3</c:v>
                </c:pt>
                <c:pt idx="109" formatCode="General">
                  <c:v>-4.0331260242965072E-3</c:v>
                </c:pt>
                <c:pt idx="110" formatCode="General">
                  <c:v>8.8881395640783012E-5</c:v>
                </c:pt>
                <c:pt idx="111" formatCode="General">
                  <c:v>1.5839078114368021E-3</c:v>
                </c:pt>
                <c:pt idx="112" formatCode="General">
                  <c:v>-6.3134939409792423E-6</c:v>
                </c:pt>
                <c:pt idx="113" formatCode="General">
                  <c:v>9.0680328867165372E-4</c:v>
                </c:pt>
                <c:pt idx="114" formatCode="General">
                  <c:v>1.9921916391467676E-3</c:v>
                </c:pt>
                <c:pt idx="119" formatCode="General">
                  <c:v>-4.3984150397591293E-4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8E-4CE0-8E4A-4BE582246426}"/>
            </c:ext>
          </c:extLst>
        </c:ser>
        <c:ser>
          <c:idx val="2"/>
          <c:order val="3"/>
          <c:tx>
            <c:strRef>
              <c:f>'E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(2)'!$N$21:$N$969</c:f>
              <c:numCache>
                <c:formatCode>General</c:formatCode>
                <c:ptCount val="949"/>
                <c:pt idx="74">
                  <c:v>6.0867365391459316E-5</c:v>
                </c:pt>
                <c:pt idx="89">
                  <c:v>-9.0471767180133611E-5</c:v>
                </c:pt>
                <c:pt idx="103">
                  <c:v>1.4424834080273286E-4</c:v>
                </c:pt>
                <c:pt idx="115">
                  <c:v>2.4475699829054065E-3</c:v>
                </c:pt>
                <c:pt idx="116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8E-4CE0-8E4A-4BE582246426}"/>
            </c:ext>
          </c:extLst>
        </c:ser>
        <c:ser>
          <c:idx val="5"/>
          <c:order val="4"/>
          <c:tx>
            <c:strRef>
              <c:f>'E (2)'!$O$20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(2)'!$O$21:$O$969</c:f>
              <c:numCache>
                <c:formatCode>General</c:formatCode>
                <c:ptCount val="949"/>
                <c:pt idx="117" formatCode="0.0000">
                  <c:v>1.8944453404401429E-3</c:v>
                </c:pt>
                <c:pt idx="118" formatCode="0.0000">
                  <c:v>1.9894717479473911E-3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8E-4CE0-8E4A-4BE582246426}"/>
            </c:ext>
          </c:extLst>
        </c:ser>
        <c:ser>
          <c:idx val="6"/>
          <c:order val="5"/>
          <c:tx>
            <c:strRef>
              <c:f>'E (2)'!$P$20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(2)'!$P$21:$P$969</c:f>
              <c:numCache>
                <c:formatCode>General</c:formatCode>
                <c:ptCount val="949"/>
                <c:pt idx="2">
                  <c:v>-2.9483665421139449E-3</c:v>
                </c:pt>
                <c:pt idx="53">
                  <c:v>4.0241778624476865E-3</c:v>
                </c:pt>
                <c:pt idx="61">
                  <c:v>-3.3514254537294619E-3</c:v>
                </c:pt>
                <c:pt idx="62">
                  <c:v>3.6824973358307034E-4</c:v>
                </c:pt>
                <c:pt idx="63">
                  <c:v>6.9364593218779191E-4</c:v>
                </c:pt>
                <c:pt idx="64">
                  <c:v>-1.8312219981453381E-3</c:v>
                </c:pt>
                <c:pt idx="65">
                  <c:v>2.6380441704532132E-4</c:v>
                </c:pt>
                <c:pt idx="71">
                  <c:v>-6.2663605785928667E-4</c:v>
                </c:pt>
                <c:pt idx="75">
                  <c:v>1.6745610992074944E-3</c:v>
                </c:pt>
                <c:pt idx="76">
                  <c:v>1.8745611014310271E-3</c:v>
                </c:pt>
                <c:pt idx="77">
                  <c:v>3.5745611021411605E-3</c:v>
                </c:pt>
                <c:pt idx="78">
                  <c:v>-1.2503068282967433E-3</c:v>
                </c:pt>
                <c:pt idx="79">
                  <c:v>-5.5030683142831549E-4</c:v>
                </c:pt>
                <c:pt idx="80">
                  <c:v>-4.5030682667857036E-4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8E-4CE0-8E4A-4BE582246426}"/>
            </c:ext>
          </c:extLst>
        </c:ser>
        <c:ser>
          <c:idx val="7"/>
          <c:order val="6"/>
          <c:tx>
            <c:strRef>
              <c:f>'E (2)'!$Q$20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(2)'!$Q$21:$Q$969</c:f>
              <c:numCache>
                <c:formatCode>General</c:formatCode>
                <c:ptCount val="949"/>
                <c:pt idx="2">
                  <c:v>-1.6276348219084694E-4</c:v>
                </c:pt>
                <c:pt idx="54">
                  <c:v>-1.3649106648753336E-3</c:v>
                </c:pt>
                <c:pt idx="55">
                  <c:v>-1.3542582681301684E-3</c:v>
                </c:pt>
                <c:pt idx="56">
                  <c:v>-1.3340429243069571E-3</c:v>
                </c:pt>
                <c:pt idx="57">
                  <c:v>-1.3322271748617588E-3</c:v>
                </c:pt>
                <c:pt idx="58">
                  <c:v>-1.3100750316303359E-3</c:v>
                </c:pt>
                <c:pt idx="59">
                  <c:v>-1.1305579364817007E-3</c:v>
                </c:pt>
                <c:pt idx="60">
                  <c:v>-1.1299526866666346E-3</c:v>
                </c:pt>
                <c:pt idx="61">
                  <c:v>-1.1162740408461385E-3</c:v>
                </c:pt>
                <c:pt idx="62">
                  <c:v>-1.0948481973927951E-3</c:v>
                </c:pt>
                <c:pt idx="63">
                  <c:v>-1.0930324479475964E-3</c:v>
                </c:pt>
                <c:pt idx="64">
                  <c:v>-1.0924271981325303E-3</c:v>
                </c:pt>
                <c:pt idx="65">
                  <c:v>-1.0923061481695169E-3</c:v>
                </c:pt>
                <c:pt idx="66">
                  <c:v>-1.0871009997599477E-3</c:v>
                </c:pt>
                <c:pt idx="67">
                  <c:v>-1.0864957499448816E-3</c:v>
                </c:pt>
                <c:pt idx="68">
                  <c:v>-1.0858905001298151E-3</c:v>
                </c:pt>
                <c:pt idx="69">
                  <c:v>-1.085285250314749E-3</c:v>
                </c:pt>
                <c:pt idx="70">
                  <c:v>-9.0746285464829955E-4</c:v>
                </c:pt>
                <c:pt idx="71">
                  <c:v>-8.8809486056618111E-4</c:v>
                </c:pt>
                <c:pt idx="72">
                  <c:v>-8.8664226101002218E-4</c:v>
                </c:pt>
                <c:pt idx="73">
                  <c:v>-8.7792666367306899E-4</c:v>
                </c:pt>
                <c:pt idx="74">
                  <c:v>-8.7707931393197613E-4</c:v>
                </c:pt>
                <c:pt idx="75">
                  <c:v>-6.7637847525602425E-4</c:v>
                </c:pt>
                <c:pt idx="76">
                  <c:v>-6.7637847525602425E-4</c:v>
                </c:pt>
                <c:pt idx="77">
                  <c:v>-6.7637847525602425E-4</c:v>
                </c:pt>
                <c:pt idx="78">
                  <c:v>-6.7577322544095817E-4</c:v>
                </c:pt>
                <c:pt idx="79">
                  <c:v>-6.7577322544095817E-4</c:v>
                </c:pt>
                <c:pt idx="80">
                  <c:v>-6.7577322544095817E-4</c:v>
                </c:pt>
                <c:pt idx="81">
                  <c:v>-6.7093122692042846E-4</c:v>
                </c:pt>
                <c:pt idx="82">
                  <c:v>-6.5301583239446895E-4</c:v>
                </c:pt>
                <c:pt idx="83">
                  <c:v>-6.4599493453970105E-4</c:v>
                </c:pt>
                <c:pt idx="84">
                  <c:v>-6.4417918509450237E-4</c:v>
                </c:pt>
                <c:pt idx="85">
                  <c:v>-6.2844268990278128E-4</c:v>
                </c:pt>
                <c:pt idx="86">
                  <c:v>-4.777354859512974E-4</c:v>
                </c:pt>
                <c:pt idx="87">
                  <c:v>-3.8065341561467885E-4</c:v>
                </c:pt>
                <c:pt idx="88">
                  <c:v>-2.2038326458514914E-4</c:v>
                </c:pt>
                <c:pt idx="89">
                  <c:v>-1.9532592224140856E-4</c:v>
                </c:pt>
                <c:pt idx="90">
                  <c:v>-1.9108917353594513E-4</c:v>
                </c:pt>
                <c:pt idx="91">
                  <c:v>-1.7414217871409145E-4</c:v>
                </c:pt>
                <c:pt idx="92">
                  <c:v>2.4202759412542769E-4</c:v>
                </c:pt>
                <c:pt idx="93">
                  <c:v>2.5280104083360601E-4</c:v>
                </c:pt>
                <c:pt idx="94">
                  <c:v>2.7386373439790984E-4</c:v>
                </c:pt>
                <c:pt idx="95">
                  <c:v>2.8342668147595578E-4</c:v>
                </c:pt>
                <c:pt idx="96">
                  <c:v>2.9613692759234594E-4</c:v>
                </c:pt>
                <c:pt idx="97">
                  <c:v>3.0485252492929923E-4</c:v>
                </c:pt>
                <c:pt idx="98">
                  <c:v>4.8146442096561645E-4</c:v>
                </c:pt>
                <c:pt idx="99">
                  <c:v>5.0155871482581425E-4</c:v>
                </c:pt>
                <c:pt idx="100">
                  <c:v>5.1777940986958847E-4</c:v>
                </c:pt>
                <c:pt idx="101">
                  <c:v>5.2153195872299888E-4</c:v>
                </c:pt>
                <c:pt idx="102">
                  <c:v>5.3472640469144205E-4</c:v>
                </c:pt>
                <c:pt idx="103">
                  <c:v>6.9705440509219689E-4</c:v>
                </c:pt>
                <c:pt idx="104">
                  <c:v>7.1533294950719612E-4</c:v>
                </c:pt>
                <c:pt idx="105">
                  <c:v>7.2816424558659956E-4</c:v>
                </c:pt>
                <c:pt idx="106">
                  <c:v>7.4462704055640024E-4</c:v>
                </c:pt>
                <c:pt idx="107">
                  <c:v>7.4474809051941352E-4</c:v>
                </c:pt>
                <c:pt idx="108">
                  <c:v>7.4656383996461208E-4</c:v>
                </c:pt>
                <c:pt idx="109">
                  <c:v>7.5491628741252564E-4</c:v>
                </c:pt>
                <c:pt idx="110">
                  <c:v>7.6411608460153185E-4</c:v>
                </c:pt>
                <c:pt idx="111">
                  <c:v>7.6423713456454513E-4</c:v>
                </c:pt>
                <c:pt idx="112">
                  <c:v>9.4653837886248459E-4</c:v>
                </c:pt>
                <c:pt idx="113">
                  <c:v>9.6082227449804686E-4</c:v>
                </c:pt>
                <c:pt idx="114">
                  <c:v>9.8551646695274782E-4</c:v>
                </c:pt>
                <c:pt idx="115">
                  <c:v>1.1934803034094942E-3</c:v>
                </c:pt>
                <c:pt idx="116">
                  <c:v>1.1960223526327723E-3</c:v>
                </c:pt>
                <c:pt idx="117">
                  <c:v>1.2020748507834342E-3</c:v>
                </c:pt>
                <c:pt idx="118">
                  <c:v>1.2021959007464476E-3</c:v>
                </c:pt>
                <c:pt idx="119">
                  <c:v>1.2053431997847918E-3</c:v>
                </c:pt>
                <c:pt idx="120">
                  <c:v>1.2097009984532684E-3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8E-4CE0-8E4A-4BE582246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65456"/>
        <c:axId val="1"/>
      </c:scatterChart>
      <c:valAx>
        <c:axId val="76606545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548645251831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602368866328256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6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812182741116"/>
          <c:y val="0.91693290734824284"/>
          <c:w val="0.79695431472081213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678942920199375"/>
          <c:w val="0.79478827361563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9-4B7C-8788-14BF72566673}"/>
            </c:ext>
          </c:extLst>
        </c:ser>
        <c:ser>
          <c:idx val="3"/>
          <c:order val="1"/>
          <c:tx>
            <c:strRef>
              <c:f>'E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'E (2)'!$F$21:$F$137</c:f>
                <c:numCache>
                  <c:formatCode>General</c:formatCode>
                  <c:ptCount val="117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</c:numCache>
              </c:numRef>
            </c:plus>
            <c:minus>
              <c:numRef>
                <c:f>'E (2)'!$F$21:$F$137</c:f>
                <c:numCache>
                  <c:formatCode>General</c:formatCode>
                  <c:ptCount val="117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19-4B7C-8788-14BF72566673}"/>
            </c:ext>
          </c:extLst>
        </c:ser>
        <c:ser>
          <c:idx val="4"/>
          <c:order val="2"/>
          <c:tx>
            <c:strRef>
              <c:f>'E (2)'!$M$20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(2)'!$F$21:$F$2408</c:f>
                <c:numCache>
                  <c:formatCode>General</c:formatCode>
                  <c:ptCount val="2388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plus>
            <c:minus>
              <c:numRef>
                <c:f>'E (2)'!$F$21:$F$2408</c:f>
                <c:numCache>
                  <c:formatCode>General</c:formatCode>
                  <c:ptCount val="2388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1.1442335373430979E-2</c:v>
                </c:pt>
                <c:pt idx="38" formatCode="General">
                  <c:v>1.1942335375351831E-2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5.3210867845336907E-3</c:v>
                </c:pt>
                <c:pt idx="42" formatCode="General">
                  <c:v>5.9210867912042886E-3</c:v>
                </c:pt>
                <c:pt idx="43">
                  <c:v>1.5701518001151271E-2</c:v>
                </c:pt>
                <c:pt idx="44" formatCode="General">
                  <c:v>1.2848533988290001E-2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9.8317555239191279E-4</c:v>
                </c:pt>
                <c:pt idx="51">
                  <c:v>1.0907904797932133E-3</c:v>
                </c:pt>
                <c:pt idx="52">
                  <c:v>2.1588898380286992E-4</c:v>
                </c:pt>
                <c:pt idx="57" formatCode="General">
                  <c:v>-1.0785470803966746E-3</c:v>
                </c:pt>
                <c:pt idx="59" formatCode="General">
                  <c:v>1.0354577607358806E-3</c:v>
                </c:pt>
                <c:pt idx="60">
                  <c:v>-8.8941017747856677E-4</c:v>
                </c:pt>
                <c:pt idx="66" formatCode="General">
                  <c:v>-2.5005980569403619E-4</c:v>
                </c:pt>
                <c:pt idx="67" formatCode="General">
                  <c:v>2.5072258722502738E-5</c:v>
                </c:pt>
                <c:pt idx="68" formatCode="General">
                  <c:v>-7.9979567090049386E-4</c:v>
                </c:pt>
                <c:pt idx="69" formatCode="General">
                  <c:v>-2.4663604563102126E-5</c:v>
                </c:pt>
                <c:pt idx="70" formatCode="General">
                  <c:v>-3.0862218409311026E-5</c:v>
                </c:pt>
                <c:pt idx="72" formatCode="General">
                  <c:v>5.1368090498726815E-4</c:v>
                </c:pt>
                <c:pt idx="73" formatCode="General">
                  <c:v>-1.1444173287600279E-3</c:v>
                </c:pt>
                <c:pt idx="81" formatCode="General">
                  <c:v>-2.4925028992583975E-4</c:v>
                </c:pt>
                <c:pt idx="82" formatCode="General">
                  <c:v>-1.1853410978801548E-3</c:v>
                </c:pt>
                <c:pt idx="83" formatCode="General">
                  <c:v>-1.7380911594955251E-4</c:v>
                </c:pt>
                <c:pt idx="84" formatCode="General">
                  <c:v>4.5158708962844685E-4</c:v>
                </c:pt>
                <c:pt idx="85" formatCode="General">
                  <c:v>1.0502083750907332E-4</c:v>
                </c:pt>
                <c:pt idx="86" formatCode="General">
                  <c:v>-8.7094391346909106E-5</c:v>
                </c:pt>
                <c:pt idx="87" formatCode="General">
                  <c:v>4.2408920853631571E-4</c:v>
                </c:pt>
                <c:pt idx="88" formatCode="General">
                  <c:v>8.3906054351245984E-4</c:v>
                </c:pt>
                <c:pt idx="90" formatCode="General">
                  <c:v>-4.645473018172197E-4</c:v>
                </c:pt>
                <c:pt idx="91" formatCode="General">
                  <c:v>-4.6084940549917519E-4</c:v>
                </c:pt>
                <c:pt idx="92" formatCode="General">
                  <c:v>-8.6003989417804405E-4</c:v>
                </c:pt>
                <c:pt idx="93" formatCode="General">
                  <c:v>9.7310898127034307E-5</c:v>
                </c:pt>
                <c:pt idx="94" formatCode="General">
                  <c:v>-2.6809315750142559E-4</c:v>
                </c:pt>
                <c:pt idx="95" formatCode="General">
                  <c:v>-3.6100649595027789E-4</c:v>
                </c:pt>
                <c:pt idx="96" formatCode="General">
                  <c:v>1.6167669236892834E-3</c:v>
                </c:pt>
                <c:pt idx="98" formatCode="General">
                  <c:v>2.2059466573409736E-6</c:v>
                </c:pt>
                <c:pt idx="99" formatCode="General">
                  <c:v>-8.2340942026348785E-4</c:v>
                </c:pt>
                <c:pt idx="100" formatCode="General">
                  <c:v>-5.89870018302463E-4</c:v>
                </c:pt>
                <c:pt idx="101" formatCode="General">
                  <c:v>-4.3405119504313916E-4</c:v>
                </c:pt>
                <c:pt idx="104" formatCode="General">
                  <c:v>1.932367667905055E-4</c:v>
                </c:pt>
                <c:pt idx="105" formatCode="General">
                  <c:v>1.6660365945426747E-3</c:v>
                </c:pt>
                <c:pt idx="106" formatCode="General">
                  <c:v>2.4896288305171765E-3</c:v>
                </c:pt>
                <c:pt idx="107" formatCode="General">
                  <c:v>5.8465524489292875E-4</c:v>
                </c:pt>
                <c:pt idx="108" formatCode="General">
                  <c:v>1.4100514454185031E-3</c:v>
                </c:pt>
                <c:pt idx="109" formatCode="General">
                  <c:v>-4.0331260242965072E-3</c:v>
                </c:pt>
                <c:pt idx="110" formatCode="General">
                  <c:v>8.8881395640783012E-5</c:v>
                </c:pt>
                <c:pt idx="111" formatCode="General">
                  <c:v>1.5839078114368021E-3</c:v>
                </c:pt>
                <c:pt idx="112" formatCode="General">
                  <c:v>-6.3134939409792423E-6</c:v>
                </c:pt>
                <c:pt idx="113" formatCode="General">
                  <c:v>9.0680328867165372E-4</c:v>
                </c:pt>
                <c:pt idx="114" formatCode="General">
                  <c:v>1.9921916391467676E-3</c:v>
                </c:pt>
                <c:pt idx="119" formatCode="General">
                  <c:v>-4.3984150397591293E-4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19-4B7C-8788-14BF72566673}"/>
            </c:ext>
          </c:extLst>
        </c:ser>
        <c:ser>
          <c:idx val="2"/>
          <c:order val="3"/>
          <c:tx>
            <c:strRef>
              <c:f>'E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(2)'!$N$21:$N$969</c:f>
              <c:numCache>
                <c:formatCode>General</c:formatCode>
                <c:ptCount val="949"/>
                <c:pt idx="74">
                  <c:v>6.0867365391459316E-5</c:v>
                </c:pt>
                <c:pt idx="89">
                  <c:v>-9.0471767180133611E-5</c:v>
                </c:pt>
                <c:pt idx="103">
                  <c:v>1.4424834080273286E-4</c:v>
                </c:pt>
                <c:pt idx="115">
                  <c:v>2.4475699829054065E-3</c:v>
                </c:pt>
                <c:pt idx="116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19-4B7C-8788-14BF72566673}"/>
            </c:ext>
          </c:extLst>
        </c:ser>
        <c:ser>
          <c:idx val="6"/>
          <c:order val="4"/>
          <c:tx>
            <c:strRef>
              <c:f>'E (2)'!$P$20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(2)'!$P$21:$P$969</c:f>
              <c:numCache>
                <c:formatCode>General</c:formatCode>
                <c:ptCount val="949"/>
                <c:pt idx="2">
                  <c:v>-2.9483665421139449E-3</c:v>
                </c:pt>
                <c:pt idx="53">
                  <c:v>4.0241778624476865E-3</c:v>
                </c:pt>
                <c:pt idx="61">
                  <c:v>-3.3514254537294619E-3</c:v>
                </c:pt>
                <c:pt idx="62">
                  <c:v>3.6824973358307034E-4</c:v>
                </c:pt>
                <c:pt idx="63">
                  <c:v>6.9364593218779191E-4</c:v>
                </c:pt>
                <c:pt idx="64">
                  <c:v>-1.8312219981453381E-3</c:v>
                </c:pt>
                <c:pt idx="65">
                  <c:v>2.6380441704532132E-4</c:v>
                </c:pt>
                <c:pt idx="71">
                  <c:v>-6.2663605785928667E-4</c:v>
                </c:pt>
                <c:pt idx="75">
                  <c:v>1.6745610992074944E-3</c:v>
                </c:pt>
                <c:pt idx="76">
                  <c:v>1.8745611014310271E-3</c:v>
                </c:pt>
                <c:pt idx="77">
                  <c:v>3.5745611021411605E-3</c:v>
                </c:pt>
                <c:pt idx="78">
                  <c:v>-1.2503068282967433E-3</c:v>
                </c:pt>
                <c:pt idx="79">
                  <c:v>-5.5030683142831549E-4</c:v>
                </c:pt>
                <c:pt idx="80">
                  <c:v>-4.5030682667857036E-4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19-4B7C-8788-14BF72566673}"/>
            </c:ext>
          </c:extLst>
        </c:ser>
        <c:ser>
          <c:idx val="7"/>
          <c:order val="5"/>
          <c:tx>
            <c:strRef>
              <c:f>'E (2)'!$Q$20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(2)'!$Q$21:$Q$969</c:f>
              <c:numCache>
                <c:formatCode>General</c:formatCode>
                <c:ptCount val="949"/>
                <c:pt idx="2">
                  <c:v>-1.6276348219084694E-4</c:v>
                </c:pt>
                <c:pt idx="54">
                  <c:v>-1.3649106648753336E-3</c:v>
                </c:pt>
                <c:pt idx="55">
                  <c:v>-1.3542582681301684E-3</c:v>
                </c:pt>
                <c:pt idx="56">
                  <c:v>-1.3340429243069571E-3</c:v>
                </c:pt>
                <c:pt idx="57">
                  <c:v>-1.3322271748617588E-3</c:v>
                </c:pt>
                <c:pt idx="58">
                  <c:v>-1.3100750316303359E-3</c:v>
                </c:pt>
                <c:pt idx="59">
                  <c:v>-1.1305579364817007E-3</c:v>
                </c:pt>
                <c:pt idx="60">
                  <c:v>-1.1299526866666346E-3</c:v>
                </c:pt>
                <c:pt idx="61">
                  <c:v>-1.1162740408461385E-3</c:v>
                </c:pt>
                <c:pt idx="62">
                  <c:v>-1.0948481973927951E-3</c:v>
                </c:pt>
                <c:pt idx="63">
                  <c:v>-1.0930324479475964E-3</c:v>
                </c:pt>
                <c:pt idx="64">
                  <c:v>-1.0924271981325303E-3</c:v>
                </c:pt>
                <c:pt idx="65">
                  <c:v>-1.0923061481695169E-3</c:v>
                </c:pt>
                <c:pt idx="66">
                  <c:v>-1.0871009997599477E-3</c:v>
                </c:pt>
                <c:pt idx="67">
                  <c:v>-1.0864957499448816E-3</c:v>
                </c:pt>
                <c:pt idx="68">
                  <c:v>-1.0858905001298151E-3</c:v>
                </c:pt>
                <c:pt idx="69">
                  <c:v>-1.085285250314749E-3</c:v>
                </c:pt>
                <c:pt idx="70">
                  <c:v>-9.0746285464829955E-4</c:v>
                </c:pt>
                <c:pt idx="71">
                  <c:v>-8.8809486056618111E-4</c:v>
                </c:pt>
                <c:pt idx="72">
                  <c:v>-8.8664226101002218E-4</c:v>
                </c:pt>
                <c:pt idx="73">
                  <c:v>-8.7792666367306899E-4</c:v>
                </c:pt>
                <c:pt idx="74">
                  <c:v>-8.7707931393197613E-4</c:v>
                </c:pt>
                <c:pt idx="75">
                  <c:v>-6.7637847525602425E-4</c:v>
                </c:pt>
                <c:pt idx="76">
                  <c:v>-6.7637847525602425E-4</c:v>
                </c:pt>
                <c:pt idx="77">
                  <c:v>-6.7637847525602425E-4</c:v>
                </c:pt>
                <c:pt idx="78">
                  <c:v>-6.7577322544095817E-4</c:v>
                </c:pt>
                <c:pt idx="79">
                  <c:v>-6.7577322544095817E-4</c:v>
                </c:pt>
                <c:pt idx="80">
                  <c:v>-6.7577322544095817E-4</c:v>
                </c:pt>
                <c:pt idx="81">
                  <c:v>-6.7093122692042846E-4</c:v>
                </c:pt>
                <c:pt idx="82">
                  <c:v>-6.5301583239446895E-4</c:v>
                </c:pt>
                <c:pt idx="83">
                  <c:v>-6.4599493453970105E-4</c:v>
                </c:pt>
                <c:pt idx="84">
                  <c:v>-6.4417918509450237E-4</c:v>
                </c:pt>
                <c:pt idx="85">
                  <c:v>-6.2844268990278128E-4</c:v>
                </c:pt>
                <c:pt idx="86">
                  <c:v>-4.777354859512974E-4</c:v>
                </c:pt>
                <c:pt idx="87">
                  <c:v>-3.8065341561467885E-4</c:v>
                </c:pt>
                <c:pt idx="88">
                  <c:v>-2.2038326458514914E-4</c:v>
                </c:pt>
                <c:pt idx="89">
                  <c:v>-1.9532592224140856E-4</c:v>
                </c:pt>
                <c:pt idx="90">
                  <c:v>-1.9108917353594513E-4</c:v>
                </c:pt>
                <c:pt idx="91">
                  <c:v>-1.7414217871409145E-4</c:v>
                </c:pt>
                <c:pt idx="92">
                  <c:v>2.4202759412542769E-4</c:v>
                </c:pt>
                <c:pt idx="93">
                  <c:v>2.5280104083360601E-4</c:v>
                </c:pt>
                <c:pt idx="94">
                  <c:v>2.7386373439790984E-4</c:v>
                </c:pt>
                <c:pt idx="95">
                  <c:v>2.8342668147595578E-4</c:v>
                </c:pt>
                <c:pt idx="96">
                  <c:v>2.9613692759234594E-4</c:v>
                </c:pt>
                <c:pt idx="97">
                  <c:v>3.0485252492929923E-4</c:v>
                </c:pt>
                <c:pt idx="98">
                  <c:v>4.8146442096561645E-4</c:v>
                </c:pt>
                <c:pt idx="99">
                  <c:v>5.0155871482581425E-4</c:v>
                </c:pt>
                <c:pt idx="100">
                  <c:v>5.1777940986958847E-4</c:v>
                </c:pt>
                <c:pt idx="101">
                  <c:v>5.2153195872299888E-4</c:v>
                </c:pt>
                <c:pt idx="102">
                  <c:v>5.3472640469144205E-4</c:v>
                </c:pt>
                <c:pt idx="103">
                  <c:v>6.9705440509219689E-4</c:v>
                </c:pt>
                <c:pt idx="104">
                  <c:v>7.1533294950719612E-4</c:v>
                </c:pt>
                <c:pt idx="105">
                  <c:v>7.2816424558659956E-4</c:v>
                </c:pt>
                <c:pt idx="106">
                  <c:v>7.4462704055640024E-4</c:v>
                </c:pt>
                <c:pt idx="107">
                  <c:v>7.4474809051941352E-4</c:v>
                </c:pt>
                <c:pt idx="108">
                  <c:v>7.4656383996461208E-4</c:v>
                </c:pt>
                <c:pt idx="109">
                  <c:v>7.5491628741252564E-4</c:v>
                </c:pt>
                <c:pt idx="110">
                  <c:v>7.6411608460153185E-4</c:v>
                </c:pt>
                <c:pt idx="111">
                  <c:v>7.6423713456454513E-4</c:v>
                </c:pt>
                <c:pt idx="112">
                  <c:v>9.4653837886248459E-4</c:v>
                </c:pt>
                <c:pt idx="113">
                  <c:v>9.6082227449804686E-4</c:v>
                </c:pt>
                <c:pt idx="114">
                  <c:v>9.8551646695274782E-4</c:v>
                </c:pt>
                <c:pt idx="115">
                  <c:v>1.1934803034094942E-3</c:v>
                </c:pt>
                <c:pt idx="116">
                  <c:v>1.1960223526327723E-3</c:v>
                </c:pt>
                <c:pt idx="117">
                  <c:v>1.2020748507834342E-3</c:v>
                </c:pt>
                <c:pt idx="118">
                  <c:v>1.2021959007464476E-3</c:v>
                </c:pt>
                <c:pt idx="119">
                  <c:v>1.2053431997847918E-3</c:v>
                </c:pt>
                <c:pt idx="120">
                  <c:v>1.2097009984532684E-3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19-4B7C-8788-14BF7256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66112"/>
        <c:axId val="1"/>
      </c:scatterChart>
      <c:valAx>
        <c:axId val="76606611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7296416938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6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43648208469"/>
          <c:y val="0.9204921861831491"/>
          <c:w val="0.644951140065146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[56385.9752 + 0.3842100 E] </a:t>
            </a:r>
          </a:p>
        </c:rich>
      </c:tx>
      <c:layout>
        <c:manualLayout>
          <c:xMode val="edge"/>
          <c:yMode val="edge"/>
          <c:x val="0.28951535987579013"/>
          <c:y val="1.7064846416382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5664758877334"/>
          <c:y val="0.13993174061433447"/>
          <c:w val="0.86072119021602089"/>
          <c:h val="0.67576791808873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(2)'!$J$20:$J$20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(2)'!$J$21:$J$969</c:f>
              <c:numCache>
                <c:formatCode>General</c:formatCode>
                <c:ptCount val="949"/>
                <c:pt idx="28">
                  <c:v>5.1155354572983924E-2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6-4FA3-8AC6-50897E4797D0}"/>
            </c:ext>
          </c:extLst>
        </c:ser>
        <c:ser>
          <c:idx val="3"/>
          <c:order val="1"/>
          <c:tx>
            <c:strRef>
              <c:f>'E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plus>
            <c:minus>
              <c:numRef>
                <c:f>'E (2)'!$F$21:$F$41</c:f>
                <c:numCache>
                  <c:formatCode>General</c:formatCode>
                  <c:ptCount val="21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(2)'!$L$21:$L$969</c:f>
              <c:numCache>
                <c:formatCode>General</c:formatCode>
                <c:ptCount val="949"/>
                <c:pt idx="20" formatCode="0.0000">
                  <c:v>2.0252343965694308E-3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6-4FA3-8AC6-50897E4797D0}"/>
            </c:ext>
          </c:extLst>
        </c:ser>
        <c:ser>
          <c:idx val="4"/>
          <c:order val="2"/>
          <c:tx>
            <c:strRef>
              <c:f>'E (2)'!$M$20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plus>
            <c:minus>
              <c:numRef>
                <c:f>'E (2)'!$F$21:$F$1792</c:f>
                <c:numCache>
                  <c:formatCode>General</c:formatCode>
                  <c:ptCount val="1772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2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6.9999999999999999E-4</c:v>
                  </c:pt>
                  <c:pt idx="97">
                    <c:v>2.8E-3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3.8999999999999998E-3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1.1000000000000001E-3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1E-3</c:v>
                  </c:pt>
                  <c:pt idx="120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(2)'!$M$21:$M$969</c:f>
              <c:numCache>
                <c:formatCode>0.0000</c:formatCode>
                <c:ptCount val="949"/>
                <c:pt idx="29" formatCode="General">
                  <c:v>5.3393463451357093E-2</c:v>
                </c:pt>
                <c:pt idx="30" formatCode="General">
                  <c:v>5.3368595523352269E-2</c:v>
                </c:pt>
                <c:pt idx="31" formatCode="General">
                  <c:v>5.336362193338573E-2</c:v>
                </c:pt>
                <c:pt idx="32" formatCode="General">
                  <c:v>5.2989018142397981E-2</c:v>
                </c:pt>
                <c:pt idx="33" formatCode="General">
                  <c:v>5.2884044547681697E-2</c:v>
                </c:pt>
                <c:pt idx="34" formatCode="General">
                  <c:v>4.3628368504869286E-2</c:v>
                </c:pt>
                <c:pt idx="35" formatCode="General">
                  <c:v>9.8473089601611719E-3</c:v>
                </c:pt>
                <c:pt idx="36" formatCode="General">
                  <c:v>1.024730895733228E-2</c:v>
                </c:pt>
                <c:pt idx="37" formatCode="General">
                  <c:v>1.1442335373430979E-2</c:v>
                </c:pt>
                <c:pt idx="38" formatCode="General">
                  <c:v>1.1942335375351831E-2</c:v>
                </c:pt>
                <c:pt idx="39" formatCode="General">
                  <c:v>6.4260603685397655E-3</c:v>
                </c:pt>
                <c:pt idx="40" formatCode="General">
                  <c:v>6.9260603704606183E-3</c:v>
                </c:pt>
                <c:pt idx="41" formatCode="General">
                  <c:v>5.3210867845336907E-3</c:v>
                </c:pt>
                <c:pt idx="42" formatCode="General">
                  <c:v>5.9210867912042886E-3</c:v>
                </c:pt>
                <c:pt idx="43">
                  <c:v>1.5701518001151271E-2</c:v>
                </c:pt>
                <c:pt idx="44" formatCode="General">
                  <c:v>1.2848533988290001E-2</c:v>
                </c:pt>
                <c:pt idx="45">
                  <c:v>1.4588631784135941E-2</c:v>
                </c:pt>
                <c:pt idx="46" formatCode="General">
                  <c:v>1.0451973437739071E-2</c:v>
                </c:pt>
                <c:pt idx="47" formatCode="General">
                  <c:v>1.17790443910053E-2</c:v>
                </c:pt>
                <c:pt idx="48" formatCode="General">
                  <c:v>5.4348217890947126E-3</c:v>
                </c:pt>
                <c:pt idx="49" formatCode="General">
                  <c:v>5.9703976876335219E-4</c:v>
                </c:pt>
                <c:pt idx="50">
                  <c:v>9.8317555239191279E-4</c:v>
                </c:pt>
                <c:pt idx="51">
                  <c:v>1.0907904797932133E-3</c:v>
                </c:pt>
                <c:pt idx="52">
                  <c:v>2.1588898380286992E-4</c:v>
                </c:pt>
                <c:pt idx="57" formatCode="General">
                  <c:v>-1.0785470803966746E-3</c:v>
                </c:pt>
                <c:pt idx="59" formatCode="General">
                  <c:v>1.0354577607358806E-3</c:v>
                </c:pt>
                <c:pt idx="60">
                  <c:v>-8.8941017747856677E-4</c:v>
                </c:pt>
                <c:pt idx="66" formatCode="General">
                  <c:v>-2.5005980569403619E-4</c:v>
                </c:pt>
                <c:pt idx="67" formatCode="General">
                  <c:v>2.5072258722502738E-5</c:v>
                </c:pt>
                <c:pt idx="68" formatCode="General">
                  <c:v>-7.9979567090049386E-4</c:v>
                </c:pt>
                <c:pt idx="69" formatCode="General">
                  <c:v>-2.4663604563102126E-5</c:v>
                </c:pt>
                <c:pt idx="70" formatCode="General">
                  <c:v>-3.0862218409311026E-5</c:v>
                </c:pt>
                <c:pt idx="72" formatCode="General">
                  <c:v>5.1368090498726815E-4</c:v>
                </c:pt>
                <c:pt idx="73" formatCode="General">
                  <c:v>-1.1444173287600279E-3</c:v>
                </c:pt>
                <c:pt idx="81" formatCode="General">
                  <c:v>-2.4925028992583975E-4</c:v>
                </c:pt>
                <c:pt idx="82" formatCode="General">
                  <c:v>-1.1853410978801548E-3</c:v>
                </c:pt>
                <c:pt idx="83" formatCode="General">
                  <c:v>-1.7380911594955251E-4</c:v>
                </c:pt>
                <c:pt idx="84" formatCode="General">
                  <c:v>4.5158708962844685E-4</c:v>
                </c:pt>
                <c:pt idx="85" formatCode="General">
                  <c:v>1.0502083750907332E-4</c:v>
                </c:pt>
                <c:pt idx="86" formatCode="General">
                  <c:v>-8.7094391346909106E-5</c:v>
                </c:pt>
                <c:pt idx="87" formatCode="General">
                  <c:v>4.2408920853631571E-4</c:v>
                </c:pt>
                <c:pt idx="88" formatCode="General">
                  <c:v>8.3906054351245984E-4</c:v>
                </c:pt>
                <c:pt idx="90" formatCode="General">
                  <c:v>-4.645473018172197E-4</c:v>
                </c:pt>
                <c:pt idx="91" formatCode="General">
                  <c:v>-4.6084940549917519E-4</c:v>
                </c:pt>
                <c:pt idx="92" formatCode="General">
                  <c:v>-8.6003989417804405E-4</c:v>
                </c:pt>
                <c:pt idx="93" formatCode="General">
                  <c:v>9.7310898127034307E-5</c:v>
                </c:pt>
                <c:pt idx="94" formatCode="General">
                  <c:v>-2.6809315750142559E-4</c:v>
                </c:pt>
                <c:pt idx="95" formatCode="General">
                  <c:v>-3.6100649595027789E-4</c:v>
                </c:pt>
                <c:pt idx="96" formatCode="General">
                  <c:v>1.6167669236892834E-3</c:v>
                </c:pt>
                <c:pt idx="98" formatCode="General">
                  <c:v>2.2059466573409736E-6</c:v>
                </c:pt>
                <c:pt idx="99" formatCode="General">
                  <c:v>-8.2340942026348785E-4</c:v>
                </c:pt>
                <c:pt idx="100" formatCode="General">
                  <c:v>-5.89870018302463E-4</c:v>
                </c:pt>
                <c:pt idx="101" formatCode="General">
                  <c:v>-4.3405119504313916E-4</c:v>
                </c:pt>
                <c:pt idx="104" formatCode="General">
                  <c:v>1.932367667905055E-4</c:v>
                </c:pt>
                <c:pt idx="105" formatCode="General">
                  <c:v>1.6660365945426747E-3</c:v>
                </c:pt>
                <c:pt idx="106" formatCode="General">
                  <c:v>2.4896288305171765E-3</c:v>
                </c:pt>
                <c:pt idx="107" formatCode="General">
                  <c:v>5.8465524489292875E-4</c:v>
                </c:pt>
                <c:pt idx="108" formatCode="General">
                  <c:v>1.4100514454185031E-3</c:v>
                </c:pt>
                <c:pt idx="109" formatCode="General">
                  <c:v>-4.0331260242965072E-3</c:v>
                </c:pt>
                <c:pt idx="110" formatCode="General">
                  <c:v>8.8881395640783012E-5</c:v>
                </c:pt>
                <c:pt idx="111" formatCode="General">
                  <c:v>1.5839078114368021E-3</c:v>
                </c:pt>
                <c:pt idx="112" formatCode="General">
                  <c:v>-6.3134939409792423E-6</c:v>
                </c:pt>
                <c:pt idx="113" formatCode="General">
                  <c:v>9.0680328867165372E-4</c:v>
                </c:pt>
                <c:pt idx="114" formatCode="General">
                  <c:v>1.9921916391467676E-3</c:v>
                </c:pt>
                <c:pt idx="119" formatCode="General">
                  <c:v>-4.3984150397591293E-4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6-4FA3-8AC6-50897E4797D0}"/>
            </c:ext>
          </c:extLst>
        </c:ser>
        <c:ser>
          <c:idx val="2"/>
          <c:order val="3"/>
          <c:tx>
            <c:strRef>
              <c:f>'E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(2)'!$N$21:$N$969</c:f>
              <c:numCache>
                <c:formatCode>General</c:formatCode>
                <c:ptCount val="949"/>
                <c:pt idx="74">
                  <c:v>6.0867365391459316E-5</c:v>
                </c:pt>
                <c:pt idx="89">
                  <c:v>-9.0471767180133611E-5</c:v>
                </c:pt>
                <c:pt idx="103">
                  <c:v>1.4424834080273286E-4</c:v>
                </c:pt>
                <c:pt idx="115">
                  <c:v>2.4475699829054065E-3</c:v>
                </c:pt>
                <c:pt idx="116">
                  <c:v>1.0431246555526741E-3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6-4FA3-8AC6-50897E4797D0}"/>
            </c:ext>
          </c:extLst>
        </c:ser>
        <c:ser>
          <c:idx val="5"/>
          <c:order val="4"/>
          <c:tx>
            <c:strRef>
              <c:f>'E (2)'!$O$20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(2)'!$O$21:$O$969</c:f>
              <c:numCache>
                <c:formatCode>General</c:formatCode>
                <c:ptCount val="949"/>
                <c:pt idx="117" formatCode="0.0000">
                  <c:v>1.8944453404401429E-3</c:v>
                </c:pt>
                <c:pt idx="118" formatCode="0.0000">
                  <c:v>1.9894717479473911E-3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6-4FA3-8AC6-50897E4797D0}"/>
            </c:ext>
          </c:extLst>
        </c:ser>
        <c:ser>
          <c:idx val="6"/>
          <c:order val="5"/>
          <c:tx>
            <c:strRef>
              <c:f>'E (2)'!$P$20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'E (2)'!$F$21:$F$70</c:f>
                <c:numCache>
                  <c:formatCode>General</c:formatCode>
                  <c:ptCount val="50"/>
                  <c:pt idx="2">
                    <c:v>1E-4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8.0000000000000002E-3</c:v>
                  </c:pt>
                  <c:pt idx="16">
                    <c:v>1E-3</c:v>
                  </c:pt>
                  <c:pt idx="17">
                    <c:v>2E-3</c:v>
                  </c:pt>
                  <c:pt idx="18">
                    <c:v>6.0000000000000001E-3</c:v>
                  </c:pt>
                  <c:pt idx="19">
                    <c:v>3.0000000000000001E-3</c:v>
                  </c:pt>
                  <c:pt idx="20">
                    <c:v>1.4E-3</c:v>
                  </c:pt>
                  <c:pt idx="28">
                    <c:v>0</c:v>
                  </c:pt>
                  <c:pt idx="35">
                    <c:v>1.5E-3</c:v>
                  </c:pt>
                  <c:pt idx="36">
                    <c:v>1.2999999999999999E-3</c:v>
                  </c:pt>
                  <c:pt idx="37">
                    <c:v>5.0000000000000001E-4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1.2999999999999999E-3</c:v>
                  </c:pt>
                  <c:pt idx="41">
                    <c:v>5.9999999999999995E-4</c:v>
                  </c:pt>
                  <c:pt idx="42">
                    <c:v>6.9999999999999999E-4</c:v>
                  </c:pt>
                  <c:pt idx="43">
                    <c:v>5.0000000000000001E-3</c:v>
                  </c:pt>
                  <c:pt idx="44">
                    <c:v>0</c:v>
                  </c:pt>
                  <c:pt idx="45">
                    <c:v>3.0000000000000001E-3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5.0000000000000001E-3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(2)'!$P$21:$P$969</c:f>
              <c:numCache>
                <c:formatCode>General</c:formatCode>
                <c:ptCount val="949"/>
                <c:pt idx="2">
                  <c:v>-2.9483665421139449E-3</c:v>
                </c:pt>
                <c:pt idx="53">
                  <c:v>4.0241778624476865E-3</c:v>
                </c:pt>
                <c:pt idx="61">
                  <c:v>-3.3514254537294619E-3</c:v>
                </c:pt>
                <c:pt idx="62">
                  <c:v>3.6824973358307034E-4</c:v>
                </c:pt>
                <c:pt idx="63">
                  <c:v>6.9364593218779191E-4</c:v>
                </c:pt>
                <c:pt idx="64">
                  <c:v>-1.8312219981453381E-3</c:v>
                </c:pt>
                <c:pt idx="65">
                  <c:v>2.6380441704532132E-4</c:v>
                </c:pt>
                <c:pt idx="71">
                  <c:v>-6.2663605785928667E-4</c:v>
                </c:pt>
                <c:pt idx="75">
                  <c:v>1.6745610992074944E-3</c:v>
                </c:pt>
                <c:pt idx="76">
                  <c:v>1.8745611014310271E-3</c:v>
                </c:pt>
                <c:pt idx="77">
                  <c:v>3.5745611021411605E-3</c:v>
                </c:pt>
                <c:pt idx="78">
                  <c:v>-1.2503068282967433E-3</c:v>
                </c:pt>
                <c:pt idx="79">
                  <c:v>-5.5030683142831549E-4</c:v>
                </c:pt>
                <c:pt idx="80">
                  <c:v>-4.5030682667857036E-4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6-4FA3-8AC6-50897E4797D0}"/>
            </c:ext>
          </c:extLst>
        </c:ser>
        <c:ser>
          <c:idx val="7"/>
          <c:order val="6"/>
          <c:tx>
            <c:strRef>
              <c:f>'E (2)'!$Q$20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(2)'!$H$21:$H$969</c:f>
              <c:numCache>
                <c:formatCode>General</c:formatCode>
                <c:ptCount val="949"/>
                <c:pt idx="0">
                  <c:v>-26562.5</c:v>
                </c:pt>
                <c:pt idx="1">
                  <c:v>-26562.5</c:v>
                </c:pt>
                <c:pt idx="2">
                  <c:v>-5613</c:v>
                </c:pt>
                <c:pt idx="3">
                  <c:v>-19959.5</c:v>
                </c:pt>
                <c:pt idx="4">
                  <c:v>-19917.5</c:v>
                </c:pt>
                <c:pt idx="5">
                  <c:v>-19881</c:v>
                </c:pt>
                <c:pt idx="6">
                  <c:v>-19766.5</c:v>
                </c:pt>
                <c:pt idx="7">
                  <c:v>-16950.5</c:v>
                </c:pt>
                <c:pt idx="8">
                  <c:v>-16927</c:v>
                </c:pt>
                <c:pt idx="9">
                  <c:v>-16909</c:v>
                </c:pt>
                <c:pt idx="10">
                  <c:v>-16177.5</c:v>
                </c:pt>
                <c:pt idx="11">
                  <c:v>-16157</c:v>
                </c:pt>
                <c:pt idx="12">
                  <c:v>-16112.5</c:v>
                </c:pt>
                <c:pt idx="13">
                  <c:v>-16071</c:v>
                </c:pt>
                <c:pt idx="14">
                  <c:v>-16052.5</c:v>
                </c:pt>
                <c:pt idx="15">
                  <c:v>-16037</c:v>
                </c:pt>
                <c:pt idx="16">
                  <c:v>-15974.5</c:v>
                </c:pt>
                <c:pt idx="17">
                  <c:v>-15277</c:v>
                </c:pt>
                <c:pt idx="18">
                  <c:v>-15274.5</c:v>
                </c:pt>
                <c:pt idx="19">
                  <c:v>-15274</c:v>
                </c:pt>
                <c:pt idx="20">
                  <c:v>-15199</c:v>
                </c:pt>
                <c:pt idx="21">
                  <c:v>-26646</c:v>
                </c:pt>
                <c:pt idx="22">
                  <c:v>-26581</c:v>
                </c:pt>
                <c:pt idx="23">
                  <c:v>-26510.5</c:v>
                </c:pt>
                <c:pt idx="24">
                  <c:v>-26458.5</c:v>
                </c:pt>
                <c:pt idx="25">
                  <c:v>-20969</c:v>
                </c:pt>
                <c:pt idx="26">
                  <c:v>-20818</c:v>
                </c:pt>
                <c:pt idx="27">
                  <c:v>-20784.5</c:v>
                </c:pt>
                <c:pt idx="28">
                  <c:v>-31287</c:v>
                </c:pt>
                <c:pt idx="29">
                  <c:v>-27631.5</c:v>
                </c:pt>
                <c:pt idx="30">
                  <c:v>-27629</c:v>
                </c:pt>
                <c:pt idx="31">
                  <c:v>-27628.5</c:v>
                </c:pt>
                <c:pt idx="32">
                  <c:v>-27621</c:v>
                </c:pt>
                <c:pt idx="33">
                  <c:v>-27620.5</c:v>
                </c:pt>
                <c:pt idx="34">
                  <c:v>-27444</c:v>
                </c:pt>
                <c:pt idx="35">
                  <c:v>-17242</c:v>
                </c:pt>
                <c:pt idx="36">
                  <c:v>-17242</c:v>
                </c:pt>
                <c:pt idx="37">
                  <c:v>-17241.5</c:v>
                </c:pt>
                <c:pt idx="38">
                  <c:v>-17241.5</c:v>
                </c:pt>
                <c:pt idx="39">
                  <c:v>-16224.5</c:v>
                </c:pt>
                <c:pt idx="40">
                  <c:v>-16224.5</c:v>
                </c:pt>
                <c:pt idx="41">
                  <c:v>-16224</c:v>
                </c:pt>
                <c:pt idx="42">
                  <c:v>-16224</c:v>
                </c:pt>
                <c:pt idx="43">
                  <c:v>-18866</c:v>
                </c:pt>
                <c:pt idx="44">
                  <c:v>-17976</c:v>
                </c:pt>
                <c:pt idx="45">
                  <c:v>-17879.5</c:v>
                </c:pt>
                <c:pt idx="46">
                  <c:v>-17343</c:v>
                </c:pt>
                <c:pt idx="47">
                  <c:v>-17114.5</c:v>
                </c:pt>
                <c:pt idx="48">
                  <c:v>-15964</c:v>
                </c:pt>
                <c:pt idx="49">
                  <c:v>-13366.5</c:v>
                </c:pt>
                <c:pt idx="50">
                  <c:v>-13345</c:v>
                </c:pt>
                <c:pt idx="51">
                  <c:v>-13295.5</c:v>
                </c:pt>
                <c:pt idx="52">
                  <c:v>-12252.5</c:v>
                </c:pt>
                <c:pt idx="53">
                  <c:v>-15219</c:v>
                </c:pt>
                <c:pt idx="54">
                  <c:v>-10578.5</c:v>
                </c:pt>
                <c:pt idx="55">
                  <c:v>-10534.5</c:v>
                </c:pt>
                <c:pt idx="56">
                  <c:v>-10451</c:v>
                </c:pt>
                <c:pt idx="57">
                  <c:v>-10443.5</c:v>
                </c:pt>
                <c:pt idx="58">
                  <c:v>-10352</c:v>
                </c:pt>
                <c:pt idx="59">
                  <c:v>-9610.5</c:v>
                </c:pt>
                <c:pt idx="60">
                  <c:v>-9608</c:v>
                </c:pt>
                <c:pt idx="61">
                  <c:v>-9551.5</c:v>
                </c:pt>
                <c:pt idx="62">
                  <c:v>-9463</c:v>
                </c:pt>
                <c:pt idx="63">
                  <c:v>-9455.5</c:v>
                </c:pt>
                <c:pt idx="64">
                  <c:v>-9453</c:v>
                </c:pt>
                <c:pt idx="65">
                  <c:v>-9452.5</c:v>
                </c:pt>
                <c:pt idx="66">
                  <c:v>-9431</c:v>
                </c:pt>
                <c:pt idx="67">
                  <c:v>-9428.5</c:v>
                </c:pt>
                <c:pt idx="68">
                  <c:v>-9426</c:v>
                </c:pt>
                <c:pt idx="69">
                  <c:v>-9423.5</c:v>
                </c:pt>
                <c:pt idx="70">
                  <c:v>-8689</c:v>
                </c:pt>
                <c:pt idx="71">
                  <c:v>-8609</c:v>
                </c:pt>
                <c:pt idx="72">
                  <c:v>-8603</c:v>
                </c:pt>
                <c:pt idx="73">
                  <c:v>-8567</c:v>
                </c:pt>
                <c:pt idx="74">
                  <c:v>-8563.5</c:v>
                </c:pt>
                <c:pt idx="75">
                  <c:v>-7734.5</c:v>
                </c:pt>
                <c:pt idx="76">
                  <c:v>-7734.5</c:v>
                </c:pt>
                <c:pt idx="77">
                  <c:v>-7734.5</c:v>
                </c:pt>
                <c:pt idx="78">
                  <c:v>-7732</c:v>
                </c:pt>
                <c:pt idx="79">
                  <c:v>-7732</c:v>
                </c:pt>
                <c:pt idx="80">
                  <c:v>-7732</c:v>
                </c:pt>
                <c:pt idx="81">
                  <c:v>-7712</c:v>
                </c:pt>
                <c:pt idx="82">
                  <c:v>-7638</c:v>
                </c:pt>
                <c:pt idx="83">
                  <c:v>-7609</c:v>
                </c:pt>
                <c:pt idx="84">
                  <c:v>-7601.5</c:v>
                </c:pt>
                <c:pt idx="85">
                  <c:v>-7536.5</c:v>
                </c:pt>
                <c:pt idx="86">
                  <c:v>-6914</c:v>
                </c:pt>
                <c:pt idx="87">
                  <c:v>-6513</c:v>
                </c:pt>
                <c:pt idx="88">
                  <c:v>-5851</c:v>
                </c:pt>
                <c:pt idx="89">
                  <c:v>-5747.5</c:v>
                </c:pt>
                <c:pt idx="90">
                  <c:v>-5730</c:v>
                </c:pt>
                <c:pt idx="91">
                  <c:v>-5660</c:v>
                </c:pt>
                <c:pt idx="92">
                  <c:v>-3941</c:v>
                </c:pt>
                <c:pt idx="93">
                  <c:v>-3896.5</c:v>
                </c:pt>
                <c:pt idx="94">
                  <c:v>-3809.5</c:v>
                </c:pt>
                <c:pt idx="95">
                  <c:v>-3770</c:v>
                </c:pt>
                <c:pt idx="96">
                  <c:v>-3717.5</c:v>
                </c:pt>
                <c:pt idx="97">
                  <c:v>-3681.5</c:v>
                </c:pt>
                <c:pt idx="98">
                  <c:v>-2952</c:v>
                </c:pt>
                <c:pt idx="99">
                  <c:v>-2869</c:v>
                </c:pt>
                <c:pt idx="100">
                  <c:v>-2802</c:v>
                </c:pt>
                <c:pt idx="101">
                  <c:v>-2786.5</c:v>
                </c:pt>
                <c:pt idx="102">
                  <c:v>-2732</c:v>
                </c:pt>
                <c:pt idx="103">
                  <c:v>-2061.5</c:v>
                </c:pt>
                <c:pt idx="104">
                  <c:v>-1986</c:v>
                </c:pt>
                <c:pt idx="105">
                  <c:v>-1933</c:v>
                </c:pt>
                <c:pt idx="106">
                  <c:v>-1865</c:v>
                </c:pt>
                <c:pt idx="107">
                  <c:v>-1864.5</c:v>
                </c:pt>
                <c:pt idx="108">
                  <c:v>-1857</c:v>
                </c:pt>
                <c:pt idx="109">
                  <c:v>-1822.5</c:v>
                </c:pt>
                <c:pt idx="110">
                  <c:v>-1784.5</c:v>
                </c:pt>
                <c:pt idx="111">
                  <c:v>-1784</c:v>
                </c:pt>
                <c:pt idx="112">
                  <c:v>-1031</c:v>
                </c:pt>
                <c:pt idx="113">
                  <c:v>-972</c:v>
                </c:pt>
                <c:pt idx="114">
                  <c:v>-870</c:v>
                </c:pt>
                <c:pt idx="115">
                  <c:v>-11</c:v>
                </c:pt>
                <c:pt idx="116">
                  <c:v>-0.5</c:v>
                </c:pt>
                <c:pt idx="117">
                  <c:v>24.5</c:v>
                </c:pt>
                <c:pt idx="118">
                  <c:v>25</c:v>
                </c:pt>
                <c:pt idx="119">
                  <c:v>38</c:v>
                </c:pt>
                <c:pt idx="120">
                  <c:v>56</c:v>
                </c:pt>
              </c:numCache>
            </c:numRef>
          </c:xVal>
          <c:yVal>
            <c:numRef>
              <c:f>'E (2)'!$Q$21:$Q$969</c:f>
              <c:numCache>
                <c:formatCode>General</c:formatCode>
                <c:ptCount val="949"/>
                <c:pt idx="2">
                  <c:v>-1.6276348219084694E-4</c:v>
                </c:pt>
                <c:pt idx="54">
                  <c:v>-1.3649106648753336E-3</c:v>
                </c:pt>
                <c:pt idx="55">
                  <c:v>-1.3542582681301684E-3</c:v>
                </c:pt>
                <c:pt idx="56">
                  <c:v>-1.3340429243069571E-3</c:v>
                </c:pt>
                <c:pt idx="57">
                  <c:v>-1.3322271748617588E-3</c:v>
                </c:pt>
                <c:pt idx="58">
                  <c:v>-1.3100750316303359E-3</c:v>
                </c:pt>
                <c:pt idx="59">
                  <c:v>-1.1305579364817007E-3</c:v>
                </c:pt>
                <c:pt idx="60">
                  <c:v>-1.1299526866666346E-3</c:v>
                </c:pt>
                <c:pt idx="61">
                  <c:v>-1.1162740408461385E-3</c:v>
                </c:pt>
                <c:pt idx="62">
                  <c:v>-1.0948481973927951E-3</c:v>
                </c:pt>
                <c:pt idx="63">
                  <c:v>-1.0930324479475964E-3</c:v>
                </c:pt>
                <c:pt idx="64">
                  <c:v>-1.0924271981325303E-3</c:v>
                </c:pt>
                <c:pt idx="65">
                  <c:v>-1.0923061481695169E-3</c:v>
                </c:pt>
                <c:pt idx="66">
                  <c:v>-1.0871009997599477E-3</c:v>
                </c:pt>
                <c:pt idx="67">
                  <c:v>-1.0864957499448816E-3</c:v>
                </c:pt>
                <c:pt idx="68">
                  <c:v>-1.0858905001298151E-3</c:v>
                </c:pt>
                <c:pt idx="69">
                  <c:v>-1.085285250314749E-3</c:v>
                </c:pt>
                <c:pt idx="70">
                  <c:v>-9.0746285464829955E-4</c:v>
                </c:pt>
                <c:pt idx="71">
                  <c:v>-8.8809486056618111E-4</c:v>
                </c:pt>
                <c:pt idx="72">
                  <c:v>-8.8664226101002218E-4</c:v>
                </c:pt>
                <c:pt idx="73">
                  <c:v>-8.7792666367306899E-4</c:v>
                </c:pt>
                <c:pt idx="74">
                  <c:v>-8.7707931393197613E-4</c:v>
                </c:pt>
                <c:pt idx="75">
                  <c:v>-6.7637847525602425E-4</c:v>
                </c:pt>
                <c:pt idx="76">
                  <c:v>-6.7637847525602425E-4</c:v>
                </c:pt>
                <c:pt idx="77">
                  <c:v>-6.7637847525602425E-4</c:v>
                </c:pt>
                <c:pt idx="78">
                  <c:v>-6.7577322544095817E-4</c:v>
                </c:pt>
                <c:pt idx="79">
                  <c:v>-6.7577322544095817E-4</c:v>
                </c:pt>
                <c:pt idx="80">
                  <c:v>-6.7577322544095817E-4</c:v>
                </c:pt>
                <c:pt idx="81">
                  <c:v>-6.7093122692042846E-4</c:v>
                </c:pt>
                <c:pt idx="82">
                  <c:v>-6.5301583239446895E-4</c:v>
                </c:pt>
                <c:pt idx="83">
                  <c:v>-6.4599493453970105E-4</c:v>
                </c:pt>
                <c:pt idx="84">
                  <c:v>-6.4417918509450237E-4</c:v>
                </c:pt>
                <c:pt idx="85">
                  <c:v>-6.2844268990278128E-4</c:v>
                </c:pt>
                <c:pt idx="86">
                  <c:v>-4.777354859512974E-4</c:v>
                </c:pt>
                <c:pt idx="87">
                  <c:v>-3.8065341561467885E-4</c:v>
                </c:pt>
                <c:pt idx="88">
                  <c:v>-2.2038326458514914E-4</c:v>
                </c:pt>
                <c:pt idx="89">
                  <c:v>-1.9532592224140856E-4</c:v>
                </c:pt>
                <c:pt idx="90">
                  <c:v>-1.9108917353594513E-4</c:v>
                </c:pt>
                <c:pt idx="91">
                  <c:v>-1.7414217871409145E-4</c:v>
                </c:pt>
                <c:pt idx="92">
                  <c:v>2.4202759412542769E-4</c:v>
                </c:pt>
                <c:pt idx="93">
                  <c:v>2.5280104083360601E-4</c:v>
                </c:pt>
                <c:pt idx="94">
                  <c:v>2.7386373439790984E-4</c:v>
                </c:pt>
                <c:pt idx="95">
                  <c:v>2.8342668147595578E-4</c:v>
                </c:pt>
                <c:pt idx="96">
                  <c:v>2.9613692759234594E-4</c:v>
                </c:pt>
                <c:pt idx="97">
                  <c:v>3.0485252492929923E-4</c:v>
                </c:pt>
                <c:pt idx="98">
                  <c:v>4.8146442096561645E-4</c:v>
                </c:pt>
                <c:pt idx="99">
                  <c:v>5.0155871482581425E-4</c:v>
                </c:pt>
                <c:pt idx="100">
                  <c:v>5.1777940986958847E-4</c:v>
                </c:pt>
                <c:pt idx="101">
                  <c:v>5.2153195872299888E-4</c:v>
                </c:pt>
                <c:pt idx="102">
                  <c:v>5.3472640469144205E-4</c:v>
                </c:pt>
                <c:pt idx="103">
                  <c:v>6.9705440509219689E-4</c:v>
                </c:pt>
                <c:pt idx="104">
                  <c:v>7.1533294950719612E-4</c:v>
                </c:pt>
                <c:pt idx="105">
                  <c:v>7.2816424558659956E-4</c:v>
                </c:pt>
                <c:pt idx="106">
                  <c:v>7.4462704055640024E-4</c:v>
                </c:pt>
                <c:pt idx="107">
                  <c:v>7.4474809051941352E-4</c:v>
                </c:pt>
                <c:pt idx="108">
                  <c:v>7.4656383996461208E-4</c:v>
                </c:pt>
                <c:pt idx="109">
                  <c:v>7.5491628741252564E-4</c:v>
                </c:pt>
                <c:pt idx="110">
                  <c:v>7.6411608460153185E-4</c:v>
                </c:pt>
                <c:pt idx="111">
                  <c:v>7.6423713456454513E-4</c:v>
                </c:pt>
                <c:pt idx="112">
                  <c:v>9.4653837886248459E-4</c:v>
                </c:pt>
                <c:pt idx="113">
                  <c:v>9.6082227449804686E-4</c:v>
                </c:pt>
                <c:pt idx="114">
                  <c:v>9.8551646695274782E-4</c:v>
                </c:pt>
                <c:pt idx="115">
                  <c:v>1.1934803034094942E-3</c:v>
                </c:pt>
                <c:pt idx="116">
                  <c:v>1.1960223526327723E-3</c:v>
                </c:pt>
                <c:pt idx="117">
                  <c:v>1.2020748507834342E-3</c:v>
                </c:pt>
                <c:pt idx="118">
                  <c:v>1.2021959007464476E-3</c:v>
                </c:pt>
                <c:pt idx="119">
                  <c:v>1.2053431997847918E-3</c:v>
                </c:pt>
                <c:pt idx="120">
                  <c:v>1.2097009984532684E-3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6-4FA3-8AC6-50897E47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62832"/>
        <c:axId val="1"/>
      </c:scatterChart>
      <c:valAx>
        <c:axId val="76606283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1602487482483"/>
              <c:y val="0.9078498293515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549488054607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062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451666580893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39228514393947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(5)'!$H$21:$H$970</c:f>
              <c:numCache>
                <c:formatCode>General</c:formatCode>
                <c:ptCount val="950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5-4667-AD4D-569F531144C9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(5)'!$D$21:$D$970</c:f>
                <c:numCache>
                  <c:formatCode>General</c:formatCode>
                  <c:ptCount val="9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(5)'!$D$21:$D$970</c:f>
                <c:numCache>
                  <c:formatCode>General</c:formatCode>
                  <c:ptCount val="9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(5)'!$I$21:$I$970</c:f>
              <c:numCache>
                <c:formatCode>General</c:formatCode>
                <c:ptCount val="950"/>
                <c:pt idx="7" formatCode="0.0000">
                  <c:v>1.982599998882506E-3</c:v>
                </c:pt>
                <c:pt idx="8" formatCode="0.0000">
                  <c:v>-1.1400900002627168E-2</c:v>
                </c:pt>
                <c:pt idx="11" formatCode="0.0000">
                  <c:v>-6.9168500049272552E-3</c:v>
                </c:pt>
                <c:pt idx="12" formatCode="0.0000">
                  <c:v>2.3763499993947335E-3</c:v>
                </c:pt>
                <c:pt idx="13" formatCode="0.0000">
                  <c:v>8.0883000046014786E-3</c:v>
                </c:pt>
                <c:pt idx="14" formatCode="0.0000">
                  <c:v>1.0997400000633206E-2</c:v>
                </c:pt>
                <c:pt idx="15" formatCode="0.0000">
                  <c:v>1.7099749995395541E-2</c:v>
                </c:pt>
                <c:pt idx="16" formatCode="0.0000">
                  <c:v>3.2322499973815866E-3</c:v>
                </c:pt>
                <c:pt idx="17" formatCode="0.0000">
                  <c:v>-2.4155499995686114E-3</c:v>
                </c:pt>
                <c:pt idx="18" formatCode="0.0000">
                  <c:v>6.0690999962389469E-3</c:v>
                </c:pt>
                <c:pt idx="19" formatCode="0.0000">
                  <c:v>-6.5064500013249926E-3</c:v>
                </c:pt>
                <c:pt idx="29" formatCode="0.0000">
                  <c:v>-1.532085000508232E-2</c:v>
                </c:pt>
                <c:pt idx="30" formatCode="0.0000">
                  <c:v>-2.615949999744771E-2</c:v>
                </c:pt>
                <c:pt idx="31" formatCode="0.0000">
                  <c:v>-1.8657000036910176E-3</c:v>
                </c:pt>
                <c:pt idx="36" formatCode="0.0000">
                  <c:v>1.5518450003582984E-2</c:v>
                </c:pt>
                <c:pt idx="37" formatCode="0.0000">
                  <c:v>1.2975000063306652E-3</c:v>
                </c:pt>
                <c:pt idx="38" formatCode="0.0000">
                  <c:v>-1.8865049998566974E-2</c:v>
                </c:pt>
                <c:pt idx="39" formatCode="0.0000">
                  <c:v>-1.3409899998805486E-2</c:v>
                </c:pt>
                <c:pt idx="40" formatCode="0.0000">
                  <c:v>-5.2190499991411343E-3</c:v>
                </c:pt>
                <c:pt idx="41" formatCode="0.0000">
                  <c:v>-9.4105000025592744E-3</c:v>
                </c:pt>
                <c:pt idx="42" formatCode="0.0000">
                  <c:v>5.7207499994547106E-3</c:v>
                </c:pt>
                <c:pt idx="44" formatCode="0.0000">
                  <c:v>6.1055000041960739E-3</c:v>
                </c:pt>
                <c:pt idx="45" formatCode="0.0000">
                  <c:v>1.7590749994269572E-2</c:v>
                </c:pt>
                <c:pt idx="46" formatCode="0.0000">
                  <c:v>1.7487799996160902E-2</c:v>
                </c:pt>
                <c:pt idx="54">
                  <c:v>1.3684350000403356E-2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5-4667-AD4D-569F531144C9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(5)'!$D$21:$D$41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(5)'!$J$21:$J$970</c:f>
              <c:numCache>
                <c:formatCode>General</c:formatCode>
                <c:ptCount val="950"/>
                <c:pt idx="48" formatCode="0.0000">
                  <c:v>4.5300002966541797E-5</c:v>
                </c:pt>
                <c:pt idx="49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5-4667-AD4D-569F531144C9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(5)'!$D$21:$D$970</c:f>
                <c:numCache>
                  <c:formatCode>General</c:formatCode>
                  <c:ptCount val="9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(5)'!$D$21:$D$970</c:f>
                <c:numCache>
                  <c:formatCode>General</c:formatCode>
                  <c:ptCount val="9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(5)'!$K$21:$K$970</c:f>
              <c:numCache>
                <c:formatCode>General</c:formatCode>
                <c:ptCount val="950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1.2351000041235238E-3</c:v>
                </c:pt>
                <c:pt idx="5">
                  <c:v>1.1321499987388961E-3</c:v>
                </c:pt>
                <c:pt idx="6">
                  <c:v>2.2908000028110109E-3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50">
                  <c:v>6.233549996977672E-3</c:v>
                </c:pt>
                <c:pt idx="51" formatCode="0.0000">
                  <c:v>6.706699998176191E-3</c:v>
                </c:pt>
                <c:pt idx="52" formatCode="0.0000">
                  <c:v>7.0146500002010725E-3</c:v>
                </c:pt>
                <c:pt idx="53" formatCode="0.0000">
                  <c:v>1.0360950000176672E-2</c:v>
                </c:pt>
                <c:pt idx="57">
                  <c:v>1.6387850002502091E-2</c:v>
                </c:pt>
                <c:pt idx="59">
                  <c:v>2.1873149999009911E-2</c:v>
                </c:pt>
                <c:pt idx="60" formatCode="0.0000">
                  <c:v>1.9958400000177789E-2</c:v>
                </c:pt>
                <c:pt idx="66">
                  <c:v>2.1314099998562597E-2</c:v>
                </c:pt>
                <c:pt idx="67">
                  <c:v>2.1599349995085504E-2</c:v>
                </c:pt>
                <c:pt idx="68">
                  <c:v>2.0784599997568876E-2</c:v>
                </c:pt>
                <c:pt idx="69">
                  <c:v>2.1569850003288593E-2</c:v>
                </c:pt>
                <c:pt idx="70">
                  <c:v>2.4536299999454059E-2</c:v>
                </c:pt>
                <c:pt idx="72">
                  <c:v>2.5428900000406429E-2</c:v>
                </c:pt>
                <c:pt idx="73">
                  <c:v>2.3916499994811602E-2</c:v>
                </c:pt>
                <c:pt idx="81">
                  <c:v>2.8272000003198627E-2</c:v>
                </c:pt>
                <c:pt idx="82">
                  <c:v>2.7635400001599919E-2</c:v>
                </c:pt>
                <c:pt idx="83">
                  <c:v>2.8764300004695542E-2</c:v>
                </c:pt>
                <c:pt idx="84">
                  <c:v>2.9420049999316689E-2</c:v>
                </c:pt>
                <c:pt idx="85">
                  <c:v>2.9336550003790762E-2</c:v>
                </c:pt>
                <c:pt idx="86">
                  <c:v>3.166380000038771E-2</c:v>
                </c:pt>
                <c:pt idx="87">
                  <c:v>3.3797899995988701E-2</c:v>
                </c:pt>
                <c:pt idx="88">
                  <c:v>3.6892099902615882E-2</c:v>
                </c:pt>
                <c:pt idx="90">
                  <c:v>3.6078199998883065E-2</c:v>
                </c:pt>
                <c:pt idx="91">
                  <c:v>3.6365200001455378E-2</c:v>
                </c:pt>
                <c:pt idx="93">
                  <c:v>4.2923100001644343E-2</c:v>
                </c:pt>
                <c:pt idx="94">
                  <c:v>4.4060549997084308E-2</c:v>
                </c:pt>
                <c:pt idx="95">
                  <c:v>4.4047249997674953E-2</c:v>
                </c:pt>
                <c:pt idx="96">
                  <c:v>4.4114199998148251E-2</c:v>
                </c:pt>
                <c:pt idx="97">
                  <c:v>4.6304449999297503E-2</c:v>
                </c:pt>
                <c:pt idx="99">
                  <c:v>4.7788000003492925E-2</c:v>
                </c:pt>
                <c:pt idx="100">
                  <c:v>4.729829999996582E-2</c:v>
                </c:pt>
                <c:pt idx="101">
                  <c:v>4.7803000001295004E-2</c:v>
                </c:pt>
                <c:pt idx="104">
                  <c:v>5.1888599999074358E-2</c:v>
                </c:pt>
                <c:pt idx="105">
                  <c:v>5.3575899997667875E-2</c:v>
                </c:pt>
                <c:pt idx="106">
                  <c:v>5.4674699997121934E-2</c:v>
                </c:pt>
                <c:pt idx="107">
                  <c:v>5.2771750000829343E-2</c:v>
                </c:pt>
                <c:pt idx="108">
                  <c:v>5.3627499997674022E-2</c:v>
                </c:pt>
                <c:pt idx="109">
                  <c:v>4.8323950002668425E-2</c:v>
                </c:pt>
                <c:pt idx="110">
                  <c:v>5.2599750000808854E-2</c:v>
                </c:pt>
                <c:pt idx="111">
                  <c:v>5.4096799998660572E-2</c:v>
                </c:pt>
                <c:pt idx="112">
                  <c:v>5.5554099999426398E-2</c:v>
                </c:pt>
                <c:pt idx="113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B5-4667-AD4D-569F531144C9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(5)'!$L$21:$L$970</c:f>
              <c:numCache>
                <c:formatCode>General</c:formatCode>
                <c:ptCount val="950"/>
                <c:pt idx="74">
                  <c:v>2.5135949799732771E-2</c:v>
                </c:pt>
                <c:pt idx="89">
                  <c:v>3.6381450001499616E-2</c:v>
                </c:pt>
                <c:pt idx="103">
                  <c:v>5.1534049998736009E-2</c:v>
                </c:pt>
                <c:pt idx="114">
                  <c:v>6.2136100001225714E-2</c:v>
                </c:pt>
                <c:pt idx="115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B5-4667-AD4D-569F531144C9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(5)'!$M$21:$M$970</c:f>
              <c:numCache>
                <c:formatCode>General</c:formatCode>
                <c:ptCount val="950"/>
                <c:pt idx="116" formatCode="0.0000">
                  <c:v>6.1726649997581262E-2</c:v>
                </c:pt>
                <c:pt idx="117" formatCode="0.0000">
                  <c:v>6.1823700001696125E-2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B5-4667-AD4D-569F531144C9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(5)'!$N$21:$N$970</c:f>
              <c:numCache>
                <c:formatCode>General</c:formatCode>
                <c:ptCount val="950"/>
                <c:pt idx="47">
                  <c:v>2.1632999996654689E-3</c:v>
                </c:pt>
                <c:pt idx="61">
                  <c:v>1.7725049998261966E-2</c:v>
                </c:pt>
                <c:pt idx="62">
                  <c:v>2.1802899995236658E-2</c:v>
                </c:pt>
                <c:pt idx="63">
                  <c:v>2.2158649997436441E-2</c:v>
                </c:pt>
                <c:pt idx="64">
                  <c:v>1.964389999920968E-2</c:v>
                </c:pt>
                <c:pt idx="65">
                  <c:v>2.1740950003731996E-2</c:v>
                </c:pt>
                <c:pt idx="71">
                  <c:v>2.4264300001959782E-2</c:v>
                </c:pt>
                <c:pt idx="75">
                  <c:v>3.0104750003374647E-2</c:v>
                </c:pt>
                <c:pt idx="76">
                  <c:v>3.030475000559818E-2</c:v>
                </c:pt>
                <c:pt idx="77">
                  <c:v>3.2004750006308313E-2</c:v>
                </c:pt>
                <c:pt idx="78">
                  <c:v>2.719000000070082E-2</c:v>
                </c:pt>
                <c:pt idx="79">
                  <c:v>2.7889999997569248E-2</c:v>
                </c:pt>
                <c:pt idx="80">
                  <c:v>2.7990000002318993E-2</c:v>
                </c:pt>
                <c:pt idx="92">
                  <c:v>3.4067900000081863E-2</c:v>
                </c:pt>
                <c:pt idx="102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B5-4667-AD4D-569F531144C9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(5)'!$O$21:$O$970</c:f>
              <c:numCache>
                <c:formatCode>General</c:formatCode>
                <c:ptCount val="950"/>
                <c:pt idx="50">
                  <c:v>4.9107315906039006E-3</c:v>
                </c:pt>
                <c:pt idx="51">
                  <c:v>4.9997811970892633E-3</c:v>
                </c:pt>
                <c:pt idx="52">
                  <c:v>5.2048023841137075E-3</c:v>
                </c:pt>
                <c:pt idx="53">
                  <c:v>9.524743759194397E-3</c:v>
                </c:pt>
                <c:pt idx="54">
                  <c:v>1.6458187538566475E-2</c:v>
                </c:pt>
                <c:pt idx="55">
                  <c:v>1.6640428593699318E-2</c:v>
                </c:pt>
                <c:pt idx="56">
                  <c:v>1.6986272414235497E-2</c:v>
                </c:pt>
                <c:pt idx="57">
                  <c:v>1.7017336230451326E-2</c:v>
                </c:pt>
                <c:pt idx="58">
                  <c:v>1.7398385709365437E-2</c:v>
                </c:pt>
                <c:pt idx="59">
                  <c:v>2.0467490751488925E-2</c:v>
                </c:pt>
                <c:pt idx="60">
                  <c:v>2.0477845356894196E-2</c:v>
                </c:pt>
                <c:pt idx="61">
                  <c:v>2.0711859439053411E-2</c:v>
                </c:pt>
                <c:pt idx="62">
                  <c:v>2.1078412470400147E-2</c:v>
                </c:pt>
                <c:pt idx="63">
                  <c:v>2.1109476286615976E-2</c:v>
                </c:pt>
                <c:pt idx="64">
                  <c:v>2.1119830892021248E-2</c:v>
                </c:pt>
                <c:pt idx="65">
                  <c:v>2.1121901813102299E-2</c:v>
                </c:pt>
                <c:pt idx="66">
                  <c:v>2.1210951419587669E-2</c:v>
                </c:pt>
                <c:pt idx="67">
                  <c:v>2.1221306024992941E-2</c:v>
                </c:pt>
                <c:pt idx="68">
                  <c:v>2.1231660630398212E-2</c:v>
                </c:pt>
                <c:pt idx="69">
                  <c:v>2.1242015235803484E-2</c:v>
                </c:pt>
                <c:pt idx="70">
                  <c:v>2.428419830387326E-2</c:v>
                </c:pt>
                <c:pt idx="71">
                  <c:v>2.461554567684205E-2</c:v>
                </c:pt>
                <c:pt idx="72">
                  <c:v>2.4640396729814711E-2</c:v>
                </c:pt>
                <c:pt idx="73">
                  <c:v>2.4789503047650673E-2</c:v>
                </c:pt>
                <c:pt idx="74">
                  <c:v>2.4803999495218061E-2</c:v>
                </c:pt>
                <c:pt idx="75">
                  <c:v>2.823758664760722E-2</c:v>
                </c:pt>
                <c:pt idx="76">
                  <c:v>2.823758664760722E-2</c:v>
                </c:pt>
                <c:pt idx="77">
                  <c:v>2.823758664760722E-2</c:v>
                </c:pt>
                <c:pt idx="78">
                  <c:v>2.8247941253012492E-2</c:v>
                </c:pt>
                <c:pt idx="79">
                  <c:v>2.8247941253012492E-2</c:v>
                </c:pt>
                <c:pt idx="80">
                  <c:v>2.8247941253012492E-2</c:v>
                </c:pt>
                <c:pt idx="81">
                  <c:v>2.8330778096254693E-2</c:v>
                </c:pt>
                <c:pt idx="82">
                  <c:v>2.8637274416250823E-2</c:v>
                </c:pt>
                <c:pt idx="83">
                  <c:v>2.8757387838952021E-2</c:v>
                </c:pt>
                <c:pt idx="84">
                  <c:v>2.8788451655167836E-2</c:v>
                </c:pt>
                <c:pt idx="85">
                  <c:v>2.9057671395704997E-2</c:v>
                </c:pt>
                <c:pt idx="86">
                  <c:v>3.1635968141618447E-2</c:v>
                </c:pt>
                <c:pt idx="87">
                  <c:v>3.3296846848624544E-2</c:v>
                </c:pt>
                <c:pt idx="88">
                  <c:v>3.603874635994133E-2</c:v>
                </c:pt>
                <c:pt idx="89">
                  <c:v>3.646742702371971E-2</c:v>
                </c:pt>
                <c:pt idx="90">
                  <c:v>3.653990926155664E-2</c:v>
                </c:pt>
                <c:pt idx="91">
                  <c:v>3.6829838212904344E-2</c:v>
                </c:pt>
                <c:pt idx="92">
                  <c:v>3.7024504794523509E-2</c:v>
                </c:pt>
                <c:pt idx="93">
                  <c:v>4.3949664889571367E-2</c:v>
                </c:pt>
                <c:pt idx="94">
                  <c:v>4.4133976865785261E-2</c:v>
                </c:pt>
                <c:pt idx="95">
                  <c:v>4.4494317133888829E-2</c:v>
                </c:pt>
                <c:pt idx="96">
                  <c:v>4.4657919899292166E-2</c:v>
                </c:pt>
                <c:pt idx="97">
                  <c:v>4.487536661280294E-2</c:v>
                </c:pt>
                <c:pt idx="98">
                  <c:v>4.5024472930638902E-2</c:v>
                </c:pt>
                <c:pt idx="99">
                  <c:v>4.8045946787898121E-2</c:v>
                </c:pt>
                <c:pt idx="100">
                  <c:v>4.8389719687353248E-2</c:v>
                </c:pt>
                <c:pt idx="101">
                  <c:v>4.8667223112214615E-2</c:v>
                </c:pt>
                <c:pt idx="102">
                  <c:v>4.8957152063562305E-2</c:v>
                </c:pt>
                <c:pt idx="103">
                  <c:v>5.1734257233257037E-2</c:v>
                </c:pt>
                <c:pt idx="104">
                  <c:v>5.204696631649635E-2</c:v>
                </c:pt>
                <c:pt idx="105">
                  <c:v>5.2266483951088176E-2</c:v>
                </c:pt>
                <c:pt idx="106">
                  <c:v>5.2548129218111646E-2</c:v>
                </c:pt>
                <c:pt idx="107">
                  <c:v>5.2550200139192697E-2</c:v>
                </c:pt>
                <c:pt idx="108">
                  <c:v>5.2581263955408526E-2</c:v>
                </c:pt>
                <c:pt idx="109">
                  <c:v>5.272415751000132E-2</c:v>
                </c:pt>
                <c:pt idx="110">
                  <c:v>5.2881547512161502E-2</c:v>
                </c:pt>
                <c:pt idx="111">
                  <c:v>5.2883618433242553E-2</c:v>
                </c:pt>
                <c:pt idx="112">
                  <c:v>5.6002425581311362E-2</c:v>
                </c:pt>
                <c:pt idx="113">
                  <c:v>5.666926216941106E-2</c:v>
                </c:pt>
                <c:pt idx="114">
                  <c:v>6.022710458666352E-2</c:v>
                </c:pt>
                <c:pt idx="115">
                  <c:v>6.0270593929365672E-2</c:v>
                </c:pt>
                <c:pt idx="116">
                  <c:v>6.037413998341843E-2</c:v>
                </c:pt>
                <c:pt idx="117">
                  <c:v>6.0376210904499482E-2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B5-4667-AD4D-569F531144C9}"/>
            </c:ext>
          </c:extLst>
        </c:ser>
        <c:ser>
          <c:idx val="8"/>
          <c:order val="8"/>
          <c:tx>
            <c:strRef>
              <c:f>'A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(5)'!$D$21:$D$170</c:f>
                <c:numCache>
                  <c:formatCode>General</c:formatCode>
                  <c:ptCount val="1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(5)'!$D$21:$D$170</c:f>
                <c:numCache>
                  <c:formatCode>General</c:formatCode>
                  <c:ptCount val="150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(5)'!$R$21:$R$970</c:f>
              <c:numCache>
                <c:formatCode>General</c:formatCode>
                <c:ptCount val="950"/>
                <c:pt idx="55">
                  <c:v>1.3360249999095686E-2</c:v>
                </c:pt>
                <c:pt idx="56">
                  <c:v>4.0167599996493664E-2</c:v>
                </c:pt>
                <c:pt idx="58">
                  <c:v>-7.8354949997446965E-2</c:v>
                </c:pt>
                <c:pt idx="98">
                  <c:v>5.8192049997160211E-2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B5-4667-AD4D-569F5311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15312"/>
        <c:axId val="1"/>
      </c:scatterChart>
      <c:valAx>
        <c:axId val="76541531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766747293843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1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87581699346407E-2"/>
          <c:y val="0.92000129214617399"/>
          <c:w val="0.941178014512891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ET Diagram</a:t>
            </a:r>
          </a:p>
        </c:rich>
      </c:tx>
      <c:layout>
        <c:manualLayout>
          <c:xMode val="edge"/>
          <c:yMode val="edge"/>
          <c:x val="0.3738173658892007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82720298575737E-2"/>
          <c:y val="0.15335487182207191"/>
          <c:w val="0.85804482486940004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(5)'!$H$21:$H$970</c:f>
              <c:numCache>
                <c:formatCode>General</c:formatCode>
                <c:ptCount val="950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B-4F67-91AA-27E238DD01D2}"/>
            </c:ext>
          </c:extLst>
        </c:ser>
        <c:ser>
          <c:idx val="3"/>
          <c:order val="1"/>
          <c:tx>
            <c:strRef>
              <c:f>'A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(5)'!$D$21:$D$41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(5)'!$J$21:$J$970</c:f>
              <c:numCache>
                <c:formatCode>General</c:formatCode>
                <c:ptCount val="950"/>
                <c:pt idx="48" formatCode="0.0000">
                  <c:v>4.5300002966541797E-5</c:v>
                </c:pt>
                <c:pt idx="49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B-4F67-91AA-27E238DD01D2}"/>
            </c:ext>
          </c:extLst>
        </c:ser>
        <c:ser>
          <c:idx val="4"/>
          <c:order val="2"/>
          <c:tx>
            <c:strRef>
              <c:f>'A (5)'!$K$20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(5)'!$D$21:$D$1793</c:f>
                <c:numCache>
                  <c:formatCode>General</c:formatCode>
                  <c:ptCount val="1773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(5)'!$D$21:$D$1793</c:f>
                <c:numCache>
                  <c:formatCode>General</c:formatCode>
                  <c:ptCount val="1773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(5)'!$K$21:$K$970</c:f>
              <c:numCache>
                <c:formatCode>General</c:formatCode>
                <c:ptCount val="950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1.2351000041235238E-3</c:v>
                </c:pt>
                <c:pt idx="5">
                  <c:v>1.1321499987388961E-3</c:v>
                </c:pt>
                <c:pt idx="6">
                  <c:v>2.2908000028110109E-3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50">
                  <c:v>6.233549996977672E-3</c:v>
                </c:pt>
                <c:pt idx="51" formatCode="0.0000">
                  <c:v>6.706699998176191E-3</c:v>
                </c:pt>
                <c:pt idx="52" formatCode="0.0000">
                  <c:v>7.0146500002010725E-3</c:v>
                </c:pt>
                <c:pt idx="53" formatCode="0.0000">
                  <c:v>1.0360950000176672E-2</c:v>
                </c:pt>
                <c:pt idx="57">
                  <c:v>1.6387850002502091E-2</c:v>
                </c:pt>
                <c:pt idx="59">
                  <c:v>2.1873149999009911E-2</c:v>
                </c:pt>
                <c:pt idx="60" formatCode="0.0000">
                  <c:v>1.9958400000177789E-2</c:v>
                </c:pt>
                <c:pt idx="66">
                  <c:v>2.1314099998562597E-2</c:v>
                </c:pt>
                <c:pt idx="67">
                  <c:v>2.1599349995085504E-2</c:v>
                </c:pt>
                <c:pt idx="68">
                  <c:v>2.0784599997568876E-2</c:v>
                </c:pt>
                <c:pt idx="69">
                  <c:v>2.1569850003288593E-2</c:v>
                </c:pt>
                <c:pt idx="70">
                  <c:v>2.4536299999454059E-2</c:v>
                </c:pt>
                <c:pt idx="72">
                  <c:v>2.5428900000406429E-2</c:v>
                </c:pt>
                <c:pt idx="73">
                  <c:v>2.3916499994811602E-2</c:v>
                </c:pt>
                <c:pt idx="81">
                  <c:v>2.8272000003198627E-2</c:v>
                </c:pt>
                <c:pt idx="82">
                  <c:v>2.7635400001599919E-2</c:v>
                </c:pt>
                <c:pt idx="83">
                  <c:v>2.8764300004695542E-2</c:v>
                </c:pt>
                <c:pt idx="84">
                  <c:v>2.9420049999316689E-2</c:v>
                </c:pt>
                <c:pt idx="85">
                  <c:v>2.9336550003790762E-2</c:v>
                </c:pt>
                <c:pt idx="86">
                  <c:v>3.166380000038771E-2</c:v>
                </c:pt>
                <c:pt idx="87">
                  <c:v>3.3797899995988701E-2</c:v>
                </c:pt>
                <c:pt idx="88">
                  <c:v>3.6892099902615882E-2</c:v>
                </c:pt>
                <c:pt idx="90">
                  <c:v>3.6078199998883065E-2</c:v>
                </c:pt>
                <c:pt idx="91">
                  <c:v>3.6365200001455378E-2</c:v>
                </c:pt>
                <c:pt idx="93">
                  <c:v>4.2923100001644343E-2</c:v>
                </c:pt>
                <c:pt idx="94">
                  <c:v>4.4060549997084308E-2</c:v>
                </c:pt>
                <c:pt idx="95">
                  <c:v>4.4047249997674953E-2</c:v>
                </c:pt>
                <c:pt idx="96">
                  <c:v>4.4114199998148251E-2</c:v>
                </c:pt>
                <c:pt idx="97">
                  <c:v>4.6304449999297503E-2</c:v>
                </c:pt>
                <c:pt idx="99">
                  <c:v>4.7788000003492925E-2</c:v>
                </c:pt>
                <c:pt idx="100">
                  <c:v>4.729829999996582E-2</c:v>
                </c:pt>
                <c:pt idx="101">
                  <c:v>4.7803000001295004E-2</c:v>
                </c:pt>
                <c:pt idx="104">
                  <c:v>5.1888599999074358E-2</c:v>
                </c:pt>
                <c:pt idx="105">
                  <c:v>5.3575899997667875E-2</c:v>
                </c:pt>
                <c:pt idx="106">
                  <c:v>5.4674699997121934E-2</c:v>
                </c:pt>
                <c:pt idx="107">
                  <c:v>5.2771750000829343E-2</c:v>
                </c:pt>
                <c:pt idx="108">
                  <c:v>5.3627499997674022E-2</c:v>
                </c:pt>
                <c:pt idx="109">
                  <c:v>4.8323950002668425E-2</c:v>
                </c:pt>
                <c:pt idx="110">
                  <c:v>5.2599750000808854E-2</c:v>
                </c:pt>
                <c:pt idx="111">
                  <c:v>5.4096799998660572E-2</c:v>
                </c:pt>
                <c:pt idx="112">
                  <c:v>5.5554099999426398E-2</c:v>
                </c:pt>
                <c:pt idx="113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B-4F67-91AA-27E238DD01D2}"/>
            </c:ext>
          </c:extLst>
        </c:ser>
        <c:ser>
          <c:idx val="2"/>
          <c:order val="3"/>
          <c:tx>
            <c:strRef>
              <c:f>'A (5)'!$L$20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(5)'!$L$21:$L$970</c:f>
              <c:numCache>
                <c:formatCode>General</c:formatCode>
                <c:ptCount val="950"/>
                <c:pt idx="74">
                  <c:v>2.5135949799732771E-2</c:v>
                </c:pt>
                <c:pt idx="89">
                  <c:v>3.6381450001499616E-2</c:v>
                </c:pt>
                <c:pt idx="103">
                  <c:v>5.1534049998736009E-2</c:v>
                </c:pt>
                <c:pt idx="114">
                  <c:v>6.2136100001225714E-2</c:v>
                </c:pt>
                <c:pt idx="115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B-4F67-91AA-27E238DD01D2}"/>
            </c:ext>
          </c:extLst>
        </c:ser>
        <c:ser>
          <c:idx val="5"/>
          <c:order val="4"/>
          <c:tx>
            <c:strRef>
              <c:f>'A (5)'!$M$20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(5)'!$M$21:$M$970</c:f>
              <c:numCache>
                <c:formatCode>General</c:formatCode>
                <c:ptCount val="950"/>
                <c:pt idx="116" formatCode="0.0000">
                  <c:v>6.1726649997581262E-2</c:v>
                </c:pt>
                <c:pt idx="117" formatCode="0.0000">
                  <c:v>6.1823700001696125E-2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B-4F67-91AA-27E238DD01D2}"/>
            </c:ext>
          </c:extLst>
        </c:ser>
        <c:ser>
          <c:idx val="6"/>
          <c:order val="5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(5)'!$N$21:$N$970</c:f>
              <c:numCache>
                <c:formatCode>General</c:formatCode>
                <c:ptCount val="950"/>
                <c:pt idx="47">
                  <c:v>2.1632999996654689E-3</c:v>
                </c:pt>
                <c:pt idx="61">
                  <c:v>1.7725049998261966E-2</c:v>
                </c:pt>
                <c:pt idx="62">
                  <c:v>2.1802899995236658E-2</c:v>
                </c:pt>
                <c:pt idx="63">
                  <c:v>2.2158649997436441E-2</c:v>
                </c:pt>
                <c:pt idx="64">
                  <c:v>1.964389999920968E-2</c:v>
                </c:pt>
                <c:pt idx="65">
                  <c:v>2.1740950003731996E-2</c:v>
                </c:pt>
                <c:pt idx="71">
                  <c:v>2.4264300001959782E-2</c:v>
                </c:pt>
                <c:pt idx="75">
                  <c:v>3.0104750003374647E-2</c:v>
                </c:pt>
                <c:pt idx="76">
                  <c:v>3.030475000559818E-2</c:v>
                </c:pt>
                <c:pt idx="77">
                  <c:v>3.2004750006308313E-2</c:v>
                </c:pt>
                <c:pt idx="78">
                  <c:v>2.719000000070082E-2</c:v>
                </c:pt>
                <c:pt idx="79">
                  <c:v>2.7889999997569248E-2</c:v>
                </c:pt>
                <c:pt idx="80">
                  <c:v>2.7990000002318993E-2</c:v>
                </c:pt>
                <c:pt idx="92">
                  <c:v>3.4067900000081863E-2</c:v>
                </c:pt>
                <c:pt idx="102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B-4F67-91AA-27E238DD01D2}"/>
            </c:ext>
          </c:extLst>
        </c:ser>
        <c:ser>
          <c:idx val="7"/>
          <c:order val="6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(5)'!$O$21:$O$970</c:f>
              <c:numCache>
                <c:formatCode>General</c:formatCode>
                <c:ptCount val="950"/>
                <c:pt idx="50">
                  <c:v>4.9107315906039006E-3</c:v>
                </c:pt>
                <c:pt idx="51">
                  <c:v>4.9997811970892633E-3</c:v>
                </c:pt>
                <c:pt idx="52">
                  <c:v>5.2048023841137075E-3</c:v>
                </c:pt>
                <c:pt idx="53">
                  <c:v>9.524743759194397E-3</c:v>
                </c:pt>
                <c:pt idx="54">
                  <c:v>1.6458187538566475E-2</c:v>
                </c:pt>
                <c:pt idx="55">
                  <c:v>1.6640428593699318E-2</c:v>
                </c:pt>
                <c:pt idx="56">
                  <c:v>1.6986272414235497E-2</c:v>
                </c:pt>
                <c:pt idx="57">
                  <c:v>1.7017336230451326E-2</c:v>
                </c:pt>
                <c:pt idx="58">
                  <c:v>1.7398385709365437E-2</c:v>
                </c:pt>
                <c:pt idx="59">
                  <c:v>2.0467490751488925E-2</c:v>
                </c:pt>
                <c:pt idx="60">
                  <c:v>2.0477845356894196E-2</c:v>
                </c:pt>
                <c:pt idx="61">
                  <c:v>2.0711859439053411E-2</c:v>
                </c:pt>
                <c:pt idx="62">
                  <c:v>2.1078412470400147E-2</c:v>
                </c:pt>
                <c:pt idx="63">
                  <c:v>2.1109476286615976E-2</c:v>
                </c:pt>
                <c:pt idx="64">
                  <c:v>2.1119830892021248E-2</c:v>
                </c:pt>
                <c:pt idx="65">
                  <c:v>2.1121901813102299E-2</c:v>
                </c:pt>
                <c:pt idx="66">
                  <c:v>2.1210951419587669E-2</c:v>
                </c:pt>
                <c:pt idx="67">
                  <c:v>2.1221306024992941E-2</c:v>
                </c:pt>
                <c:pt idx="68">
                  <c:v>2.1231660630398212E-2</c:v>
                </c:pt>
                <c:pt idx="69">
                  <c:v>2.1242015235803484E-2</c:v>
                </c:pt>
                <c:pt idx="70">
                  <c:v>2.428419830387326E-2</c:v>
                </c:pt>
                <c:pt idx="71">
                  <c:v>2.461554567684205E-2</c:v>
                </c:pt>
                <c:pt idx="72">
                  <c:v>2.4640396729814711E-2</c:v>
                </c:pt>
                <c:pt idx="73">
                  <c:v>2.4789503047650673E-2</c:v>
                </c:pt>
                <c:pt idx="74">
                  <c:v>2.4803999495218061E-2</c:v>
                </c:pt>
                <c:pt idx="75">
                  <c:v>2.823758664760722E-2</c:v>
                </c:pt>
                <c:pt idx="76">
                  <c:v>2.823758664760722E-2</c:v>
                </c:pt>
                <c:pt idx="77">
                  <c:v>2.823758664760722E-2</c:v>
                </c:pt>
                <c:pt idx="78">
                  <c:v>2.8247941253012492E-2</c:v>
                </c:pt>
                <c:pt idx="79">
                  <c:v>2.8247941253012492E-2</c:v>
                </c:pt>
                <c:pt idx="80">
                  <c:v>2.8247941253012492E-2</c:v>
                </c:pt>
                <c:pt idx="81">
                  <c:v>2.8330778096254693E-2</c:v>
                </c:pt>
                <c:pt idx="82">
                  <c:v>2.8637274416250823E-2</c:v>
                </c:pt>
                <c:pt idx="83">
                  <c:v>2.8757387838952021E-2</c:v>
                </c:pt>
                <c:pt idx="84">
                  <c:v>2.8788451655167836E-2</c:v>
                </c:pt>
                <c:pt idx="85">
                  <c:v>2.9057671395704997E-2</c:v>
                </c:pt>
                <c:pt idx="86">
                  <c:v>3.1635968141618447E-2</c:v>
                </c:pt>
                <c:pt idx="87">
                  <c:v>3.3296846848624544E-2</c:v>
                </c:pt>
                <c:pt idx="88">
                  <c:v>3.603874635994133E-2</c:v>
                </c:pt>
                <c:pt idx="89">
                  <c:v>3.646742702371971E-2</c:v>
                </c:pt>
                <c:pt idx="90">
                  <c:v>3.653990926155664E-2</c:v>
                </c:pt>
                <c:pt idx="91">
                  <c:v>3.6829838212904344E-2</c:v>
                </c:pt>
                <c:pt idx="92">
                  <c:v>3.7024504794523509E-2</c:v>
                </c:pt>
                <c:pt idx="93">
                  <c:v>4.3949664889571367E-2</c:v>
                </c:pt>
                <c:pt idx="94">
                  <c:v>4.4133976865785261E-2</c:v>
                </c:pt>
                <c:pt idx="95">
                  <c:v>4.4494317133888829E-2</c:v>
                </c:pt>
                <c:pt idx="96">
                  <c:v>4.4657919899292166E-2</c:v>
                </c:pt>
                <c:pt idx="97">
                  <c:v>4.487536661280294E-2</c:v>
                </c:pt>
                <c:pt idx="98">
                  <c:v>4.5024472930638902E-2</c:v>
                </c:pt>
                <c:pt idx="99">
                  <c:v>4.8045946787898121E-2</c:v>
                </c:pt>
                <c:pt idx="100">
                  <c:v>4.8389719687353248E-2</c:v>
                </c:pt>
                <c:pt idx="101">
                  <c:v>4.8667223112214615E-2</c:v>
                </c:pt>
                <c:pt idx="102">
                  <c:v>4.8957152063562305E-2</c:v>
                </c:pt>
                <c:pt idx="103">
                  <c:v>5.1734257233257037E-2</c:v>
                </c:pt>
                <c:pt idx="104">
                  <c:v>5.204696631649635E-2</c:v>
                </c:pt>
                <c:pt idx="105">
                  <c:v>5.2266483951088176E-2</c:v>
                </c:pt>
                <c:pt idx="106">
                  <c:v>5.2548129218111646E-2</c:v>
                </c:pt>
                <c:pt idx="107">
                  <c:v>5.2550200139192697E-2</c:v>
                </c:pt>
                <c:pt idx="108">
                  <c:v>5.2581263955408526E-2</c:v>
                </c:pt>
                <c:pt idx="109">
                  <c:v>5.272415751000132E-2</c:v>
                </c:pt>
                <c:pt idx="110">
                  <c:v>5.2881547512161502E-2</c:v>
                </c:pt>
                <c:pt idx="111">
                  <c:v>5.2883618433242553E-2</c:v>
                </c:pt>
                <c:pt idx="112">
                  <c:v>5.6002425581311362E-2</c:v>
                </c:pt>
                <c:pt idx="113">
                  <c:v>5.666926216941106E-2</c:v>
                </c:pt>
                <c:pt idx="114">
                  <c:v>6.022710458666352E-2</c:v>
                </c:pt>
                <c:pt idx="115">
                  <c:v>6.0270593929365672E-2</c:v>
                </c:pt>
                <c:pt idx="116">
                  <c:v>6.037413998341843E-2</c:v>
                </c:pt>
                <c:pt idx="117">
                  <c:v>6.0376210904499482E-2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B-4F67-91AA-27E238DD0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22200"/>
        <c:axId val="1"/>
      </c:scatterChart>
      <c:valAx>
        <c:axId val="76542220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33118888532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864353312302835E-3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22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50157728706625"/>
          <c:y val="0.91693290734824284"/>
          <c:w val="0.74290220820189279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678942920199375"/>
          <c:w val="0.79478827361563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(5)'!$H$21:$H$970</c:f>
              <c:numCache>
                <c:formatCode>General</c:formatCode>
                <c:ptCount val="950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B-4355-B328-F6FB245475D5}"/>
            </c:ext>
          </c:extLst>
        </c:ser>
        <c:ser>
          <c:idx val="3"/>
          <c:order val="1"/>
          <c:tx>
            <c:strRef>
              <c:f>'A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(5)'!$D$21:$D$141</c:f>
                <c:numCache>
                  <c:formatCode>General</c:formatCode>
                  <c:ptCount val="1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(5)'!$D$21:$D$141</c:f>
                <c:numCache>
                  <c:formatCode>General</c:formatCode>
                  <c:ptCount val="1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(5)'!$J$21:$J$970</c:f>
              <c:numCache>
                <c:formatCode>General</c:formatCode>
                <c:ptCount val="950"/>
                <c:pt idx="48" formatCode="0.0000">
                  <c:v>4.5300002966541797E-5</c:v>
                </c:pt>
                <c:pt idx="49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B-4355-B328-F6FB245475D5}"/>
            </c:ext>
          </c:extLst>
        </c:ser>
        <c:ser>
          <c:idx val="4"/>
          <c:order val="2"/>
          <c:tx>
            <c:strRef>
              <c:f>'A (5)'!$K$20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(5)'!$D$21:$D$2409</c:f>
                <c:numCache>
                  <c:formatCode>General</c:formatCode>
                  <c:ptCount val="238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(5)'!$D$21:$D$2409</c:f>
                <c:numCache>
                  <c:formatCode>General</c:formatCode>
                  <c:ptCount val="2389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(5)'!$K$21:$K$970</c:f>
              <c:numCache>
                <c:formatCode>General</c:formatCode>
                <c:ptCount val="950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1.2351000041235238E-3</c:v>
                </c:pt>
                <c:pt idx="5">
                  <c:v>1.1321499987388961E-3</c:v>
                </c:pt>
                <c:pt idx="6">
                  <c:v>2.2908000028110109E-3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50">
                  <c:v>6.233549996977672E-3</c:v>
                </c:pt>
                <c:pt idx="51" formatCode="0.0000">
                  <c:v>6.706699998176191E-3</c:v>
                </c:pt>
                <c:pt idx="52" formatCode="0.0000">
                  <c:v>7.0146500002010725E-3</c:v>
                </c:pt>
                <c:pt idx="53" formatCode="0.0000">
                  <c:v>1.0360950000176672E-2</c:v>
                </c:pt>
                <c:pt idx="57">
                  <c:v>1.6387850002502091E-2</c:v>
                </c:pt>
                <c:pt idx="59">
                  <c:v>2.1873149999009911E-2</c:v>
                </c:pt>
                <c:pt idx="60" formatCode="0.0000">
                  <c:v>1.9958400000177789E-2</c:v>
                </c:pt>
                <c:pt idx="66">
                  <c:v>2.1314099998562597E-2</c:v>
                </c:pt>
                <c:pt idx="67">
                  <c:v>2.1599349995085504E-2</c:v>
                </c:pt>
                <c:pt idx="68">
                  <c:v>2.0784599997568876E-2</c:v>
                </c:pt>
                <c:pt idx="69">
                  <c:v>2.1569850003288593E-2</c:v>
                </c:pt>
                <c:pt idx="70">
                  <c:v>2.4536299999454059E-2</c:v>
                </c:pt>
                <c:pt idx="72">
                  <c:v>2.5428900000406429E-2</c:v>
                </c:pt>
                <c:pt idx="73">
                  <c:v>2.3916499994811602E-2</c:v>
                </c:pt>
                <c:pt idx="81">
                  <c:v>2.8272000003198627E-2</c:v>
                </c:pt>
                <c:pt idx="82">
                  <c:v>2.7635400001599919E-2</c:v>
                </c:pt>
                <c:pt idx="83">
                  <c:v>2.8764300004695542E-2</c:v>
                </c:pt>
                <c:pt idx="84">
                  <c:v>2.9420049999316689E-2</c:v>
                </c:pt>
                <c:pt idx="85">
                  <c:v>2.9336550003790762E-2</c:v>
                </c:pt>
                <c:pt idx="86">
                  <c:v>3.166380000038771E-2</c:v>
                </c:pt>
                <c:pt idx="87">
                  <c:v>3.3797899995988701E-2</c:v>
                </c:pt>
                <c:pt idx="88">
                  <c:v>3.6892099902615882E-2</c:v>
                </c:pt>
                <c:pt idx="90">
                  <c:v>3.6078199998883065E-2</c:v>
                </c:pt>
                <c:pt idx="91">
                  <c:v>3.6365200001455378E-2</c:v>
                </c:pt>
                <c:pt idx="93">
                  <c:v>4.2923100001644343E-2</c:v>
                </c:pt>
                <c:pt idx="94">
                  <c:v>4.4060549997084308E-2</c:v>
                </c:pt>
                <c:pt idx="95">
                  <c:v>4.4047249997674953E-2</c:v>
                </c:pt>
                <c:pt idx="96">
                  <c:v>4.4114199998148251E-2</c:v>
                </c:pt>
                <c:pt idx="97">
                  <c:v>4.6304449999297503E-2</c:v>
                </c:pt>
                <c:pt idx="99">
                  <c:v>4.7788000003492925E-2</c:v>
                </c:pt>
                <c:pt idx="100">
                  <c:v>4.729829999996582E-2</c:v>
                </c:pt>
                <c:pt idx="101">
                  <c:v>4.7803000001295004E-2</c:v>
                </c:pt>
                <c:pt idx="104">
                  <c:v>5.1888599999074358E-2</c:v>
                </c:pt>
                <c:pt idx="105">
                  <c:v>5.3575899997667875E-2</c:v>
                </c:pt>
                <c:pt idx="106">
                  <c:v>5.4674699997121934E-2</c:v>
                </c:pt>
                <c:pt idx="107">
                  <c:v>5.2771750000829343E-2</c:v>
                </c:pt>
                <c:pt idx="108">
                  <c:v>5.3627499997674022E-2</c:v>
                </c:pt>
                <c:pt idx="109">
                  <c:v>4.8323950002668425E-2</c:v>
                </c:pt>
                <c:pt idx="110">
                  <c:v>5.2599750000808854E-2</c:v>
                </c:pt>
                <c:pt idx="111">
                  <c:v>5.4096799998660572E-2</c:v>
                </c:pt>
                <c:pt idx="112">
                  <c:v>5.5554099999426398E-2</c:v>
                </c:pt>
                <c:pt idx="113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DB-4355-B328-F6FB245475D5}"/>
            </c:ext>
          </c:extLst>
        </c:ser>
        <c:ser>
          <c:idx val="2"/>
          <c:order val="3"/>
          <c:tx>
            <c:strRef>
              <c:f>'A (5)'!$L$20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(5)'!$L$21:$L$970</c:f>
              <c:numCache>
                <c:formatCode>General</c:formatCode>
                <c:ptCount val="950"/>
                <c:pt idx="74">
                  <c:v>2.5135949799732771E-2</c:v>
                </c:pt>
                <c:pt idx="89">
                  <c:v>3.6381450001499616E-2</c:v>
                </c:pt>
                <c:pt idx="103">
                  <c:v>5.1534049998736009E-2</c:v>
                </c:pt>
                <c:pt idx="114">
                  <c:v>6.2136100001225714E-2</c:v>
                </c:pt>
                <c:pt idx="115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DB-4355-B328-F6FB245475D5}"/>
            </c:ext>
          </c:extLst>
        </c:ser>
        <c:ser>
          <c:idx val="6"/>
          <c:order val="4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(5)'!$N$21:$N$970</c:f>
              <c:numCache>
                <c:formatCode>General</c:formatCode>
                <c:ptCount val="950"/>
                <c:pt idx="47">
                  <c:v>2.1632999996654689E-3</c:v>
                </c:pt>
                <c:pt idx="61">
                  <c:v>1.7725049998261966E-2</c:v>
                </c:pt>
                <c:pt idx="62">
                  <c:v>2.1802899995236658E-2</c:v>
                </c:pt>
                <c:pt idx="63">
                  <c:v>2.2158649997436441E-2</c:v>
                </c:pt>
                <c:pt idx="64">
                  <c:v>1.964389999920968E-2</c:v>
                </c:pt>
                <c:pt idx="65">
                  <c:v>2.1740950003731996E-2</c:v>
                </c:pt>
                <c:pt idx="71">
                  <c:v>2.4264300001959782E-2</c:v>
                </c:pt>
                <c:pt idx="75">
                  <c:v>3.0104750003374647E-2</c:v>
                </c:pt>
                <c:pt idx="76">
                  <c:v>3.030475000559818E-2</c:v>
                </c:pt>
                <c:pt idx="77">
                  <c:v>3.2004750006308313E-2</c:v>
                </c:pt>
                <c:pt idx="78">
                  <c:v>2.719000000070082E-2</c:v>
                </c:pt>
                <c:pt idx="79">
                  <c:v>2.7889999997569248E-2</c:v>
                </c:pt>
                <c:pt idx="80">
                  <c:v>2.7990000002318993E-2</c:v>
                </c:pt>
                <c:pt idx="92">
                  <c:v>3.4067900000081863E-2</c:v>
                </c:pt>
                <c:pt idx="102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DB-4355-B328-F6FB245475D5}"/>
            </c:ext>
          </c:extLst>
        </c:ser>
        <c:ser>
          <c:idx val="7"/>
          <c:order val="5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(5)'!$O$21:$O$970</c:f>
              <c:numCache>
                <c:formatCode>General</c:formatCode>
                <c:ptCount val="950"/>
                <c:pt idx="50">
                  <c:v>4.9107315906039006E-3</c:v>
                </c:pt>
                <c:pt idx="51">
                  <c:v>4.9997811970892633E-3</c:v>
                </c:pt>
                <c:pt idx="52">
                  <c:v>5.2048023841137075E-3</c:v>
                </c:pt>
                <c:pt idx="53">
                  <c:v>9.524743759194397E-3</c:v>
                </c:pt>
                <c:pt idx="54">
                  <c:v>1.6458187538566475E-2</c:v>
                </c:pt>
                <c:pt idx="55">
                  <c:v>1.6640428593699318E-2</c:v>
                </c:pt>
                <c:pt idx="56">
                  <c:v>1.6986272414235497E-2</c:v>
                </c:pt>
                <c:pt idx="57">
                  <c:v>1.7017336230451326E-2</c:v>
                </c:pt>
                <c:pt idx="58">
                  <c:v>1.7398385709365437E-2</c:v>
                </c:pt>
                <c:pt idx="59">
                  <c:v>2.0467490751488925E-2</c:v>
                </c:pt>
                <c:pt idx="60">
                  <c:v>2.0477845356894196E-2</c:v>
                </c:pt>
                <c:pt idx="61">
                  <c:v>2.0711859439053411E-2</c:v>
                </c:pt>
                <c:pt idx="62">
                  <c:v>2.1078412470400147E-2</c:v>
                </c:pt>
                <c:pt idx="63">
                  <c:v>2.1109476286615976E-2</c:v>
                </c:pt>
                <c:pt idx="64">
                  <c:v>2.1119830892021248E-2</c:v>
                </c:pt>
                <c:pt idx="65">
                  <c:v>2.1121901813102299E-2</c:v>
                </c:pt>
                <c:pt idx="66">
                  <c:v>2.1210951419587669E-2</c:v>
                </c:pt>
                <c:pt idx="67">
                  <c:v>2.1221306024992941E-2</c:v>
                </c:pt>
                <c:pt idx="68">
                  <c:v>2.1231660630398212E-2</c:v>
                </c:pt>
                <c:pt idx="69">
                  <c:v>2.1242015235803484E-2</c:v>
                </c:pt>
                <c:pt idx="70">
                  <c:v>2.428419830387326E-2</c:v>
                </c:pt>
                <c:pt idx="71">
                  <c:v>2.461554567684205E-2</c:v>
                </c:pt>
                <c:pt idx="72">
                  <c:v>2.4640396729814711E-2</c:v>
                </c:pt>
                <c:pt idx="73">
                  <c:v>2.4789503047650673E-2</c:v>
                </c:pt>
                <c:pt idx="74">
                  <c:v>2.4803999495218061E-2</c:v>
                </c:pt>
                <c:pt idx="75">
                  <c:v>2.823758664760722E-2</c:v>
                </c:pt>
                <c:pt idx="76">
                  <c:v>2.823758664760722E-2</c:v>
                </c:pt>
                <c:pt idx="77">
                  <c:v>2.823758664760722E-2</c:v>
                </c:pt>
                <c:pt idx="78">
                  <c:v>2.8247941253012492E-2</c:v>
                </c:pt>
                <c:pt idx="79">
                  <c:v>2.8247941253012492E-2</c:v>
                </c:pt>
                <c:pt idx="80">
                  <c:v>2.8247941253012492E-2</c:v>
                </c:pt>
                <c:pt idx="81">
                  <c:v>2.8330778096254693E-2</c:v>
                </c:pt>
                <c:pt idx="82">
                  <c:v>2.8637274416250823E-2</c:v>
                </c:pt>
                <c:pt idx="83">
                  <c:v>2.8757387838952021E-2</c:v>
                </c:pt>
                <c:pt idx="84">
                  <c:v>2.8788451655167836E-2</c:v>
                </c:pt>
                <c:pt idx="85">
                  <c:v>2.9057671395704997E-2</c:v>
                </c:pt>
                <c:pt idx="86">
                  <c:v>3.1635968141618447E-2</c:v>
                </c:pt>
                <c:pt idx="87">
                  <c:v>3.3296846848624544E-2</c:v>
                </c:pt>
                <c:pt idx="88">
                  <c:v>3.603874635994133E-2</c:v>
                </c:pt>
                <c:pt idx="89">
                  <c:v>3.646742702371971E-2</c:v>
                </c:pt>
                <c:pt idx="90">
                  <c:v>3.653990926155664E-2</c:v>
                </c:pt>
                <c:pt idx="91">
                  <c:v>3.6829838212904344E-2</c:v>
                </c:pt>
                <c:pt idx="92">
                  <c:v>3.7024504794523509E-2</c:v>
                </c:pt>
                <c:pt idx="93">
                  <c:v>4.3949664889571367E-2</c:v>
                </c:pt>
                <c:pt idx="94">
                  <c:v>4.4133976865785261E-2</c:v>
                </c:pt>
                <c:pt idx="95">
                  <c:v>4.4494317133888829E-2</c:v>
                </c:pt>
                <c:pt idx="96">
                  <c:v>4.4657919899292166E-2</c:v>
                </c:pt>
                <c:pt idx="97">
                  <c:v>4.487536661280294E-2</c:v>
                </c:pt>
                <c:pt idx="98">
                  <c:v>4.5024472930638902E-2</c:v>
                </c:pt>
                <c:pt idx="99">
                  <c:v>4.8045946787898121E-2</c:v>
                </c:pt>
                <c:pt idx="100">
                  <c:v>4.8389719687353248E-2</c:v>
                </c:pt>
                <c:pt idx="101">
                  <c:v>4.8667223112214615E-2</c:v>
                </c:pt>
                <c:pt idx="102">
                  <c:v>4.8957152063562305E-2</c:v>
                </c:pt>
                <c:pt idx="103">
                  <c:v>5.1734257233257037E-2</c:v>
                </c:pt>
                <c:pt idx="104">
                  <c:v>5.204696631649635E-2</c:v>
                </c:pt>
                <c:pt idx="105">
                  <c:v>5.2266483951088176E-2</c:v>
                </c:pt>
                <c:pt idx="106">
                  <c:v>5.2548129218111646E-2</c:v>
                </c:pt>
                <c:pt idx="107">
                  <c:v>5.2550200139192697E-2</c:v>
                </c:pt>
                <c:pt idx="108">
                  <c:v>5.2581263955408526E-2</c:v>
                </c:pt>
                <c:pt idx="109">
                  <c:v>5.272415751000132E-2</c:v>
                </c:pt>
                <c:pt idx="110">
                  <c:v>5.2881547512161502E-2</c:v>
                </c:pt>
                <c:pt idx="111">
                  <c:v>5.2883618433242553E-2</c:v>
                </c:pt>
                <c:pt idx="112">
                  <c:v>5.6002425581311362E-2</c:v>
                </c:pt>
                <c:pt idx="113">
                  <c:v>5.666926216941106E-2</c:v>
                </c:pt>
                <c:pt idx="114">
                  <c:v>6.022710458666352E-2</c:v>
                </c:pt>
                <c:pt idx="115">
                  <c:v>6.0270593929365672E-2</c:v>
                </c:pt>
                <c:pt idx="116">
                  <c:v>6.037413998341843E-2</c:v>
                </c:pt>
                <c:pt idx="117">
                  <c:v>6.0376210904499482E-2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DB-4355-B328-F6FB2454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25808"/>
        <c:axId val="1"/>
      </c:scatterChart>
      <c:valAx>
        <c:axId val="765425808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7296416938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2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43648208469"/>
          <c:y val="0.9204921861831491"/>
          <c:w val="0.644951140065146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BI CVn - [55593.7341 + 0.3842100 E] </a:t>
            </a:r>
          </a:p>
        </c:rich>
      </c:tx>
      <c:layout>
        <c:manualLayout>
          <c:xMode val="edge"/>
          <c:yMode val="edge"/>
          <c:x val="0.28951535987579013"/>
          <c:y val="1.785714285714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5664758877334"/>
          <c:y val="0.15000026157969723"/>
          <c:w val="0.86072119021602089"/>
          <c:h val="0.657144003111054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(5)'!$H$21:$H$970</c:f>
              <c:numCache>
                <c:formatCode>General</c:formatCode>
                <c:ptCount val="950"/>
                <c:pt idx="0">
                  <c:v>-1.5735499997390434E-2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C-4FEC-9F9B-2D6F5B797DE9}"/>
            </c:ext>
          </c:extLst>
        </c:ser>
        <c:ser>
          <c:idx val="3"/>
          <c:order val="1"/>
          <c:tx>
            <c:strRef>
              <c:f>'A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(5)'!$D$21:$D$41</c:f>
                <c:numCache>
                  <c:formatCode>General</c:formatCode>
                  <c:ptCount val="2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(5)'!$J$21:$J$970</c:f>
              <c:numCache>
                <c:formatCode>General</c:formatCode>
                <c:ptCount val="950"/>
                <c:pt idx="48" formatCode="0.0000">
                  <c:v>4.5300002966541797E-5</c:v>
                </c:pt>
                <c:pt idx="49" formatCode="0.0000">
                  <c:v>2.4529999791411683E-4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C-4FEC-9F9B-2D6F5B797DE9}"/>
            </c:ext>
          </c:extLst>
        </c:ser>
        <c:ser>
          <c:idx val="4"/>
          <c:order val="2"/>
          <c:tx>
            <c:strRef>
              <c:f>'A (5)'!$K$20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(5)'!$D$21:$D$1793</c:f>
                <c:numCache>
                  <c:formatCode>General</c:formatCode>
                  <c:ptCount val="1773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plus>
            <c:minus>
              <c:numRef>
                <c:f>'A (5)'!$D$21:$D$1793</c:f>
                <c:numCache>
                  <c:formatCode>General</c:formatCode>
                  <c:ptCount val="1773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8.0000000000000004E-4</c:v>
                  </c:pt>
                  <c:pt idx="52">
                    <c:v>8.0000000000000004E-4</c:v>
                  </c:pt>
                  <c:pt idx="53">
                    <c:v>5.0000000000000001E-4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2E-3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5.9999999999999995E-4</c:v>
                  </c:pt>
                  <c:pt idx="73">
                    <c:v>1.5E-3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1.2999999999999999E-3</c:v>
                  </c:pt>
                  <c:pt idx="83">
                    <c:v>3.3E-3</c:v>
                  </c:pt>
                  <c:pt idx="84">
                    <c:v>1.2999999999999999E-3</c:v>
                  </c:pt>
                  <c:pt idx="85">
                    <c:v>1E-4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8.0000000000000004E-4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4.0000000000000002E-4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6.9999999999999999E-4</c:v>
                  </c:pt>
                  <c:pt idx="98">
                    <c:v>2.8E-3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3.8999999999999998E-3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5.0000000000000001E-4</c:v>
                  </c:pt>
                  <c:pt idx="106">
                    <c:v>1.6000000000000001E-3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6.9999999999999999E-4</c:v>
                  </c:pt>
                  <c:pt idx="110">
                    <c:v>1.1000000000000001E-3</c:v>
                  </c:pt>
                  <c:pt idx="111">
                    <c:v>3.8E-3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1E-4</c:v>
                  </c:pt>
                  <c:pt idx="1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(5)'!$K$21:$K$970</c:f>
              <c:numCache>
                <c:formatCode>General</c:formatCode>
                <c:ptCount val="950"/>
                <c:pt idx="1">
                  <c:v>1.2970499956281856E-3</c:v>
                </c:pt>
                <c:pt idx="2">
                  <c:v>1.2822999997297302E-3</c:v>
                </c:pt>
                <c:pt idx="3">
                  <c:v>1.2793499990948476E-3</c:v>
                </c:pt>
                <c:pt idx="4">
                  <c:v>1.2351000041235238E-3</c:v>
                </c:pt>
                <c:pt idx="5">
                  <c:v>1.1321499987388961E-3</c:v>
                </c:pt>
                <c:pt idx="6">
                  <c:v>2.2908000028110109E-3</c:v>
                </c:pt>
                <c:pt idx="20" formatCode="0.0000">
                  <c:v>-9.1940000129397959E-4</c:v>
                </c:pt>
                <c:pt idx="21">
                  <c:v>-1.7040000238921493E-4</c:v>
                </c:pt>
                <c:pt idx="22" formatCode="0.0000">
                  <c:v>1.960250003321562E-3</c:v>
                </c:pt>
                <c:pt idx="23">
                  <c:v>-5.1000024541281164E-6</c:v>
                </c:pt>
                <c:pt idx="24">
                  <c:v>-2.0099999528611079E-4</c:v>
                </c:pt>
                <c:pt idx="25">
                  <c:v>1.9900000188499689E-4</c:v>
                </c:pt>
                <c:pt idx="26">
                  <c:v>1.3960500000393949E-3</c:v>
                </c:pt>
                <c:pt idx="27">
                  <c:v>1.8960500019602478E-3</c:v>
                </c:pt>
                <c:pt idx="28">
                  <c:v>2.2467499948106706E-3</c:v>
                </c:pt>
                <c:pt idx="32">
                  <c:v>4.9574999866308644E-4</c:v>
                </c:pt>
                <c:pt idx="33">
                  <c:v>9.9575000058393925E-4</c:v>
                </c:pt>
                <c:pt idx="34">
                  <c:v>-6.0720000328728929E-4</c:v>
                </c:pt>
                <c:pt idx="35">
                  <c:v>-7.1999966166913509E-6</c:v>
                </c:pt>
                <c:pt idx="43">
                  <c:v>5.5879999854369089E-4</c:v>
                </c:pt>
                <c:pt idx="50">
                  <c:v>6.233549996977672E-3</c:v>
                </c:pt>
                <c:pt idx="51" formatCode="0.0000">
                  <c:v>6.706699998176191E-3</c:v>
                </c:pt>
                <c:pt idx="52" formatCode="0.0000">
                  <c:v>7.0146500002010725E-3</c:v>
                </c:pt>
                <c:pt idx="53" formatCode="0.0000">
                  <c:v>1.0360950000176672E-2</c:v>
                </c:pt>
                <c:pt idx="57">
                  <c:v>1.6387850002502091E-2</c:v>
                </c:pt>
                <c:pt idx="59">
                  <c:v>2.1873149999009911E-2</c:v>
                </c:pt>
                <c:pt idx="60" formatCode="0.0000">
                  <c:v>1.9958400000177789E-2</c:v>
                </c:pt>
                <c:pt idx="66">
                  <c:v>2.1314099998562597E-2</c:v>
                </c:pt>
                <c:pt idx="67">
                  <c:v>2.1599349995085504E-2</c:v>
                </c:pt>
                <c:pt idx="68">
                  <c:v>2.0784599997568876E-2</c:v>
                </c:pt>
                <c:pt idx="69">
                  <c:v>2.1569850003288593E-2</c:v>
                </c:pt>
                <c:pt idx="70">
                  <c:v>2.4536299999454059E-2</c:v>
                </c:pt>
                <c:pt idx="72">
                  <c:v>2.5428900000406429E-2</c:v>
                </c:pt>
                <c:pt idx="73">
                  <c:v>2.3916499994811602E-2</c:v>
                </c:pt>
                <c:pt idx="81">
                  <c:v>2.8272000003198627E-2</c:v>
                </c:pt>
                <c:pt idx="82">
                  <c:v>2.7635400001599919E-2</c:v>
                </c:pt>
                <c:pt idx="83">
                  <c:v>2.8764300004695542E-2</c:v>
                </c:pt>
                <c:pt idx="84">
                  <c:v>2.9420049999316689E-2</c:v>
                </c:pt>
                <c:pt idx="85">
                  <c:v>2.9336550003790762E-2</c:v>
                </c:pt>
                <c:pt idx="86">
                  <c:v>3.166380000038771E-2</c:v>
                </c:pt>
                <c:pt idx="87">
                  <c:v>3.3797899995988701E-2</c:v>
                </c:pt>
                <c:pt idx="88">
                  <c:v>3.6892099902615882E-2</c:v>
                </c:pt>
                <c:pt idx="90">
                  <c:v>3.6078199998883065E-2</c:v>
                </c:pt>
                <c:pt idx="91">
                  <c:v>3.6365200001455378E-2</c:v>
                </c:pt>
                <c:pt idx="93">
                  <c:v>4.2923100001644343E-2</c:v>
                </c:pt>
                <c:pt idx="94">
                  <c:v>4.4060549997084308E-2</c:v>
                </c:pt>
                <c:pt idx="95">
                  <c:v>4.4047249997674953E-2</c:v>
                </c:pt>
                <c:pt idx="96">
                  <c:v>4.4114199998148251E-2</c:v>
                </c:pt>
                <c:pt idx="97">
                  <c:v>4.6304449999297503E-2</c:v>
                </c:pt>
                <c:pt idx="99">
                  <c:v>4.7788000003492925E-2</c:v>
                </c:pt>
                <c:pt idx="100">
                  <c:v>4.729829999996582E-2</c:v>
                </c:pt>
                <c:pt idx="101">
                  <c:v>4.7803000001295004E-2</c:v>
                </c:pt>
                <c:pt idx="104">
                  <c:v>5.1888599999074358E-2</c:v>
                </c:pt>
                <c:pt idx="105">
                  <c:v>5.3575899997667875E-2</c:v>
                </c:pt>
                <c:pt idx="106">
                  <c:v>5.4674699997121934E-2</c:v>
                </c:pt>
                <c:pt idx="107">
                  <c:v>5.2771750000829343E-2</c:v>
                </c:pt>
                <c:pt idx="108">
                  <c:v>5.3627499997674022E-2</c:v>
                </c:pt>
                <c:pt idx="109">
                  <c:v>4.8323950002668425E-2</c:v>
                </c:pt>
                <c:pt idx="110">
                  <c:v>5.2599750000808854E-2</c:v>
                </c:pt>
                <c:pt idx="111">
                  <c:v>5.4096799998660572E-2</c:v>
                </c:pt>
                <c:pt idx="112">
                  <c:v>5.5554099999426398E-2</c:v>
                </c:pt>
                <c:pt idx="113">
                  <c:v>5.8204200002364814E-2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C-4FEC-9F9B-2D6F5B797DE9}"/>
            </c:ext>
          </c:extLst>
        </c:ser>
        <c:ser>
          <c:idx val="2"/>
          <c:order val="3"/>
          <c:tx>
            <c:strRef>
              <c:f>'A (5)'!$L$20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(5)'!$L$21:$L$970</c:f>
              <c:numCache>
                <c:formatCode>General</c:formatCode>
                <c:ptCount val="950"/>
                <c:pt idx="74">
                  <c:v>2.5135949799732771E-2</c:v>
                </c:pt>
                <c:pt idx="89">
                  <c:v>3.6381450001499616E-2</c:v>
                </c:pt>
                <c:pt idx="103">
                  <c:v>5.1534049998736009E-2</c:v>
                </c:pt>
                <c:pt idx="114">
                  <c:v>6.2136100001225714E-2</c:v>
                </c:pt>
                <c:pt idx="115">
                  <c:v>6.0774149998906069E-2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C-4FEC-9F9B-2D6F5B797DE9}"/>
            </c:ext>
          </c:extLst>
        </c:ser>
        <c:ser>
          <c:idx val="5"/>
          <c:order val="4"/>
          <c:tx>
            <c:strRef>
              <c:f>'A (5)'!$M$20</c:f>
              <c:strCache>
                <c:ptCount val="1"/>
                <c:pt idx="0">
                  <c:v>Senavci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(5)'!$M$21:$M$970</c:f>
              <c:numCache>
                <c:formatCode>General</c:formatCode>
                <c:ptCount val="950"/>
                <c:pt idx="116" formatCode="0.0000">
                  <c:v>6.1726649997581262E-2</c:v>
                </c:pt>
                <c:pt idx="117" formatCode="0.0000">
                  <c:v>6.1823700001696125E-2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C-4FEC-9F9B-2D6F5B797DE9}"/>
            </c:ext>
          </c:extLst>
        </c:ser>
        <c:ser>
          <c:idx val="6"/>
          <c:order val="5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plus>
            <c:minus>
              <c:numRef>
                <c:f>'A (5)'!$D$21:$D$71</c:f>
                <c:numCache>
                  <c:formatCode>General</c:formatCode>
                  <c:ptCount val="51"/>
                  <c:pt idx="0">
                    <c:v>0</c:v>
                  </c:pt>
                  <c:pt idx="16">
                    <c:v>4.0000000000000001E-3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0</c:v>
                  </c:pt>
                  <c:pt idx="22">
                    <c:v>3.0000000000000001E-3</c:v>
                  </c:pt>
                  <c:pt idx="23">
                    <c:v>0</c:v>
                  </c:pt>
                  <c:pt idx="24">
                    <c:v>1.5E-3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1.1000000000000001E-3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1.6999999999999999E-3</c:v>
                  </c:pt>
                  <c:pt idx="33">
                    <c:v>1.2999999999999999E-3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4.0000000000000001E-3</c:v>
                  </c:pt>
                  <c:pt idx="39">
                    <c:v>3.0000000000000001E-3</c:v>
                  </c:pt>
                  <c:pt idx="40">
                    <c:v>5.0000000000000001E-3</c:v>
                  </c:pt>
                  <c:pt idx="41">
                    <c:v>8.0000000000000002E-3</c:v>
                  </c:pt>
                  <c:pt idx="42">
                    <c:v>1E-3</c:v>
                  </c:pt>
                  <c:pt idx="43">
                    <c:v>5.0000000000000001E-3</c:v>
                  </c:pt>
                  <c:pt idx="44">
                    <c:v>2E-3</c:v>
                  </c:pt>
                  <c:pt idx="45">
                    <c:v>6.0000000000000001E-3</c:v>
                  </c:pt>
                  <c:pt idx="46">
                    <c:v>3.0000000000000001E-3</c:v>
                  </c:pt>
                  <c:pt idx="48">
                    <c:v>1.4E-3</c:v>
                  </c:pt>
                  <c:pt idx="49">
                    <c:v>1.4E-3</c:v>
                  </c:pt>
                  <c:pt idx="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(5)'!$N$21:$N$970</c:f>
              <c:numCache>
                <c:formatCode>General</c:formatCode>
                <c:ptCount val="950"/>
                <c:pt idx="47">
                  <c:v>2.1632999996654689E-3</c:v>
                </c:pt>
                <c:pt idx="61">
                  <c:v>1.7725049998261966E-2</c:v>
                </c:pt>
                <c:pt idx="62">
                  <c:v>2.1802899995236658E-2</c:v>
                </c:pt>
                <c:pt idx="63">
                  <c:v>2.2158649997436441E-2</c:v>
                </c:pt>
                <c:pt idx="64">
                  <c:v>1.964389999920968E-2</c:v>
                </c:pt>
                <c:pt idx="65">
                  <c:v>2.1740950003731996E-2</c:v>
                </c:pt>
                <c:pt idx="71">
                  <c:v>2.4264300001959782E-2</c:v>
                </c:pt>
                <c:pt idx="75">
                  <c:v>3.0104750003374647E-2</c:v>
                </c:pt>
                <c:pt idx="76">
                  <c:v>3.030475000559818E-2</c:v>
                </c:pt>
                <c:pt idx="77">
                  <c:v>3.2004750006308313E-2</c:v>
                </c:pt>
                <c:pt idx="78">
                  <c:v>2.719000000070082E-2</c:v>
                </c:pt>
                <c:pt idx="79">
                  <c:v>2.7889999997569248E-2</c:v>
                </c:pt>
                <c:pt idx="80">
                  <c:v>2.7990000002318993E-2</c:v>
                </c:pt>
                <c:pt idx="92">
                  <c:v>3.4067900000081863E-2</c:v>
                </c:pt>
                <c:pt idx="102">
                  <c:v>4.2789999999513384E-2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3C-4FEC-9F9B-2D6F5B797DE9}"/>
            </c:ext>
          </c:extLst>
        </c:ser>
        <c:ser>
          <c:idx val="7"/>
          <c:order val="6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(5)'!$F$21:$F$970</c:f>
              <c:numCache>
                <c:formatCode>General</c:formatCode>
                <c:ptCount val="950"/>
                <c:pt idx="0">
                  <c:v>-3655</c:v>
                </c:pt>
                <c:pt idx="1">
                  <c:v>0.5</c:v>
                </c:pt>
                <c:pt idx="2">
                  <c:v>3</c:v>
                </c:pt>
                <c:pt idx="3">
                  <c:v>3.5</c:v>
                </c:pt>
                <c:pt idx="4">
                  <c:v>11</c:v>
                </c:pt>
                <c:pt idx="5">
                  <c:v>11.5</c:v>
                </c:pt>
                <c:pt idx="6">
                  <c:v>188</c:v>
                </c:pt>
                <c:pt idx="7">
                  <c:v>986</c:v>
                </c:pt>
                <c:pt idx="8">
                  <c:v>1051</c:v>
                </c:pt>
                <c:pt idx="9">
                  <c:v>1069.5</c:v>
                </c:pt>
                <c:pt idx="10">
                  <c:v>1069.5</c:v>
                </c:pt>
                <c:pt idx="11">
                  <c:v>1121.5</c:v>
                </c:pt>
                <c:pt idx="12">
                  <c:v>1173.5</c:v>
                </c:pt>
                <c:pt idx="13">
                  <c:v>6663</c:v>
                </c:pt>
                <c:pt idx="14">
                  <c:v>6814</c:v>
                </c:pt>
                <c:pt idx="15">
                  <c:v>6847.5</c:v>
                </c:pt>
                <c:pt idx="16">
                  <c:v>7672.5</c:v>
                </c:pt>
                <c:pt idx="17">
                  <c:v>7714.5</c:v>
                </c:pt>
                <c:pt idx="18">
                  <c:v>7751</c:v>
                </c:pt>
                <c:pt idx="19">
                  <c:v>7865.5</c:v>
                </c:pt>
                <c:pt idx="20">
                  <c:v>8766</c:v>
                </c:pt>
                <c:pt idx="21">
                  <c:v>9656</c:v>
                </c:pt>
                <c:pt idx="22">
                  <c:v>9752.5</c:v>
                </c:pt>
                <c:pt idx="23">
                  <c:v>10289</c:v>
                </c:pt>
                <c:pt idx="24">
                  <c:v>10390</c:v>
                </c:pt>
                <c:pt idx="25">
                  <c:v>10390</c:v>
                </c:pt>
                <c:pt idx="26">
                  <c:v>10390.5</c:v>
                </c:pt>
                <c:pt idx="27">
                  <c:v>10390.5</c:v>
                </c:pt>
                <c:pt idx="28">
                  <c:v>10517.5</c:v>
                </c:pt>
                <c:pt idx="29">
                  <c:v>10681.5</c:v>
                </c:pt>
                <c:pt idx="30">
                  <c:v>10705</c:v>
                </c:pt>
                <c:pt idx="31">
                  <c:v>10723</c:v>
                </c:pt>
                <c:pt idx="32">
                  <c:v>11407.5</c:v>
                </c:pt>
                <c:pt idx="33">
                  <c:v>11407.5</c:v>
                </c:pt>
                <c:pt idx="34">
                  <c:v>11408</c:v>
                </c:pt>
                <c:pt idx="35">
                  <c:v>11408</c:v>
                </c:pt>
                <c:pt idx="36">
                  <c:v>11454.5</c:v>
                </c:pt>
                <c:pt idx="37">
                  <c:v>11475</c:v>
                </c:pt>
                <c:pt idx="38">
                  <c:v>11519.5</c:v>
                </c:pt>
                <c:pt idx="39">
                  <c:v>11561</c:v>
                </c:pt>
                <c:pt idx="40">
                  <c:v>11579.5</c:v>
                </c:pt>
                <c:pt idx="41">
                  <c:v>11595</c:v>
                </c:pt>
                <c:pt idx="42">
                  <c:v>11657.5</c:v>
                </c:pt>
                <c:pt idx="43">
                  <c:v>11668</c:v>
                </c:pt>
                <c:pt idx="44">
                  <c:v>12355</c:v>
                </c:pt>
                <c:pt idx="45">
                  <c:v>12357.5</c:v>
                </c:pt>
                <c:pt idx="46">
                  <c:v>12358</c:v>
                </c:pt>
                <c:pt idx="47">
                  <c:v>12413</c:v>
                </c:pt>
                <c:pt idx="48">
                  <c:v>12433</c:v>
                </c:pt>
                <c:pt idx="49">
                  <c:v>12433</c:v>
                </c:pt>
                <c:pt idx="50">
                  <c:v>14265.5</c:v>
                </c:pt>
                <c:pt idx="51">
                  <c:v>14287</c:v>
                </c:pt>
                <c:pt idx="52">
                  <c:v>14336.5</c:v>
                </c:pt>
                <c:pt idx="53">
                  <c:v>15379.5</c:v>
                </c:pt>
                <c:pt idx="54">
                  <c:v>17053.5</c:v>
                </c:pt>
                <c:pt idx="55">
                  <c:v>17097.5</c:v>
                </c:pt>
                <c:pt idx="56">
                  <c:v>17181</c:v>
                </c:pt>
                <c:pt idx="57">
                  <c:v>17188.5</c:v>
                </c:pt>
                <c:pt idx="58">
                  <c:v>17280.5</c:v>
                </c:pt>
                <c:pt idx="59">
                  <c:v>18021.5</c:v>
                </c:pt>
                <c:pt idx="60">
                  <c:v>18024</c:v>
                </c:pt>
                <c:pt idx="61">
                  <c:v>18080.5</c:v>
                </c:pt>
                <c:pt idx="62">
                  <c:v>18169</c:v>
                </c:pt>
                <c:pt idx="63">
                  <c:v>18176.5</c:v>
                </c:pt>
                <c:pt idx="64">
                  <c:v>18179</c:v>
                </c:pt>
                <c:pt idx="65">
                  <c:v>18179.5</c:v>
                </c:pt>
                <c:pt idx="66">
                  <c:v>18201</c:v>
                </c:pt>
                <c:pt idx="67">
                  <c:v>18203.5</c:v>
                </c:pt>
                <c:pt idx="68">
                  <c:v>18206</c:v>
                </c:pt>
                <c:pt idx="69">
                  <c:v>18208.5</c:v>
                </c:pt>
                <c:pt idx="70">
                  <c:v>18943</c:v>
                </c:pt>
                <c:pt idx="71">
                  <c:v>19023</c:v>
                </c:pt>
                <c:pt idx="72">
                  <c:v>19029</c:v>
                </c:pt>
                <c:pt idx="73">
                  <c:v>19065</c:v>
                </c:pt>
                <c:pt idx="74">
                  <c:v>19068.5</c:v>
                </c:pt>
                <c:pt idx="75">
                  <c:v>19897.5</c:v>
                </c:pt>
                <c:pt idx="76">
                  <c:v>19897.5</c:v>
                </c:pt>
                <c:pt idx="77">
                  <c:v>19897.5</c:v>
                </c:pt>
                <c:pt idx="78">
                  <c:v>19900</c:v>
                </c:pt>
                <c:pt idx="79">
                  <c:v>19900</c:v>
                </c:pt>
                <c:pt idx="80">
                  <c:v>19900</c:v>
                </c:pt>
                <c:pt idx="81">
                  <c:v>19920</c:v>
                </c:pt>
                <c:pt idx="82">
                  <c:v>19994</c:v>
                </c:pt>
                <c:pt idx="83">
                  <c:v>20023</c:v>
                </c:pt>
                <c:pt idx="84">
                  <c:v>20030.5</c:v>
                </c:pt>
                <c:pt idx="85">
                  <c:v>20095.5</c:v>
                </c:pt>
                <c:pt idx="86">
                  <c:v>20718</c:v>
                </c:pt>
                <c:pt idx="87">
                  <c:v>21119</c:v>
                </c:pt>
                <c:pt idx="88">
                  <c:v>21781</c:v>
                </c:pt>
                <c:pt idx="89">
                  <c:v>21884.5</c:v>
                </c:pt>
                <c:pt idx="90">
                  <c:v>21902</c:v>
                </c:pt>
                <c:pt idx="91">
                  <c:v>21972</c:v>
                </c:pt>
                <c:pt idx="92">
                  <c:v>22019</c:v>
                </c:pt>
                <c:pt idx="93">
                  <c:v>23691</c:v>
                </c:pt>
                <c:pt idx="94">
                  <c:v>23735.5</c:v>
                </c:pt>
                <c:pt idx="95">
                  <c:v>23822.5</c:v>
                </c:pt>
                <c:pt idx="96">
                  <c:v>23862</c:v>
                </c:pt>
                <c:pt idx="97">
                  <c:v>23914.5</c:v>
                </c:pt>
                <c:pt idx="98">
                  <c:v>23950.5</c:v>
                </c:pt>
                <c:pt idx="99">
                  <c:v>24680</c:v>
                </c:pt>
                <c:pt idx="100">
                  <c:v>24763</c:v>
                </c:pt>
                <c:pt idx="101">
                  <c:v>24830</c:v>
                </c:pt>
                <c:pt idx="102">
                  <c:v>24900</c:v>
                </c:pt>
                <c:pt idx="103">
                  <c:v>25570.5</c:v>
                </c:pt>
                <c:pt idx="104">
                  <c:v>25646</c:v>
                </c:pt>
                <c:pt idx="105">
                  <c:v>25699</c:v>
                </c:pt>
                <c:pt idx="106">
                  <c:v>25767</c:v>
                </c:pt>
                <c:pt idx="107">
                  <c:v>25767.5</c:v>
                </c:pt>
                <c:pt idx="108">
                  <c:v>25775</c:v>
                </c:pt>
                <c:pt idx="109">
                  <c:v>25809.5</c:v>
                </c:pt>
                <c:pt idx="110">
                  <c:v>25847.5</c:v>
                </c:pt>
                <c:pt idx="111">
                  <c:v>25848</c:v>
                </c:pt>
                <c:pt idx="112">
                  <c:v>26601</c:v>
                </c:pt>
                <c:pt idx="113">
                  <c:v>26762</c:v>
                </c:pt>
                <c:pt idx="114">
                  <c:v>27621</c:v>
                </c:pt>
                <c:pt idx="115">
                  <c:v>27631.5</c:v>
                </c:pt>
                <c:pt idx="116">
                  <c:v>27656.5</c:v>
                </c:pt>
                <c:pt idx="117">
                  <c:v>27657</c:v>
                </c:pt>
              </c:numCache>
            </c:numRef>
          </c:xVal>
          <c:yVal>
            <c:numRef>
              <c:f>'A (5)'!$O$21:$O$970</c:f>
              <c:numCache>
                <c:formatCode>General</c:formatCode>
                <c:ptCount val="950"/>
                <c:pt idx="50">
                  <c:v>4.9107315906039006E-3</c:v>
                </c:pt>
                <c:pt idx="51">
                  <c:v>4.9997811970892633E-3</c:v>
                </c:pt>
                <c:pt idx="52">
                  <c:v>5.2048023841137075E-3</c:v>
                </c:pt>
                <c:pt idx="53">
                  <c:v>9.524743759194397E-3</c:v>
                </c:pt>
                <c:pt idx="54">
                  <c:v>1.6458187538566475E-2</c:v>
                </c:pt>
                <c:pt idx="55">
                  <c:v>1.6640428593699318E-2</c:v>
                </c:pt>
                <c:pt idx="56">
                  <c:v>1.6986272414235497E-2</c:v>
                </c:pt>
                <c:pt idx="57">
                  <c:v>1.7017336230451326E-2</c:v>
                </c:pt>
                <c:pt idx="58">
                  <c:v>1.7398385709365437E-2</c:v>
                </c:pt>
                <c:pt idx="59">
                  <c:v>2.0467490751488925E-2</c:v>
                </c:pt>
                <c:pt idx="60">
                  <c:v>2.0477845356894196E-2</c:v>
                </c:pt>
                <c:pt idx="61">
                  <c:v>2.0711859439053411E-2</c:v>
                </c:pt>
                <c:pt idx="62">
                  <c:v>2.1078412470400147E-2</c:v>
                </c:pt>
                <c:pt idx="63">
                  <c:v>2.1109476286615976E-2</c:v>
                </c:pt>
                <c:pt idx="64">
                  <c:v>2.1119830892021248E-2</c:v>
                </c:pt>
                <c:pt idx="65">
                  <c:v>2.1121901813102299E-2</c:v>
                </c:pt>
                <c:pt idx="66">
                  <c:v>2.1210951419587669E-2</c:v>
                </c:pt>
                <c:pt idx="67">
                  <c:v>2.1221306024992941E-2</c:v>
                </c:pt>
                <c:pt idx="68">
                  <c:v>2.1231660630398212E-2</c:v>
                </c:pt>
                <c:pt idx="69">
                  <c:v>2.1242015235803484E-2</c:v>
                </c:pt>
                <c:pt idx="70">
                  <c:v>2.428419830387326E-2</c:v>
                </c:pt>
                <c:pt idx="71">
                  <c:v>2.461554567684205E-2</c:v>
                </c:pt>
                <c:pt idx="72">
                  <c:v>2.4640396729814711E-2</c:v>
                </c:pt>
                <c:pt idx="73">
                  <c:v>2.4789503047650673E-2</c:v>
                </c:pt>
                <c:pt idx="74">
                  <c:v>2.4803999495218061E-2</c:v>
                </c:pt>
                <c:pt idx="75">
                  <c:v>2.823758664760722E-2</c:v>
                </c:pt>
                <c:pt idx="76">
                  <c:v>2.823758664760722E-2</c:v>
                </c:pt>
                <c:pt idx="77">
                  <c:v>2.823758664760722E-2</c:v>
                </c:pt>
                <c:pt idx="78">
                  <c:v>2.8247941253012492E-2</c:v>
                </c:pt>
                <c:pt idx="79">
                  <c:v>2.8247941253012492E-2</c:v>
                </c:pt>
                <c:pt idx="80">
                  <c:v>2.8247941253012492E-2</c:v>
                </c:pt>
                <c:pt idx="81">
                  <c:v>2.8330778096254693E-2</c:v>
                </c:pt>
                <c:pt idx="82">
                  <c:v>2.8637274416250823E-2</c:v>
                </c:pt>
                <c:pt idx="83">
                  <c:v>2.8757387838952021E-2</c:v>
                </c:pt>
                <c:pt idx="84">
                  <c:v>2.8788451655167836E-2</c:v>
                </c:pt>
                <c:pt idx="85">
                  <c:v>2.9057671395704997E-2</c:v>
                </c:pt>
                <c:pt idx="86">
                  <c:v>3.1635968141618447E-2</c:v>
                </c:pt>
                <c:pt idx="87">
                  <c:v>3.3296846848624544E-2</c:v>
                </c:pt>
                <c:pt idx="88">
                  <c:v>3.603874635994133E-2</c:v>
                </c:pt>
                <c:pt idx="89">
                  <c:v>3.646742702371971E-2</c:v>
                </c:pt>
                <c:pt idx="90">
                  <c:v>3.653990926155664E-2</c:v>
                </c:pt>
                <c:pt idx="91">
                  <c:v>3.6829838212904344E-2</c:v>
                </c:pt>
                <c:pt idx="92">
                  <c:v>3.7024504794523509E-2</c:v>
                </c:pt>
                <c:pt idx="93">
                  <c:v>4.3949664889571367E-2</c:v>
                </c:pt>
                <c:pt idx="94">
                  <c:v>4.4133976865785261E-2</c:v>
                </c:pt>
                <c:pt idx="95">
                  <c:v>4.4494317133888829E-2</c:v>
                </c:pt>
                <c:pt idx="96">
                  <c:v>4.4657919899292166E-2</c:v>
                </c:pt>
                <c:pt idx="97">
                  <c:v>4.487536661280294E-2</c:v>
                </c:pt>
                <c:pt idx="98">
                  <c:v>4.5024472930638902E-2</c:v>
                </c:pt>
                <c:pt idx="99">
                  <c:v>4.8045946787898121E-2</c:v>
                </c:pt>
                <c:pt idx="100">
                  <c:v>4.8389719687353248E-2</c:v>
                </c:pt>
                <c:pt idx="101">
                  <c:v>4.8667223112214615E-2</c:v>
                </c:pt>
                <c:pt idx="102">
                  <c:v>4.8957152063562305E-2</c:v>
                </c:pt>
                <c:pt idx="103">
                  <c:v>5.1734257233257037E-2</c:v>
                </c:pt>
                <c:pt idx="104">
                  <c:v>5.204696631649635E-2</c:v>
                </c:pt>
                <c:pt idx="105">
                  <c:v>5.2266483951088176E-2</c:v>
                </c:pt>
                <c:pt idx="106">
                  <c:v>5.2548129218111646E-2</c:v>
                </c:pt>
                <c:pt idx="107">
                  <c:v>5.2550200139192697E-2</c:v>
                </c:pt>
                <c:pt idx="108">
                  <c:v>5.2581263955408526E-2</c:v>
                </c:pt>
                <c:pt idx="109">
                  <c:v>5.272415751000132E-2</c:v>
                </c:pt>
                <c:pt idx="110">
                  <c:v>5.2881547512161502E-2</c:v>
                </c:pt>
                <c:pt idx="111">
                  <c:v>5.2883618433242553E-2</c:v>
                </c:pt>
                <c:pt idx="112">
                  <c:v>5.6002425581311362E-2</c:v>
                </c:pt>
                <c:pt idx="113">
                  <c:v>5.666926216941106E-2</c:v>
                </c:pt>
                <c:pt idx="114">
                  <c:v>6.022710458666352E-2</c:v>
                </c:pt>
                <c:pt idx="115">
                  <c:v>6.0270593929365672E-2</c:v>
                </c:pt>
                <c:pt idx="116">
                  <c:v>6.037413998341843E-2</c:v>
                </c:pt>
                <c:pt idx="117">
                  <c:v>6.0376210904499482E-2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3C-4FEC-9F9B-2D6F5B79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28104"/>
        <c:axId val="1"/>
      </c:scatterChart>
      <c:valAx>
        <c:axId val="76542810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1602487482483"/>
              <c:y val="0.90357292838395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50000749906261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2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76200</xdr:rowOff>
    </xdr:from>
    <xdr:to>
      <xdr:col>25</xdr:col>
      <xdr:colOff>828676</xdr:colOff>
      <xdr:row>18</xdr:row>
      <xdr:rowOff>9525</xdr:rowOff>
    </xdr:to>
    <xdr:graphicFrame macro="">
      <xdr:nvGraphicFramePr>
        <xdr:cNvPr id="63495" name="Chart 2">
          <a:extLst>
            <a:ext uri="{FF2B5EF4-FFF2-40B4-BE49-F238E27FC236}">
              <a16:creationId xmlns:a16="http://schemas.microsoft.com/office/drawing/2014/main" id="{AB0F13D9-A607-467E-F68A-EBBE35E8D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0</xdr:rowOff>
    </xdr:from>
    <xdr:to>
      <xdr:col>17</xdr:col>
      <xdr:colOff>228600</xdr:colOff>
      <xdr:row>17</xdr:row>
      <xdr:rowOff>76200</xdr:rowOff>
    </xdr:to>
    <xdr:graphicFrame macro="">
      <xdr:nvGraphicFramePr>
        <xdr:cNvPr id="63496" name="Chart 6">
          <a:extLst>
            <a:ext uri="{FF2B5EF4-FFF2-40B4-BE49-F238E27FC236}">
              <a16:creationId xmlns:a16="http://schemas.microsoft.com/office/drawing/2014/main" id="{D072CF7F-1039-C548-E3A1-243BDA0E2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180975</xdr:colOff>
      <xdr:row>18</xdr:row>
      <xdr:rowOff>19050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B0C0801D-196C-4378-8383-28FBD6A2F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0</xdr:row>
      <xdr:rowOff>0</xdr:rowOff>
    </xdr:from>
    <xdr:to>
      <xdr:col>25</xdr:col>
      <xdr:colOff>219075</xdr:colOff>
      <xdr:row>18</xdr:row>
      <xdr:rowOff>28575</xdr:rowOff>
    </xdr:to>
    <xdr:graphicFrame macro="">
      <xdr:nvGraphicFramePr>
        <xdr:cNvPr id="50190" name="Chart 4">
          <a:extLst>
            <a:ext uri="{FF2B5EF4-FFF2-40B4-BE49-F238E27FC236}">
              <a16:creationId xmlns:a16="http://schemas.microsoft.com/office/drawing/2014/main" id="{FDA2410A-88A2-2BE9-B457-55D5195C6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10</xdr:col>
      <xdr:colOff>152400</xdr:colOff>
      <xdr:row>19</xdr:row>
      <xdr:rowOff>104775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B0C90F1-7F4F-C4B2-B909-452920A94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20</xdr:row>
      <xdr:rowOff>76200</xdr:rowOff>
    </xdr:from>
    <xdr:to>
      <xdr:col>10</xdr:col>
      <xdr:colOff>114300</xdr:colOff>
      <xdr:row>39</xdr:row>
      <xdr:rowOff>123825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85BAB157-70BF-48D1-6494-2BF6FF536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361950</xdr:colOff>
      <xdr:row>0</xdr:row>
      <xdr:rowOff>104775</xdr:rowOff>
    </xdr:from>
    <xdr:to>
      <xdr:col>20</xdr:col>
      <xdr:colOff>276225</xdr:colOff>
      <xdr:row>20</xdr:row>
      <xdr:rowOff>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BAF08A7B-F955-D1F0-27CA-A049F7B3D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0</xdr:rowOff>
    </xdr:from>
    <xdr:to>
      <xdr:col>18</xdr:col>
      <xdr:colOff>438150</xdr:colOff>
      <xdr:row>17</xdr:row>
      <xdr:rowOff>95250</xdr:rowOff>
    </xdr:to>
    <xdr:graphicFrame macro="">
      <xdr:nvGraphicFramePr>
        <xdr:cNvPr id="62472" name="Chart 2">
          <a:extLst>
            <a:ext uri="{FF2B5EF4-FFF2-40B4-BE49-F238E27FC236}">
              <a16:creationId xmlns:a16="http://schemas.microsoft.com/office/drawing/2014/main" id="{7EF629D6-3F51-9B16-BB0F-24606393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276225</xdr:colOff>
      <xdr:row>0</xdr:row>
      <xdr:rowOff>9525</xdr:rowOff>
    </xdr:from>
    <xdr:to>
      <xdr:col>35</xdr:col>
      <xdr:colOff>638175</xdr:colOff>
      <xdr:row>18</xdr:row>
      <xdr:rowOff>57150</xdr:rowOff>
    </xdr:to>
    <xdr:graphicFrame macro="">
      <xdr:nvGraphicFramePr>
        <xdr:cNvPr id="62473" name="Chart 3">
          <a:extLst>
            <a:ext uri="{FF2B5EF4-FFF2-40B4-BE49-F238E27FC236}">
              <a16:creationId xmlns:a16="http://schemas.microsoft.com/office/drawing/2014/main" id="{05E16DDB-20AB-8808-AA0A-65E01FA4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47625</xdr:colOff>
      <xdr:row>19</xdr:row>
      <xdr:rowOff>19050</xdr:rowOff>
    </xdr:from>
    <xdr:to>
      <xdr:col>31</xdr:col>
      <xdr:colOff>200025</xdr:colOff>
      <xdr:row>35</xdr:row>
      <xdr:rowOff>85725</xdr:rowOff>
    </xdr:to>
    <xdr:graphicFrame macro="">
      <xdr:nvGraphicFramePr>
        <xdr:cNvPr id="62474" name="Chart 4">
          <a:extLst>
            <a:ext uri="{FF2B5EF4-FFF2-40B4-BE49-F238E27FC236}">
              <a16:creationId xmlns:a16="http://schemas.microsoft.com/office/drawing/2014/main" id="{4D2C300A-B948-AD2E-D38B-2AE17672B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16</xdr:col>
      <xdr:colOff>514350</xdr:colOff>
      <xdr:row>19</xdr:row>
      <xdr:rowOff>38100</xdr:rowOff>
    </xdr:to>
    <xdr:graphicFrame macro="">
      <xdr:nvGraphicFramePr>
        <xdr:cNvPr id="69638" name="Chart 1">
          <a:extLst>
            <a:ext uri="{FF2B5EF4-FFF2-40B4-BE49-F238E27FC236}">
              <a16:creationId xmlns:a16="http://schemas.microsoft.com/office/drawing/2014/main" id="{BBB7B237-FE5B-5AF9-15CD-0111CB6E6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276225</xdr:colOff>
      <xdr:row>0</xdr:row>
      <xdr:rowOff>9525</xdr:rowOff>
    </xdr:from>
    <xdr:to>
      <xdr:col>35</xdr:col>
      <xdr:colOff>638175</xdr:colOff>
      <xdr:row>18</xdr:row>
      <xdr:rowOff>57150</xdr:rowOff>
    </xdr:to>
    <xdr:graphicFrame macro="">
      <xdr:nvGraphicFramePr>
        <xdr:cNvPr id="69639" name="Chart 2">
          <a:extLst>
            <a:ext uri="{FF2B5EF4-FFF2-40B4-BE49-F238E27FC236}">
              <a16:creationId xmlns:a16="http://schemas.microsoft.com/office/drawing/2014/main" id="{E9E0312A-C269-213D-1B14-F5217A30A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16</xdr:col>
      <xdr:colOff>514350</xdr:colOff>
      <xdr:row>19</xdr:row>
      <xdr:rowOff>38100</xdr:rowOff>
    </xdr:to>
    <xdr:graphicFrame macro="">
      <xdr:nvGraphicFramePr>
        <xdr:cNvPr id="70661" name="Chart 1">
          <a:extLst>
            <a:ext uri="{FF2B5EF4-FFF2-40B4-BE49-F238E27FC236}">
              <a16:creationId xmlns:a16="http://schemas.microsoft.com/office/drawing/2014/main" id="{4F932515-F3AE-775C-B951-986851D6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276225</xdr:colOff>
      <xdr:row>0</xdr:row>
      <xdr:rowOff>9525</xdr:rowOff>
    </xdr:from>
    <xdr:to>
      <xdr:col>35</xdr:col>
      <xdr:colOff>638175</xdr:colOff>
      <xdr:row>18</xdr:row>
      <xdr:rowOff>57150</xdr:rowOff>
    </xdr:to>
    <xdr:graphicFrame macro="">
      <xdr:nvGraphicFramePr>
        <xdr:cNvPr id="70662" name="Chart 2">
          <a:extLst>
            <a:ext uri="{FF2B5EF4-FFF2-40B4-BE49-F238E27FC236}">
              <a16:creationId xmlns:a16="http://schemas.microsoft.com/office/drawing/2014/main" id="{0891A881-9FCC-9EB7-471A-63DB9815C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0</xdr:rowOff>
    </xdr:from>
    <xdr:to>
      <xdr:col>14</xdr:col>
      <xdr:colOff>561975</xdr:colOff>
      <xdr:row>17</xdr:row>
      <xdr:rowOff>95250</xdr:rowOff>
    </xdr:to>
    <xdr:graphicFrame macro="">
      <xdr:nvGraphicFramePr>
        <xdr:cNvPr id="65544" name="Chart 2">
          <a:extLst>
            <a:ext uri="{FF2B5EF4-FFF2-40B4-BE49-F238E27FC236}">
              <a16:creationId xmlns:a16="http://schemas.microsoft.com/office/drawing/2014/main" id="{BB9B4380-1461-DE56-0B0D-6382A810D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523875</xdr:colOff>
      <xdr:row>25</xdr:row>
      <xdr:rowOff>9525</xdr:rowOff>
    </xdr:from>
    <xdr:to>
      <xdr:col>26</xdr:col>
      <xdr:colOff>466725</xdr:colOff>
      <xdr:row>44</xdr:row>
      <xdr:rowOff>47625</xdr:rowOff>
    </xdr:to>
    <xdr:graphicFrame macro="">
      <xdr:nvGraphicFramePr>
        <xdr:cNvPr id="65545" name="Chart 3">
          <a:extLst>
            <a:ext uri="{FF2B5EF4-FFF2-40B4-BE49-F238E27FC236}">
              <a16:creationId xmlns:a16="http://schemas.microsoft.com/office/drawing/2014/main" id="{FCCC1B3C-2D3B-6541-B3EC-29D0882AF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180975</xdr:colOff>
      <xdr:row>15</xdr:row>
      <xdr:rowOff>114300</xdr:rowOff>
    </xdr:to>
    <xdr:graphicFrame macro="">
      <xdr:nvGraphicFramePr>
        <xdr:cNvPr id="65546" name="Chart 4">
          <a:extLst>
            <a:ext uri="{FF2B5EF4-FFF2-40B4-BE49-F238E27FC236}">
              <a16:creationId xmlns:a16="http://schemas.microsoft.com/office/drawing/2014/main" id="{69E30E85-E5C0-5605-7869-01164B20F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0</xdr:row>
      <xdr:rowOff>0</xdr:rowOff>
    </xdr:from>
    <xdr:to>
      <xdr:col>20</xdr:col>
      <xdr:colOff>495300</xdr:colOff>
      <xdr:row>18</xdr:row>
      <xdr:rowOff>28575</xdr:rowOff>
    </xdr:to>
    <xdr:graphicFrame macro="">
      <xdr:nvGraphicFramePr>
        <xdr:cNvPr id="66568" name="Chart 1">
          <a:extLst>
            <a:ext uri="{FF2B5EF4-FFF2-40B4-BE49-F238E27FC236}">
              <a16:creationId xmlns:a16="http://schemas.microsoft.com/office/drawing/2014/main" id="{E3FD4073-125E-41BE-150E-79CF8E56A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25</xdr:col>
      <xdr:colOff>609600</xdr:colOff>
      <xdr:row>17</xdr:row>
      <xdr:rowOff>95250</xdr:rowOff>
    </xdr:to>
    <xdr:graphicFrame macro="">
      <xdr:nvGraphicFramePr>
        <xdr:cNvPr id="66569" name="Chart 2">
          <a:extLst>
            <a:ext uri="{FF2B5EF4-FFF2-40B4-BE49-F238E27FC236}">
              <a16:creationId xmlns:a16="http://schemas.microsoft.com/office/drawing/2014/main" id="{6F93C389-70A0-F888-B66A-363C49650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276225</xdr:colOff>
      <xdr:row>0</xdr:row>
      <xdr:rowOff>9525</xdr:rowOff>
    </xdr:from>
    <xdr:to>
      <xdr:col>35</xdr:col>
      <xdr:colOff>638175</xdr:colOff>
      <xdr:row>18</xdr:row>
      <xdr:rowOff>57150</xdr:rowOff>
    </xdr:to>
    <xdr:graphicFrame macro="">
      <xdr:nvGraphicFramePr>
        <xdr:cNvPr id="66570" name="Chart 3">
          <a:extLst>
            <a:ext uri="{FF2B5EF4-FFF2-40B4-BE49-F238E27FC236}">
              <a16:creationId xmlns:a16="http://schemas.microsoft.com/office/drawing/2014/main" id="{944C4B98-3AD1-47CA-FE4F-54D2AA52A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161925</xdr:colOff>
      <xdr:row>18</xdr:row>
      <xdr:rowOff>28575</xdr:rowOff>
    </xdr:to>
    <xdr:graphicFrame macro="">
      <xdr:nvGraphicFramePr>
        <xdr:cNvPr id="67591" name="Chart 1">
          <a:extLst>
            <a:ext uri="{FF2B5EF4-FFF2-40B4-BE49-F238E27FC236}">
              <a16:creationId xmlns:a16="http://schemas.microsoft.com/office/drawing/2014/main" id="{230FD56F-4354-1881-DF68-39128F3D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304800</xdr:colOff>
      <xdr:row>0</xdr:row>
      <xdr:rowOff>19050</xdr:rowOff>
    </xdr:from>
    <xdr:to>
      <xdr:col>28</xdr:col>
      <xdr:colOff>0</xdr:colOff>
      <xdr:row>17</xdr:row>
      <xdr:rowOff>114300</xdr:rowOff>
    </xdr:to>
    <xdr:graphicFrame macro="">
      <xdr:nvGraphicFramePr>
        <xdr:cNvPr id="67592" name="Chart 2">
          <a:extLst>
            <a:ext uri="{FF2B5EF4-FFF2-40B4-BE49-F238E27FC236}">
              <a16:creationId xmlns:a16="http://schemas.microsoft.com/office/drawing/2014/main" id="{392EEFA9-8332-01D3-60DD-0293A6F39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152400</xdr:colOff>
      <xdr:row>18</xdr:row>
      <xdr:rowOff>28575</xdr:rowOff>
    </xdr:to>
    <xdr:graphicFrame macro="">
      <xdr:nvGraphicFramePr>
        <xdr:cNvPr id="68617" name="Chart 1">
          <a:extLst>
            <a:ext uri="{FF2B5EF4-FFF2-40B4-BE49-F238E27FC236}">
              <a16:creationId xmlns:a16="http://schemas.microsoft.com/office/drawing/2014/main" id="{63DF3CDC-FE08-5DD6-8CBB-86D7F9CEF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25</xdr:col>
      <xdr:colOff>600075</xdr:colOff>
      <xdr:row>17</xdr:row>
      <xdr:rowOff>95250</xdr:rowOff>
    </xdr:to>
    <xdr:graphicFrame macro="">
      <xdr:nvGraphicFramePr>
        <xdr:cNvPr id="68618" name="Chart 2">
          <a:extLst>
            <a:ext uri="{FF2B5EF4-FFF2-40B4-BE49-F238E27FC236}">
              <a16:creationId xmlns:a16="http://schemas.microsoft.com/office/drawing/2014/main" id="{0515884B-4F5B-7D7C-07BA-5A99F8062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276225</xdr:colOff>
      <xdr:row>0</xdr:row>
      <xdr:rowOff>9525</xdr:rowOff>
    </xdr:from>
    <xdr:to>
      <xdr:col>35</xdr:col>
      <xdr:colOff>638175</xdr:colOff>
      <xdr:row>18</xdr:row>
      <xdr:rowOff>57150</xdr:rowOff>
    </xdr:to>
    <xdr:graphicFrame macro="">
      <xdr:nvGraphicFramePr>
        <xdr:cNvPr id="68619" name="Chart 3">
          <a:extLst>
            <a:ext uri="{FF2B5EF4-FFF2-40B4-BE49-F238E27FC236}">
              <a16:creationId xmlns:a16="http://schemas.microsoft.com/office/drawing/2014/main" id="{EBE03AC4-BB19-B08A-C903-E4A2AECE0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419100</xdr:colOff>
      <xdr:row>19</xdr:row>
      <xdr:rowOff>38100</xdr:rowOff>
    </xdr:from>
    <xdr:to>
      <xdr:col>28</xdr:col>
      <xdr:colOff>571500</xdr:colOff>
      <xdr:row>35</xdr:row>
      <xdr:rowOff>104775</xdr:rowOff>
    </xdr:to>
    <xdr:graphicFrame macro="">
      <xdr:nvGraphicFramePr>
        <xdr:cNvPr id="68620" name="Chart 4">
          <a:extLst>
            <a:ext uri="{FF2B5EF4-FFF2-40B4-BE49-F238E27FC236}">
              <a16:creationId xmlns:a16="http://schemas.microsoft.com/office/drawing/2014/main" id="{599CFCCA-8081-972A-47E3-BE0719688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152400</xdr:colOff>
      <xdr:row>18</xdr:row>
      <xdr:rowOff>28575</xdr:rowOff>
    </xdr:to>
    <xdr:graphicFrame macro="">
      <xdr:nvGraphicFramePr>
        <xdr:cNvPr id="72713" name="Chart 1025">
          <a:extLst>
            <a:ext uri="{FF2B5EF4-FFF2-40B4-BE49-F238E27FC236}">
              <a16:creationId xmlns:a16="http://schemas.microsoft.com/office/drawing/2014/main" id="{FEF15BCE-FE0E-5781-F115-E4056F200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25</xdr:col>
      <xdr:colOff>600075</xdr:colOff>
      <xdr:row>17</xdr:row>
      <xdr:rowOff>95250</xdr:rowOff>
    </xdr:to>
    <xdr:graphicFrame macro="">
      <xdr:nvGraphicFramePr>
        <xdr:cNvPr id="72714" name="Chart 1026">
          <a:extLst>
            <a:ext uri="{FF2B5EF4-FFF2-40B4-BE49-F238E27FC236}">
              <a16:creationId xmlns:a16="http://schemas.microsoft.com/office/drawing/2014/main" id="{01E364DD-4E21-52B3-F12C-9E8029CBC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276225</xdr:colOff>
      <xdr:row>0</xdr:row>
      <xdr:rowOff>9525</xdr:rowOff>
    </xdr:from>
    <xdr:to>
      <xdr:col>35</xdr:col>
      <xdr:colOff>638175</xdr:colOff>
      <xdr:row>18</xdr:row>
      <xdr:rowOff>57150</xdr:rowOff>
    </xdr:to>
    <xdr:graphicFrame macro="">
      <xdr:nvGraphicFramePr>
        <xdr:cNvPr id="72715" name="Chart 1027">
          <a:extLst>
            <a:ext uri="{FF2B5EF4-FFF2-40B4-BE49-F238E27FC236}">
              <a16:creationId xmlns:a16="http://schemas.microsoft.com/office/drawing/2014/main" id="{C3A0C209-7173-8D4E-4A8B-43DBC3314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609600</xdr:colOff>
      <xdr:row>19</xdr:row>
      <xdr:rowOff>114300</xdr:rowOff>
    </xdr:from>
    <xdr:to>
      <xdr:col>27</xdr:col>
      <xdr:colOff>104775</xdr:colOff>
      <xdr:row>36</xdr:row>
      <xdr:rowOff>142875</xdr:rowOff>
    </xdr:to>
    <xdr:graphicFrame macro="">
      <xdr:nvGraphicFramePr>
        <xdr:cNvPr id="72716" name="Chart 1028">
          <a:extLst>
            <a:ext uri="{FF2B5EF4-FFF2-40B4-BE49-F238E27FC236}">
              <a16:creationId xmlns:a16="http://schemas.microsoft.com/office/drawing/2014/main" id="{CB25B91C-CCE2-80B0-3BA7-15BF25ED3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142875</xdr:colOff>
      <xdr:row>18</xdr:row>
      <xdr:rowOff>28575</xdr:rowOff>
    </xdr:to>
    <xdr:graphicFrame macro="">
      <xdr:nvGraphicFramePr>
        <xdr:cNvPr id="64521" name="Chart 1">
          <a:extLst>
            <a:ext uri="{FF2B5EF4-FFF2-40B4-BE49-F238E27FC236}">
              <a16:creationId xmlns:a16="http://schemas.microsoft.com/office/drawing/2014/main" id="{4F76A2C2-1AC0-A14B-D183-F4DAD44CF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266700</xdr:colOff>
      <xdr:row>0</xdr:row>
      <xdr:rowOff>0</xdr:rowOff>
    </xdr:from>
    <xdr:to>
      <xdr:col>23</xdr:col>
      <xdr:colOff>609600</xdr:colOff>
      <xdr:row>17</xdr:row>
      <xdr:rowOff>95250</xdr:rowOff>
    </xdr:to>
    <xdr:graphicFrame macro="">
      <xdr:nvGraphicFramePr>
        <xdr:cNvPr id="64522" name="Chart 2">
          <a:extLst>
            <a:ext uri="{FF2B5EF4-FFF2-40B4-BE49-F238E27FC236}">
              <a16:creationId xmlns:a16="http://schemas.microsoft.com/office/drawing/2014/main" id="{1D2F93AF-E1C0-390D-F737-CA045FB6E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276225</xdr:colOff>
      <xdr:row>0</xdr:row>
      <xdr:rowOff>9525</xdr:rowOff>
    </xdr:from>
    <xdr:to>
      <xdr:col>33</xdr:col>
      <xdr:colOff>638175</xdr:colOff>
      <xdr:row>18</xdr:row>
      <xdr:rowOff>57150</xdr:rowOff>
    </xdr:to>
    <xdr:graphicFrame macro="">
      <xdr:nvGraphicFramePr>
        <xdr:cNvPr id="64523" name="Chart 3">
          <a:extLst>
            <a:ext uri="{FF2B5EF4-FFF2-40B4-BE49-F238E27FC236}">
              <a16:creationId xmlns:a16="http://schemas.microsoft.com/office/drawing/2014/main" id="{10476682-8926-944C-DB14-1F0938C0C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47625</xdr:colOff>
      <xdr:row>19</xdr:row>
      <xdr:rowOff>19050</xdr:rowOff>
    </xdr:from>
    <xdr:to>
      <xdr:col>29</xdr:col>
      <xdr:colOff>200025</xdr:colOff>
      <xdr:row>35</xdr:row>
      <xdr:rowOff>85725</xdr:rowOff>
    </xdr:to>
    <xdr:graphicFrame macro="">
      <xdr:nvGraphicFramePr>
        <xdr:cNvPr id="64524" name="Chart 4">
          <a:extLst>
            <a:ext uri="{FF2B5EF4-FFF2-40B4-BE49-F238E27FC236}">
              <a16:creationId xmlns:a16="http://schemas.microsoft.com/office/drawing/2014/main" id="{8C898302-11F1-AE44-5303-774F04F9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90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konkoly.hu/cgi-bin/IBVS?5938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814" TargetMode="External"/><Relationship Id="rId42" Type="http://schemas.openxmlformats.org/officeDocument/2006/relationships/hyperlink" Target="http://www.konkoly.hu/cgi-bin/IBVS?5898" TargetMode="External"/><Relationship Id="rId47" Type="http://schemas.openxmlformats.org/officeDocument/2006/relationships/hyperlink" Target="http://www.konkoly.hu/cgi-bin/IBVS?5945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bav-astro.de/sfs/BAVM_link.php?BAVMnr=220" TargetMode="External"/><Relationship Id="rId6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90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konkoly.hu/cgi-bin/IBVS?5027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konkoly.hu/cgi-bin/IBVS?5649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www.konkoly.hu/cgi-bin/IBVS?6044" TargetMode="External"/><Relationship Id="rId6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90" TargetMode="External"/><Relationship Id="rId11" Type="http://schemas.openxmlformats.org/officeDocument/2006/relationships/hyperlink" Target="http://www.bav-astro.de/sfs/BAVM_link.php?BAVMnr=90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668" TargetMode="External"/><Relationship Id="rId37" Type="http://schemas.openxmlformats.org/officeDocument/2006/relationships/hyperlink" Target="http://www.konkoly.hu/cgi-bin/IBVS?5795" TargetMode="External"/><Relationship Id="rId40" Type="http://schemas.openxmlformats.org/officeDocument/2006/relationships/hyperlink" Target="http://www.konkoly.hu/cgi-bin/IBVS?5894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5992" TargetMode="External"/><Relationship Id="rId58" Type="http://schemas.openxmlformats.org/officeDocument/2006/relationships/hyperlink" Target="http://www.konkoly.hu/cgi-bin/IBVS?5992" TargetMode="External"/><Relationship Id="rId6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90" TargetMode="External"/><Relationship Id="rId15" Type="http://schemas.openxmlformats.org/officeDocument/2006/relationships/hyperlink" Target="http://www.bav-astro.de/sfs/BAVM_link.php?BAVMnr=128" TargetMode="External"/><Relationship Id="rId23" Type="http://schemas.openxmlformats.org/officeDocument/2006/relationships/hyperlink" Target="http://www.konkoly.hu/cgi-bin/IBVS?5668" TargetMode="External"/><Relationship Id="rId28" Type="http://schemas.openxmlformats.org/officeDocument/2006/relationships/hyperlink" Target="http://www.konkoly.hu/cgi-bin/IBVS?5690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konkoly.hu/cgi-bin/IBVS?5980" TargetMode="External"/><Relationship Id="rId57" Type="http://schemas.openxmlformats.org/officeDocument/2006/relationships/hyperlink" Target="http://www.konkoly.hu/cgi-bin/IBVS?6044" TargetMode="External"/><Relationship Id="rId61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90" TargetMode="External"/><Relationship Id="rId19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www.bav-astro.de/sfs/BAVM_link.php?BAVMnr=209" TargetMode="External"/><Relationship Id="rId52" Type="http://schemas.openxmlformats.org/officeDocument/2006/relationships/hyperlink" Target="http://www.konkoly.hu/cgi-bin/IBVS?5980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4554" TargetMode="External"/><Relationship Id="rId9" Type="http://schemas.openxmlformats.org/officeDocument/2006/relationships/hyperlink" Target="http://www.konkoly.hu/cgi-bin/IBVS?4554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668" TargetMode="External"/><Relationship Id="rId27" Type="http://schemas.openxmlformats.org/officeDocument/2006/relationships/hyperlink" Target="http://www.konkoly.hu/cgi-bin/IBVS?5602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806" TargetMode="External"/><Relationship Id="rId43" Type="http://schemas.openxmlformats.org/officeDocument/2006/relationships/hyperlink" Target="http://www.konkoly.hu/cgi-bin/IBVS?5894" TargetMode="External"/><Relationship Id="rId48" Type="http://schemas.openxmlformats.org/officeDocument/2006/relationships/hyperlink" Target="http://www.bav-astro.de/sfs/BAVM_link.php?BAVMnr=214" TargetMode="External"/><Relationship Id="rId56" Type="http://schemas.openxmlformats.org/officeDocument/2006/relationships/hyperlink" Target="http://www.bav-astro.de/sfs/BAVM_link.php?BAVMnr=220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90" TargetMode="External"/><Relationship Id="rId51" Type="http://schemas.openxmlformats.org/officeDocument/2006/relationships/hyperlink" Target="http://www.konkoly.hu/cgi-bin/IBVS?6018" TargetMode="External"/><Relationship Id="rId3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90" TargetMode="External"/><Relationship Id="rId17" Type="http://schemas.openxmlformats.org/officeDocument/2006/relationships/hyperlink" Target="http://www.konkoly.hu/cgi-bin/IBVS?5027" TargetMode="External"/><Relationship Id="rId25" Type="http://schemas.openxmlformats.org/officeDocument/2006/relationships/hyperlink" Target="http://www.konkoly.hu/cgi-bin/IBVS?5592" TargetMode="External"/><Relationship Id="rId33" Type="http://schemas.openxmlformats.org/officeDocument/2006/relationships/hyperlink" Target="http://www.konkoly.hu/cgi-bin/IBVS?5754" TargetMode="External"/><Relationship Id="rId38" Type="http://schemas.openxmlformats.org/officeDocument/2006/relationships/hyperlink" Target="http://www.konkoly.hu/cgi-bin/IBVS?5795" TargetMode="External"/><Relationship Id="rId46" Type="http://schemas.openxmlformats.org/officeDocument/2006/relationships/hyperlink" Target="http://www.konkoly.hu/cgi-bin/IBVS?5974" TargetMode="External"/><Relationship Id="rId5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08"/>
  <sheetViews>
    <sheetView tabSelected="1" workbookViewId="0">
      <pane xSplit="13" ySplit="22" topLeftCell="N18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5" customWidth="1"/>
    <col min="2" max="2" width="5.140625" style="341" customWidth="1"/>
    <col min="3" max="3" width="11.85546875" style="368" customWidth="1"/>
    <col min="4" max="4" width="11.7109375" style="368" customWidth="1"/>
    <col min="5" max="5" width="12.5703125" style="25" customWidth="1"/>
    <col min="6" max="6" width="16.7109375" style="25" customWidth="1"/>
    <col min="7" max="7" width="8.140625" style="25" customWidth="1"/>
    <col min="8" max="14" width="8.5703125" style="25" customWidth="1"/>
    <col min="15" max="15" width="8" style="25" customWidth="1"/>
    <col min="16" max="16" width="7.7109375" style="25" customWidth="1"/>
    <col min="17" max="17" width="9.85546875" style="25" customWidth="1"/>
    <col min="18" max="18" width="9.140625" style="25" customWidth="1"/>
    <col min="19" max="19" width="10.28515625" style="66" customWidth="1"/>
    <col min="20" max="21" width="10.28515625" style="25" customWidth="1"/>
    <col min="22" max="22" width="14.5703125" style="25" customWidth="1"/>
    <col min="23" max="25" width="10.28515625" style="25" customWidth="1"/>
    <col min="26" max="26" width="17" style="25" customWidth="1"/>
    <col min="27" max="16384" width="10.28515625" style="25"/>
  </cols>
  <sheetData>
    <row r="1" spans="1:19" customFormat="1" ht="20.25" x14ac:dyDescent="0.3">
      <c r="A1" s="1" t="s">
        <v>60</v>
      </c>
      <c r="B1" s="4"/>
      <c r="C1" s="27"/>
      <c r="D1" s="27"/>
      <c r="E1">
        <v>55593.926484267802</v>
      </c>
      <c r="S1" s="69"/>
    </row>
    <row r="2" spans="1:19" ht="12.95" customHeight="1" x14ac:dyDescent="0.2">
      <c r="A2" s="25" t="s">
        <v>29</v>
      </c>
      <c r="B2" s="226" t="s">
        <v>55</v>
      </c>
      <c r="D2" s="418" t="s">
        <v>206</v>
      </c>
    </row>
    <row r="3" spans="1:19" ht="12.95" customHeight="1" thickBot="1" x14ac:dyDescent="0.25">
      <c r="C3" s="419"/>
      <c r="D3" s="347"/>
    </row>
    <row r="4" spans="1:19" ht="12.95" customHeight="1" thickBot="1" x14ac:dyDescent="0.25">
      <c r="A4" s="342" t="s">
        <v>4</v>
      </c>
      <c r="C4" s="420">
        <v>44365.2497</v>
      </c>
      <c r="D4" s="421">
        <v>0.38416</v>
      </c>
    </row>
    <row r="5" spans="1:19" ht="12.95" customHeight="1" x14ac:dyDescent="0.2">
      <c r="A5" s="353" t="s">
        <v>67</v>
      </c>
      <c r="C5" s="354">
        <v>-9.5</v>
      </c>
      <c r="D5" s="25" t="s">
        <v>68</v>
      </c>
    </row>
    <row r="6" spans="1:19" ht="12.95" customHeight="1" x14ac:dyDescent="0.2">
      <c r="A6" s="342" t="s">
        <v>5</v>
      </c>
      <c r="C6" s="422" t="s">
        <v>136</v>
      </c>
    </row>
    <row r="7" spans="1:19" ht="12.95" customHeight="1" x14ac:dyDescent="0.2">
      <c r="A7" s="25" t="s">
        <v>6</v>
      </c>
      <c r="C7" s="451">
        <v>56385.975161848924</v>
      </c>
    </row>
    <row r="8" spans="1:19" ht="12.95" customHeight="1" x14ac:dyDescent="0.2">
      <c r="A8" s="25" t="s">
        <v>7</v>
      </c>
      <c r="C8" s="451">
        <v>0.38420994717305901</v>
      </c>
    </row>
    <row r="9" spans="1:19" ht="12.95" customHeight="1" x14ac:dyDescent="0.2">
      <c r="A9" s="345" t="s">
        <v>78</v>
      </c>
      <c r="C9" s="346">
        <v>140</v>
      </c>
      <c r="D9" s="347" t="str">
        <f>"F"&amp;C9</f>
        <v>F140</v>
      </c>
      <c r="E9" s="348" t="str">
        <f>"G"&amp;C9</f>
        <v>G140</v>
      </c>
    </row>
    <row r="10" spans="1:19" ht="12.95" customHeight="1" thickBot="1" x14ac:dyDescent="0.25">
      <c r="C10" s="356" t="s">
        <v>24</v>
      </c>
      <c r="D10" s="356" t="s">
        <v>25</v>
      </c>
    </row>
    <row r="11" spans="1:19" ht="12.95" customHeight="1" x14ac:dyDescent="0.2">
      <c r="A11" s="25" t="s">
        <v>20</v>
      </c>
      <c r="C11" s="348">
        <f ca="1">INTERCEPT(INDIRECT($E$9):G960,INDIRECT($D$9):F960)</f>
        <v>2.5658031411301186E-3</v>
      </c>
      <c r="D11" s="368">
        <f>+E11*F11</f>
        <v>2.7864213210258778E-2</v>
      </c>
      <c r="E11" s="423">
        <v>2.7864213210258778E-2</v>
      </c>
      <c r="F11" s="25">
        <v>1</v>
      </c>
    </row>
    <row r="12" spans="1:19" ht="12.95" customHeight="1" x14ac:dyDescent="0.2">
      <c r="A12" s="25" t="s">
        <v>21</v>
      </c>
      <c r="C12" s="348">
        <f ca="1">SLOPE(INDIRECT($E$9):G960,INDIRECT($D$9):F960)</f>
        <v>1.2304278716233236E-6</v>
      </c>
      <c r="D12" s="368">
        <f>+E12*F12</f>
        <v>-1.6455751320060175E-6</v>
      </c>
      <c r="E12" s="424">
        <v>-1.6455751320060174E-2</v>
      </c>
      <c r="F12" s="339">
        <v>1E-4</v>
      </c>
    </row>
    <row r="13" spans="1:19" ht="12.95" customHeight="1" thickBot="1" x14ac:dyDescent="0.25">
      <c r="A13" s="25" t="s">
        <v>23</v>
      </c>
      <c r="C13" s="341" t="s">
        <v>18</v>
      </c>
      <c r="D13" s="368">
        <f>+E13*F13</f>
        <v>1.4171559836159192E-11</v>
      </c>
      <c r="E13" s="425">
        <v>1.4171559836159192E-3</v>
      </c>
      <c r="F13" s="339">
        <v>1E-8</v>
      </c>
    </row>
    <row r="14" spans="1:19" ht="12.95" customHeight="1" x14ac:dyDescent="0.2">
      <c r="C14" s="25"/>
      <c r="E14" s="25">
        <f>SUM(T21:T1291)</f>
        <v>0</v>
      </c>
    </row>
    <row r="15" spans="1:19" ht="12.95" customHeight="1" x14ac:dyDescent="0.2">
      <c r="A15" s="358" t="s">
        <v>22</v>
      </c>
      <c r="C15" s="359">
        <f ca="1">(C7+C11)+(C8+C12)*INT(MAX(F21:F3501))</f>
        <v>59772.415047026669</v>
      </c>
      <c r="D15" s="360"/>
      <c r="E15" s="360" t="s">
        <v>85</v>
      </c>
      <c r="F15" s="354">
        <v>1</v>
      </c>
    </row>
    <row r="16" spans="1:19" ht="12.95" customHeight="1" x14ac:dyDescent="0.2">
      <c r="A16" s="342" t="s">
        <v>8</v>
      </c>
      <c r="C16" s="361">
        <f ca="1">+C8+C12</f>
        <v>0.38421117760093065</v>
      </c>
      <c r="D16" s="360"/>
      <c r="E16" s="360" t="s">
        <v>69</v>
      </c>
      <c r="F16" s="362">
        <f ca="1">NOW()+15018.5+$C$5/24</f>
        <v>60367.565814004629</v>
      </c>
    </row>
    <row r="17" spans="1:22" ht="12.95" customHeight="1" thickBot="1" x14ac:dyDescent="0.25">
      <c r="A17" s="360" t="s">
        <v>65</v>
      </c>
      <c r="C17" s="25">
        <f>COUNT(C21:C2159)</f>
        <v>188</v>
      </c>
      <c r="D17" s="360"/>
      <c r="E17" s="360" t="s">
        <v>86</v>
      </c>
      <c r="F17" s="362">
        <f ca="1">ROUND(2*(F16-$C$7)/$C$8,0)/2+F15</f>
        <v>10364</v>
      </c>
    </row>
    <row r="18" spans="1:22" ht="12.95" customHeight="1" thickTop="1" thickBot="1" x14ac:dyDescent="0.25">
      <c r="A18" s="342" t="s">
        <v>9</v>
      </c>
      <c r="C18" s="363">
        <f ca="1">+C15</f>
        <v>59772.415047026669</v>
      </c>
      <c r="D18" s="364">
        <f ca="1">+C16</f>
        <v>0.38421117760093065</v>
      </c>
      <c r="E18" s="360" t="s">
        <v>70</v>
      </c>
      <c r="F18" s="348">
        <f ca="1">ROUND(2*(F16-$C$15)/$C$16,0)/2+F15</f>
        <v>1550</v>
      </c>
    </row>
    <row r="19" spans="1:22" ht="12.95" customHeight="1" thickTop="1" x14ac:dyDescent="0.2">
      <c r="C19" s="25"/>
      <c r="D19" s="25"/>
      <c r="E19" s="360" t="s">
        <v>71</v>
      </c>
      <c r="F19" s="365">
        <f ca="1">+$C$15+$C$16*F18-15018.5-$C$5/24</f>
        <v>45349.838205641448</v>
      </c>
    </row>
    <row r="20" spans="1:22" ht="12.95" customHeight="1" thickBot="1" x14ac:dyDescent="0.25">
      <c r="A20" s="356" t="s">
        <v>10</v>
      </c>
      <c r="B20" s="356" t="s">
        <v>11</v>
      </c>
      <c r="C20" s="426" t="s">
        <v>12</v>
      </c>
      <c r="D20" s="426" t="s">
        <v>17</v>
      </c>
      <c r="E20" s="356" t="s">
        <v>13</v>
      </c>
      <c r="F20" s="356" t="s">
        <v>14</v>
      </c>
      <c r="G20" s="356" t="s">
        <v>15</v>
      </c>
      <c r="H20" s="366" t="s">
        <v>215</v>
      </c>
      <c r="I20" s="366" t="s">
        <v>132</v>
      </c>
      <c r="J20" s="366" t="s">
        <v>213</v>
      </c>
      <c r="K20" s="366" t="s">
        <v>133</v>
      </c>
      <c r="L20" s="366" t="s">
        <v>713</v>
      </c>
      <c r="M20" s="366" t="s">
        <v>714</v>
      </c>
      <c r="N20" s="366" t="s">
        <v>30</v>
      </c>
      <c r="O20" s="366" t="s">
        <v>27</v>
      </c>
      <c r="P20" s="367" t="s">
        <v>26</v>
      </c>
      <c r="Q20" s="356" t="s">
        <v>19</v>
      </c>
      <c r="R20" s="367" t="s">
        <v>717</v>
      </c>
      <c r="S20" s="427" t="s">
        <v>716</v>
      </c>
      <c r="T20" s="367" t="s">
        <v>718</v>
      </c>
      <c r="U20" s="428" t="s">
        <v>94</v>
      </c>
      <c r="V20" s="429" t="s">
        <v>140</v>
      </c>
    </row>
    <row r="21" spans="1:22" ht="12.95" customHeight="1" x14ac:dyDescent="0.2">
      <c r="A21" s="108" t="s">
        <v>16</v>
      </c>
      <c r="B21" s="66"/>
      <c r="C21" s="65">
        <v>44365.2497</v>
      </c>
      <c r="D21" s="65" t="s">
        <v>18</v>
      </c>
      <c r="E21" s="25">
        <f t="shared" ref="E21:E52" si="0">+(C21-C$7)/C$8</f>
        <v>-31286.866855725759</v>
      </c>
      <c r="F21" s="25">
        <f t="shared" ref="F21:F52" si="1">ROUND(2*E21,0)/2</f>
        <v>-31287</v>
      </c>
      <c r="G21" s="25">
        <f t="shared" ref="G21:G52" si="2">+C21-(C$7+F21*C$8)</f>
        <v>5.1155354572983924E-2</v>
      </c>
      <c r="I21" s="430"/>
      <c r="J21" s="430">
        <f t="shared" ref="J21:J27" si="3">G21</f>
        <v>5.1155354572983924E-2</v>
      </c>
      <c r="Q21" s="369">
        <f t="shared" ref="Q21:Q52" si="4">+C21-15018.5</f>
        <v>29346.7497</v>
      </c>
      <c r="S21" s="66">
        <v>1</v>
      </c>
      <c r="U21" s="243"/>
    </row>
    <row r="22" spans="1:22" ht="12.95" customHeight="1" x14ac:dyDescent="0.2">
      <c r="A22" s="111" t="s">
        <v>106</v>
      </c>
      <c r="B22" s="431" t="s">
        <v>35</v>
      </c>
      <c r="C22" s="432">
        <v>45769.731399999997</v>
      </c>
      <c r="D22" s="65"/>
      <c r="E22" s="25">
        <f t="shared" si="0"/>
        <v>-27631.361030502085</v>
      </c>
      <c r="F22" s="25">
        <f t="shared" si="1"/>
        <v>-27631.5</v>
      </c>
      <c r="G22" s="25">
        <f t="shared" si="2"/>
        <v>5.3393463451357093E-2</v>
      </c>
      <c r="I22" s="430"/>
      <c r="J22" s="433">
        <f t="shared" si="3"/>
        <v>5.3393463451357093E-2</v>
      </c>
      <c r="P22" s="430"/>
      <c r="Q22" s="369">
        <f t="shared" si="4"/>
        <v>30751.231399999997</v>
      </c>
      <c r="S22" s="66">
        <v>1</v>
      </c>
      <c r="U22" s="243"/>
      <c r="V22" s="348"/>
    </row>
    <row r="23" spans="1:22" ht="12.95" customHeight="1" x14ac:dyDescent="0.2">
      <c r="A23" s="111" t="s">
        <v>106</v>
      </c>
      <c r="B23" s="431" t="s">
        <v>33</v>
      </c>
      <c r="C23" s="432">
        <v>45770.691899999998</v>
      </c>
      <c r="D23" s="65"/>
      <c r="E23" s="25">
        <f t="shared" si="0"/>
        <v>-27628.861095226937</v>
      </c>
      <c r="F23" s="25">
        <f t="shared" si="1"/>
        <v>-27629</v>
      </c>
      <c r="G23" s="25">
        <f t="shared" si="2"/>
        <v>5.3368595523352269E-2</v>
      </c>
      <c r="J23" s="433">
        <f t="shared" si="3"/>
        <v>5.3368595523352269E-2</v>
      </c>
      <c r="Q23" s="369">
        <f t="shared" si="4"/>
        <v>30752.191899999998</v>
      </c>
      <c r="S23" s="66">
        <v>1</v>
      </c>
      <c r="U23" s="243"/>
      <c r="V23" s="348"/>
    </row>
    <row r="24" spans="1:22" ht="12.95" customHeight="1" x14ac:dyDescent="0.2">
      <c r="A24" s="111" t="s">
        <v>106</v>
      </c>
      <c r="B24" s="431" t="s">
        <v>35</v>
      </c>
      <c r="C24" s="432">
        <v>45770.883999999998</v>
      </c>
      <c r="D24" s="65"/>
      <c r="E24" s="25">
        <f t="shared" si="0"/>
        <v>-27628.361108171906</v>
      </c>
      <c r="F24" s="25">
        <f t="shared" si="1"/>
        <v>-27628.5</v>
      </c>
      <c r="G24" s="25">
        <f t="shared" si="2"/>
        <v>5.336362193338573E-2</v>
      </c>
      <c r="J24" s="433">
        <f t="shared" si="3"/>
        <v>5.336362193338573E-2</v>
      </c>
      <c r="Q24" s="369">
        <f t="shared" si="4"/>
        <v>30752.383999999998</v>
      </c>
      <c r="S24" s="66">
        <v>1</v>
      </c>
      <c r="U24" s="243"/>
      <c r="V24" s="348"/>
    </row>
    <row r="25" spans="1:22" ht="12.95" customHeight="1" x14ac:dyDescent="0.2">
      <c r="A25" s="111" t="s">
        <v>106</v>
      </c>
      <c r="B25" s="431" t="s">
        <v>33</v>
      </c>
      <c r="C25" s="432">
        <v>45773.765500000001</v>
      </c>
      <c r="D25" s="65"/>
      <c r="E25" s="25">
        <f t="shared" si="0"/>
        <v>-27620.86130234646</v>
      </c>
      <c r="F25" s="25">
        <f t="shared" si="1"/>
        <v>-27621</v>
      </c>
      <c r="G25" s="25">
        <f t="shared" si="2"/>
        <v>5.3289018142095301E-2</v>
      </c>
      <c r="J25" s="433">
        <f t="shared" si="3"/>
        <v>5.3289018142095301E-2</v>
      </c>
      <c r="Q25" s="369">
        <f t="shared" si="4"/>
        <v>30755.265500000001</v>
      </c>
      <c r="S25" s="66">
        <v>1</v>
      </c>
      <c r="U25" s="243"/>
      <c r="V25" s="348"/>
    </row>
    <row r="26" spans="1:22" ht="12.95" customHeight="1" x14ac:dyDescent="0.2">
      <c r="A26" s="111" t="s">
        <v>106</v>
      </c>
      <c r="B26" s="431" t="s">
        <v>35</v>
      </c>
      <c r="C26" s="432">
        <v>45773.957499999997</v>
      </c>
      <c r="D26" s="65"/>
      <c r="E26" s="25">
        <f t="shared" si="0"/>
        <v>-27620.361575565807</v>
      </c>
      <c r="F26" s="25">
        <f t="shared" si="1"/>
        <v>-27620.5</v>
      </c>
      <c r="G26" s="25">
        <f t="shared" si="2"/>
        <v>5.3184044547379017E-2</v>
      </c>
      <c r="J26" s="433">
        <f t="shared" si="3"/>
        <v>5.3184044547379017E-2</v>
      </c>
      <c r="Q26" s="369">
        <f t="shared" si="4"/>
        <v>30755.457499999997</v>
      </c>
      <c r="S26" s="66">
        <v>1</v>
      </c>
      <c r="U26" s="243"/>
      <c r="V26" s="348"/>
    </row>
    <row r="27" spans="1:22" ht="12.95" customHeight="1" x14ac:dyDescent="0.2">
      <c r="A27" s="111" t="s">
        <v>106</v>
      </c>
      <c r="B27" s="434" t="s">
        <v>33</v>
      </c>
      <c r="C27" s="432">
        <v>45841.771000000001</v>
      </c>
      <c r="D27" s="65"/>
      <c r="E27" s="25">
        <f t="shared" si="0"/>
        <v>-27443.860419104443</v>
      </c>
      <c r="F27" s="25">
        <f t="shared" si="1"/>
        <v>-27444</v>
      </c>
      <c r="G27" s="25">
        <f t="shared" si="2"/>
        <v>5.3628368506906554E-2</v>
      </c>
      <c r="J27" s="433">
        <f t="shared" si="3"/>
        <v>5.3628368506906554E-2</v>
      </c>
      <c r="P27" s="430"/>
      <c r="Q27" s="369">
        <f t="shared" si="4"/>
        <v>30823.271000000001</v>
      </c>
      <c r="S27" s="66">
        <v>1</v>
      </c>
      <c r="U27" s="243"/>
      <c r="V27" s="348"/>
    </row>
    <row r="28" spans="1:22" ht="12.95" customHeight="1" x14ac:dyDescent="0.2">
      <c r="A28" s="108" t="s">
        <v>44</v>
      </c>
      <c r="B28" s="435" t="s">
        <v>33</v>
      </c>
      <c r="C28" s="65">
        <v>46148.366999999998</v>
      </c>
      <c r="D28" s="65"/>
      <c r="E28" s="371">
        <f t="shared" si="0"/>
        <v>-26645.869627205717</v>
      </c>
      <c r="F28" s="25">
        <f t="shared" si="1"/>
        <v>-26646</v>
      </c>
      <c r="G28" s="372">
        <f t="shared" si="2"/>
        <v>5.0090524404367898E-2</v>
      </c>
      <c r="I28" s="433">
        <f>G28</f>
        <v>5.0090524404367898E-2</v>
      </c>
      <c r="J28" s="430"/>
      <c r="Q28" s="369">
        <f t="shared" si="4"/>
        <v>31129.866999999998</v>
      </c>
      <c r="S28" s="66">
        <v>0.1</v>
      </c>
      <c r="U28" s="243"/>
      <c r="V28" s="360"/>
    </row>
    <row r="29" spans="1:22" ht="12.95" customHeight="1" x14ac:dyDescent="0.2">
      <c r="A29" s="108" t="s">
        <v>44</v>
      </c>
      <c r="B29" s="435" t="s">
        <v>33</v>
      </c>
      <c r="C29" s="65">
        <v>46173.326999999997</v>
      </c>
      <c r="D29" s="65"/>
      <c r="E29" s="371">
        <f t="shared" si="0"/>
        <v>-26580.90514571936</v>
      </c>
      <c r="F29" s="25">
        <f t="shared" si="1"/>
        <v>-26581</v>
      </c>
      <c r="G29" s="372">
        <f t="shared" si="2"/>
        <v>3.6443958153540734E-2</v>
      </c>
      <c r="I29" s="433">
        <f>G29</f>
        <v>3.6443958153540734E-2</v>
      </c>
      <c r="J29" s="430"/>
      <c r="Q29" s="369">
        <f t="shared" si="4"/>
        <v>31154.826999999997</v>
      </c>
      <c r="S29" s="66">
        <v>0.1</v>
      </c>
      <c r="U29" s="243"/>
      <c r="V29" s="360"/>
    </row>
    <row r="30" spans="1:22" ht="12.95" customHeight="1" x14ac:dyDescent="0.2">
      <c r="A30" s="108" t="s">
        <v>107</v>
      </c>
      <c r="B30" s="66"/>
      <c r="C30" s="65">
        <v>46180.449000000001</v>
      </c>
      <c r="D30" s="65"/>
      <c r="E30" s="371">
        <f t="shared" si="0"/>
        <v>-26562.368405449084</v>
      </c>
      <c r="F30" s="25">
        <f t="shared" si="1"/>
        <v>-26562.5</v>
      </c>
      <c r="G30" s="372">
        <f t="shared" si="2"/>
        <v>5.0559935458295513E-2</v>
      </c>
      <c r="I30" s="342"/>
      <c r="J30" s="372">
        <f>G30</f>
        <v>5.0559935458295513E-2</v>
      </c>
      <c r="K30" s="372"/>
      <c r="P30" s="430"/>
      <c r="Q30" s="369">
        <f t="shared" si="4"/>
        <v>31161.949000000001</v>
      </c>
      <c r="S30" s="66">
        <v>1</v>
      </c>
      <c r="U30" s="243"/>
    </row>
    <row r="31" spans="1:22" ht="12.95" customHeight="1" x14ac:dyDescent="0.2">
      <c r="A31" s="108" t="s">
        <v>107</v>
      </c>
      <c r="B31" s="66"/>
      <c r="C31" s="65">
        <v>46180.4496</v>
      </c>
      <c r="D31" s="65"/>
      <c r="E31" s="371">
        <f t="shared" si="0"/>
        <v>-26562.366843802894</v>
      </c>
      <c r="F31" s="25">
        <f t="shared" si="1"/>
        <v>-26562.5</v>
      </c>
      <c r="G31" s="372">
        <f t="shared" si="2"/>
        <v>5.1159935457690153E-2</v>
      </c>
      <c r="I31" s="342"/>
      <c r="J31" s="372">
        <f>G31</f>
        <v>5.1159935457690153E-2</v>
      </c>
      <c r="K31" s="372"/>
      <c r="P31" s="430"/>
      <c r="Q31" s="369">
        <f t="shared" si="4"/>
        <v>31161.9496</v>
      </c>
      <c r="S31" s="66">
        <v>1</v>
      </c>
      <c r="U31" s="243"/>
    </row>
    <row r="32" spans="1:22" ht="12.95" customHeight="1" x14ac:dyDescent="0.2">
      <c r="A32" s="108" t="s">
        <v>44</v>
      </c>
      <c r="B32" s="435" t="s">
        <v>35</v>
      </c>
      <c r="C32" s="65">
        <v>46200.417999999998</v>
      </c>
      <c r="D32" s="65"/>
      <c r="E32" s="371">
        <f t="shared" si="0"/>
        <v>-26510.394217516354</v>
      </c>
      <c r="F32" s="25">
        <f t="shared" si="1"/>
        <v>-26510.5</v>
      </c>
      <c r="G32" s="372">
        <f t="shared" si="2"/>
        <v>4.0642682455654722E-2</v>
      </c>
      <c r="I32" s="433">
        <f>G32</f>
        <v>4.0642682455654722E-2</v>
      </c>
      <c r="J32" s="430"/>
      <c r="Q32" s="369">
        <f t="shared" si="4"/>
        <v>31181.917999999998</v>
      </c>
      <c r="S32" s="66">
        <v>0.1</v>
      </c>
      <c r="U32" s="243"/>
      <c r="V32" s="360"/>
    </row>
    <row r="33" spans="1:22" ht="12.95" customHeight="1" x14ac:dyDescent="0.2">
      <c r="A33" s="108" t="s">
        <v>44</v>
      </c>
      <c r="B33" s="435" t="s">
        <v>35</v>
      </c>
      <c r="C33" s="65">
        <v>46220.406000000003</v>
      </c>
      <c r="D33" s="65"/>
      <c r="E33" s="371">
        <f t="shared" si="0"/>
        <v>-26458.370577454265</v>
      </c>
      <c r="F33" s="25">
        <f t="shared" si="1"/>
        <v>-26458.5</v>
      </c>
      <c r="G33" s="372">
        <f t="shared" si="2"/>
        <v>4.9725429460522719E-2</v>
      </c>
      <c r="I33" s="433">
        <f>G33</f>
        <v>4.9725429460522719E-2</v>
      </c>
      <c r="J33" s="430"/>
      <c r="Q33" s="369">
        <f t="shared" si="4"/>
        <v>31201.906000000003</v>
      </c>
      <c r="S33" s="66">
        <v>0.1</v>
      </c>
      <c r="U33" s="243"/>
      <c r="V33" s="360"/>
    </row>
    <row r="34" spans="1:22" ht="12.95" customHeight="1" x14ac:dyDescent="0.2">
      <c r="A34" s="108" t="s">
        <v>45</v>
      </c>
      <c r="B34" s="66"/>
      <c r="C34" s="65">
        <v>48329.51</v>
      </c>
      <c r="D34" s="65"/>
      <c r="E34" s="371">
        <f t="shared" si="0"/>
        <v>-20968.913535755135</v>
      </c>
      <c r="F34" s="25">
        <f t="shared" si="1"/>
        <v>-20969</v>
      </c>
      <c r="G34" s="372">
        <f t="shared" si="2"/>
        <v>3.3220422948943451E-2</v>
      </c>
      <c r="I34" s="433">
        <f>G34</f>
        <v>3.3220422948943451E-2</v>
      </c>
      <c r="J34" s="430"/>
      <c r="Q34" s="369">
        <f t="shared" si="4"/>
        <v>33311.01</v>
      </c>
      <c r="S34" s="66">
        <v>0.1</v>
      </c>
      <c r="U34" s="243"/>
    </row>
    <row r="35" spans="1:22" ht="12.95" customHeight="1" x14ac:dyDescent="0.2">
      <c r="A35" s="108" t="s">
        <v>45</v>
      </c>
      <c r="B35" s="66"/>
      <c r="C35" s="65">
        <v>48387.527999999998</v>
      </c>
      <c r="D35" s="65"/>
      <c r="E35" s="371">
        <f t="shared" si="0"/>
        <v>-20817.907554710444</v>
      </c>
      <c r="F35" s="25">
        <f t="shared" si="1"/>
        <v>-20818</v>
      </c>
      <c r="G35" s="372">
        <f t="shared" si="2"/>
        <v>3.5518399818101898E-2</v>
      </c>
      <c r="I35" s="433">
        <f>G35</f>
        <v>3.5518399818101898E-2</v>
      </c>
      <c r="J35" s="430"/>
      <c r="Q35" s="369">
        <f t="shared" si="4"/>
        <v>33369.027999999998</v>
      </c>
      <c r="S35" s="66">
        <v>0.1</v>
      </c>
      <c r="U35" s="243"/>
    </row>
    <row r="36" spans="1:22" ht="12.95" customHeight="1" x14ac:dyDescent="0.2">
      <c r="A36" s="108" t="s">
        <v>45</v>
      </c>
      <c r="B36" s="66" t="s">
        <v>35</v>
      </c>
      <c r="C36" s="65">
        <v>48400.404999999999</v>
      </c>
      <c r="D36" s="65"/>
      <c r="E36" s="371">
        <f t="shared" si="0"/>
        <v>-20784.392024738492</v>
      </c>
      <c r="F36" s="25">
        <f t="shared" si="1"/>
        <v>-20784.5</v>
      </c>
      <c r="G36" s="372">
        <f t="shared" si="2"/>
        <v>4.1485169516818132E-2</v>
      </c>
      <c r="I36" s="433">
        <f>G36</f>
        <v>4.1485169516818132E-2</v>
      </c>
      <c r="J36" s="430"/>
      <c r="Q36" s="369">
        <f t="shared" si="4"/>
        <v>33381.904999999999</v>
      </c>
      <c r="S36" s="66">
        <v>0.1</v>
      </c>
      <c r="U36" s="243"/>
    </row>
    <row r="37" spans="1:22" ht="12.95" customHeight="1" x14ac:dyDescent="0.2">
      <c r="A37" s="362" t="s">
        <v>276</v>
      </c>
      <c r="B37" s="361" t="s">
        <v>33</v>
      </c>
      <c r="C37" s="387">
        <v>48681.438800000004</v>
      </c>
      <c r="D37" s="387" t="s">
        <v>132</v>
      </c>
      <c r="E37" s="108">
        <f t="shared" si="0"/>
        <v>-20052.933086551715</v>
      </c>
      <c r="F37" s="25">
        <f t="shared" si="1"/>
        <v>-20053</v>
      </c>
      <c r="G37" s="25">
        <f t="shared" si="2"/>
        <v>2.5708812434459105E-2</v>
      </c>
      <c r="K37" s="372">
        <f>G37</f>
        <v>2.5708812434459105E-2</v>
      </c>
      <c r="P37" s="430"/>
      <c r="Q37" s="369">
        <f t="shared" si="4"/>
        <v>33662.938800000004</v>
      </c>
      <c r="S37" s="66">
        <v>1</v>
      </c>
    </row>
    <row r="38" spans="1:22" ht="12.95" customHeight="1" x14ac:dyDescent="0.2">
      <c r="A38" s="362" t="s">
        <v>276</v>
      </c>
      <c r="B38" s="361" t="s">
        <v>33</v>
      </c>
      <c r="C38" s="387">
        <v>48681.439100000003</v>
      </c>
      <c r="D38" s="387" t="s">
        <v>132</v>
      </c>
      <c r="E38" s="108">
        <f t="shared" si="0"/>
        <v>-20052.93230572862</v>
      </c>
      <c r="F38" s="25">
        <f t="shared" si="1"/>
        <v>-20053</v>
      </c>
      <c r="G38" s="25">
        <f t="shared" si="2"/>
        <v>2.6008812434156425E-2</v>
      </c>
      <c r="I38" s="430"/>
      <c r="K38" s="372">
        <f>G38</f>
        <v>2.6008812434156425E-2</v>
      </c>
      <c r="P38" s="430"/>
      <c r="Q38" s="369">
        <f t="shared" si="4"/>
        <v>33662.939100000003</v>
      </c>
      <c r="S38" s="66">
        <v>1</v>
      </c>
    </row>
    <row r="39" spans="1:22" ht="12.95" customHeight="1" x14ac:dyDescent="0.2">
      <c r="A39" s="108" t="s">
        <v>46</v>
      </c>
      <c r="B39" s="66" t="s">
        <v>35</v>
      </c>
      <c r="C39" s="65">
        <v>48717.360999999997</v>
      </c>
      <c r="D39" s="65">
        <v>4.0000000000000001E-3</v>
      </c>
      <c r="E39" s="371">
        <f t="shared" si="0"/>
        <v>-19959.436808633087</v>
      </c>
      <c r="F39" s="25">
        <f t="shared" si="1"/>
        <v>-19959.5</v>
      </c>
      <c r="G39" s="372">
        <f t="shared" si="2"/>
        <v>2.4278751741803717E-2</v>
      </c>
      <c r="I39" s="433">
        <f>G39</f>
        <v>2.4278751741803717E-2</v>
      </c>
      <c r="J39" s="430"/>
      <c r="Q39" s="369">
        <f t="shared" si="4"/>
        <v>33698.860999999997</v>
      </c>
      <c r="S39" s="66">
        <v>0.1</v>
      </c>
      <c r="U39" s="243"/>
    </row>
    <row r="40" spans="1:22" ht="12.95" customHeight="1" x14ac:dyDescent="0.2">
      <c r="A40" s="108" t="s">
        <v>46</v>
      </c>
      <c r="B40" s="66" t="s">
        <v>35</v>
      </c>
      <c r="C40" s="65">
        <v>48733.491999999998</v>
      </c>
      <c r="D40" s="65">
        <v>2E-3</v>
      </c>
      <c r="E40" s="371">
        <f t="shared" si="0"/>
        <v>-19917.451950826333</v>
      </c>
      <c r="F40" s="25">
        <f t="shared" si="1"/>
        <v>-19917.5</v>
      </c>
      <c r="G40" s="372">
        <f t="shared" si="2"/>
        <v>1.8460970473825E-2</v>
      </c>
      <c r="I40" s="433">
        <f>G40</f>
        <v>1.8460970473825E-2</v>
      </c>
      <c r="J40" s="430"/>
      <c r="Q40" s="369">
        <f t="shared" si="4"/>
        <v>33714.991999999998</v>
      </c>
      <c r="S40" s="66">
        <v>0.1</v>
      </c>
      <c r="U40" s="243"/>
    </row>
    <row r="41" spans="1:22" ht="12.95" customHeight="1" x14ac:dyDescent="0.2">
      <c r="A41" s="108" t="s">
        <v>46</v>
      </c>
      <c r="B41" s="66"/>
      <c r="C41" s="65">
        <v>48747.523999999998</v>
      </c>
      <c r="D41" s="65">
        <v>2E-3</v>
      </c>
      <c r="E41" s="371">
        <f t="shared" si="0"/>
        <v>-19880.930251939451</v>
      </c>
      <c r="F41" s="25">
        <f t="shared" si="1"/>
        <v>-19881</v>
      </c>
      <c r="G41" s="372">
        <f t="shared" si="2"/>
        <v>2.6797898659424391E-2</v>
      </c>
      <c r="I41" s="433">
        <f>G41</f>
        <v>2.6797898659424391E-2</v>
      </c>
      <c r="J41" s="430"/>
      <c r="Q41" s="369">
        <f t="shared" si="4"/>
        <v>33729.023999999998</v>
      </c>
      <c r="S41" s="66">
        <v>0.1</v>
      </c>
      <c r="U41" s="243"/>
    </row>
    <row r="42" spans="1:22" ht="12.95" customHeight="1" x14ac:dyDescent="0.2">
      <c r="A42" s="108" t="s">
        <v>46</v>
      </c>
      <c r="B42" s="66" t="s">
        <v>35</v>
      </c>
      <c r="C42" s="65">
        <v>48791.502999999997</v>
      </c>
      <c r="D42" s="65">
        <v>3.0000000000000001E-3</v>
      </c>
      <c r="E42" s="371">
        <f t="shared" si="0"/>
        <v>-19766.464188987182</v>
      </c>
      <c r="F42" s="25">
        <f t="shared" si="1"/>
        <v>-19766.5</v>
      </c>
      <c r="G42" s="372">
        <f t="shared" si="2"/>
        <v>1.3758947345195338E-2</v>
      </c>
      <c r="I42" s="433">
        <f>G42</f>
        <v>1.3758947345195338E-2</v>
      </c>
      <c r="J42" s="430"/>
      <c r="Q42" s="369">
        <f t="shared" si="4"/>
        <v>33773.002999999997</v>
      </c>
      <c r="S42" s="66">
        <v>0.1</v>
      </c>
      <c r="U42" s="243"/>
    </row>
    <row r="43" spans="1:22" ht="12.95" customHeight="1" x14ac:dyDescent="0.2">
      <c r="A43" s="111" t="s">
        <v>36</v>
      </c>
      <c r="B43" s="115" t="s">
        <v>33</v>
      </c>
      <c r="C43" s="65">
        <v>49137.485999999997</v>
      </c>
      <c r="D43" s="65">
        <v>5.0000000000000001E-3</v>
      </c>
      <c r="E43" s="371">
        <f t="shared" si="0"/>
        <v>-18865.95913297373</v>
      </c>
      <c r="F43" s="25">
        <f t="shared" si="1"/>
        <v>-18866</v>
      </c>
      <c r="G43" s="372">
        <f t="shared" si="2"/>
        <v>1.5701518001151271E-2</v>
      </c>
      <c r="K43" s="433">
        <f>G43</f>
        <v>1.5701518001151271E-2</v>
      </c>
      <c r="Q43" s="369">
        <f t="shared" si="4"/>
        <v>34118.985999999997</v>
      </c>
      <c r="S43" s="66">
        <v>1</v>
      </c>
      <c r="T43" s="436"/>
      <c r="U43" s="243"/>
      <c r="V43" s="437"/>
    </row>
    <row r="44" spans="1:22" ht="12.95" customHeight="1" x14ac:dyDescent="0.2">
      <c r="A44" s="111" t="s">
        <v>36</v>
      </c>
      <c r="B44" s="115" t="s">
        <v>33</v>
      </c>
      <c r="C44" s="65">
        <v>49479.43</v>
      </c>
      <c r="D44" s="65" t="s">
        <v>133</v>
      </c>
      <c r="E44" s="25">
        <f t="shared" si="0"/>
        <v>-17975.966558559769</v>
      </c>
      <c r="F44" s="25">
        <f t="shared" si="1"/>
        <v>-17976</v>
      </c>
      <c r="G44" s="25">
        <f t="shared" si="2"/>
        <v>1.2848533988290001E-2</v>
      </c>
      <c r="K44" s="433">
        <f>G44</f>
        <v>1.2848533988290001E-2</v>
      </c>
      <c r="Q44" s="369">
        <f t="shared" si="4"/>
        <v>34460.93</v>
      </c>
      <c r="S44" s="66">
        <v>1</v>
      </c>
      <c r="T44" s="436"/>
      <c r="U44" s="243"/>
      <c r="V44" s="437"/>
    </row>
    <row r="45" spans="1:22" ht="12.95" customHeight="1" x14ac:dyDescent="0.2">
      <c r="A45" s="111" t="s">
        <v>36</v>
      </c>
      <c r="B45" s="115" t="s">
        <v>35</v>
      </c>
      <c r="C45" s="65">
        <v>49516.508000000002</v>
      </c>
      <c r="D45" s="65">
        <v>3.0000000000000001E-3</v>
      </c>
      <c r="E45" s="371">
        <f t="shared" si="0"/>
        <v>-17879.462029531267</v>
      </c>
      <c r="F45" s="25">
        <f t="shared" si="1"/>
        <v>-17879.5</v>
      </c>
      <c r="G45" s="372">
        <f t="shared" si="2"/>
        <v>1.4588631784135941E-2</v>
      </c>
      <c r="K45" s="433">
        <f>G45</f>
        <v>1.4588631784135941E-2</v>
      </c>
      <c r="Q45" s="369">
        <f t="shared" si="4"/>
        <v>34498.008000000002</v>
      </c>
      <c r="S45" s="66">
        <v>1</v>
      </c>
      <c r="T45" s="436"/>
      <c r="U45" s="243"/>
      <c r="V45" s="437"/>
    </row>
    <row r="46" spans="1:22" ht="12.95" customHeight="1" x14ac:dyDescent="0.2">
      <c r="A46" s="111" t="s">
        <v>36</v>
      </c>
      <c r="B46" s="115" t="s">
        <v>33</v>
      </c>
      <c r="C46" s="65">
        <v>49722.6325</v>
      </c>
      <c r="D46" s="65" t="s">
        <v>134</v>
      </c>
      <c r="E46" s="25">
        <f t="shared" si="0"/>
        <v>-17342.972796192513</v>
      </c>
      <c r="F46" s="25">
        <f t="shared" si="1"/>
        <v>-17343</v>
      </c>
      <c r="G46" s="25">
        <f t="shared" si="2"/>
        <v>1.0451973437739071E-2</v>
      </c>
      <c r="K46" s="433">
        <f>G46</f>
        <v>1.0451973437739071E-2</v>
      </c>
      <c r="Q46" s="369">
        <f t="shared" si="4"/>
        <v>34704.1325</v>
      </c>
      <c r="S46" s="66">
        <v>1</v>
      </c>
      <c r="T46" s="436"/>
      <c r="U46" s="243"/>
      <c r="V46" s="437"/>
    </row>
    <row r="47" spans="1:22" ht="12.95" customHeight="1" x14ac:dyDescent="0.2">
      <c r="A47" s="94" t="s">
        <v>57</v>
      </c>
      <c r="B47" s="95" t="s">
        <v>35</v>
      </c>
      <c r="C47" s="17">
        <v>49761.437100000003</v>
      </c>
      <c r="D47" s="17">
        <v>1.5E-3</v>
      </c>
      <c r="E47" s="25">
        <f t="shared" si="0"/>
        <v>-17241.974369979136</v>
      </c>
      <c r="F47" s="25">
        <f t="shared" si="1"/>
        <v>-17242</v>
      </c>
      <c r="G47" s="25">
        <f t="shared" si="2"/>
        <v>9.8473089601611719E-3</v>
      </c>
      <c r="J47" s="433">
        <f>G47</f>
        <v>9.8473089601611719E-3</v>
      </c>
      <c r="Q47" s="369">
        <f t="shared" si="4"/>
        <v>34742.937100000003</v>
      </c>
      <c r="S47" s="66">
        <v>1</v>
      </c>
      <c r="T47" s="436"/>
      <c r="U47" s="243"/>
      <c r="V47" s="360"/>
    </row>
    <row r="48" spans="1:22" ht="12.95" customHeight="1" x14ac:dyDescent="0.2">
      <c r="A48" s="94" t="s">
        <v>57</v>
      </c>
      <c r="B48" s="95" t="s">
        <v>35</v>
      </c>
      <c r="C48" s="17">
        <v>49761.4375</v>
      </c>
      <c r="D48" s="17">
        <v>1.2999999999999999E-3</v>
      </c>
      <c r="E48" s="25">
        <f t="shared" si="0"/>
        <v>-17241.973328881686</v>
      </c>
      <c r="F48" s="25">
        <f t="shared" si="1"/>
        <v>-17242</v>
      </c>
      <c r="G48" s="25">
        <f t="shared" si="2"/>
        <v>1.024730895733228E-2</v>
      </c>
      <c r="J48" s="433">
        <f>G48</f>
        <v>1.024730895733228E-2</v>
      </c>
      <c r="Q48" s="369">
        <f t="shared" si="4"/>
        <v>34742.9375</v>
      </c>
      <c r="S48" s="66">
        <v>1</v>
      </c>
      <c r="T48" s="436"/>
      <c r="U48" s="243"/>
      <c r="V48" s="360"/>
    </row>
    <row r="49" spans="1:22" ht="12.95" customHeight="1" x14ac:dyDescent="0.2">
      <c r="A49" s="94" t="s">
        <v>57</v>
      </c>
      <c r="B49" s="95" t="s">
        <v>33</v>
      </c>
      <c r="C49" s="17">
        <v>49761.630799999999</v>
      </c>
      <c r="D49" s="17">
        <v>5.0000000000000001E-4</v>
      </c>
      <c r="E49" s="25">
        <f t="shared" si="0"/>
        <v>-17241.470218534279</v>
      </c>
      <c r="F49" s="25">
        <f t="shared" si="1"/>
        <v>-17241.5</v>
      </c>
      <c r="G49" s="25">
        <f t="shared" si="2"/>
        <v>1.1442335373430979E-2</v>
      </c>
      <c r="J49" s="433">
        <f>G49</f>
        <v>1.1442335373430979E-2</v>
      </c>
      <c r="Q49" s="369">
        <f t="shared" si="4"/>
        <v>34743.130799999999</v>
      </c>
      <c r="S49" s="66">
        <v>1</v>
      </c>
      <c r="T49" s="436"/>
      <c r="U49" s="243"/>
      <c r="V49" s="360"/>
    </row>
    <row r="50" spans="1:22" ht="12.95" customHeight="1" x14ac:dyDescent="0.2">
      <c r="A50" s="94" t="s">
        <v>57</v>
      </c>
      <c r="B50" s="95" t="s">
        <v>33</v>
      </c>
      <c r="C50" s="17">
        <v>49761.631300000001</v>
      </c>
      <c r="D50" s="17">
        <v>1.1000000000000001E-3</v>
      </c>
      <c r="E50" s="25">
        <f t="shared" si="0"/>
        <v>-17241.468917162449</v>
      </c>
      <c r="F50" s="25">
        <f t="shared" si="1"/>
        <v>-17241.5</v>
      </c>
      <c r="G50" s="25">
        <f t="shared" si="2"/>
        <v>1.1942335375351831E-2</v>
      </c>
      <c r="J50" s="433">
        <f>G50</f>
        <v>1.1942335375351831E-2</v>
      </c>
      <c r="Q50" s="369">
        <f t="shared" si="4"/>
        <v>34743.131300000001</v>
      </c>
      <c r="S50" s="66">
        <v>1</v>
      </c>
      <c r="T50" s="436"/>
      <c r="U50" s="243"/>
      <c r="V50" s="360"/>
    </row>
    <row r="51" spans="1:22" ht="12.95" customHeight="1" x14ac:dyDescent="0.2">
      <c r="A51" s="111" t="s">
        <v>36</v>
      </c>
      <c r="B51" s="115" t="s">
        <v>35</v>
      </c>
      <c r="C51" s="65">
        <v>49810.425799999997</v>
      </c>
      <c r="D51" s="65" t="s">
        <v>134</v>
      </c>
      <c r="E51" s="25">
        <f t="shared" si="0"/>
        <v>-17114.469342167016</v>
      </c>
      <c r="F51" s="25">
        <f t="shared" si="1"/>
        <v>-17114.5</v>
      </c>
      <c r="G51" s="25">
        <f t="shared" si="2"/>
        <v>1.17790443910053E-2</v>
      </c>
      <c r="K51" s="433">
        <f>G51</f>
        <v>1.17790443910053E-2</v>
      </c>
      <c r="Q51" s="369">
        <f t="shared" si="4"/>
        <v>34791.925799999997</v>
      </c>
      <c r="S51" s="66">
        <v>1</v>
      </c>
      <c r="T51" s="436"/>
      <c r="U51" s="243"/>
      <c r="V51" s="437"/>
    </row>
    <row r="52" spans="1:22" ht="12.95" customHeight="1" x14ac:dyDescent="0.2">
      <c r="A52" s="108" t="s">
        <v>47</v>
      </c>
      <c r="B52" s="66" t="s">
        <v>35</v>
      </c>
      <c r="C52" s="65">
        <v>49873.417999999998</v>
      </c>
      <c r="D52" s="65">
        <v>4.0000000000000001E-3</v>
      </c>
      <c r="E52" s="371">
        <f t="shared" si="0"/>
        <v>-16950.516793662002</v>
      </c>
      <c r="F52" s="25">
        <f t="shared" si="1"/>
        <v>-16950.5</v>
      </c>
      <c r="G52" s="372">
        <f t="shared" si="2"/>
        <v>-6.4522919929004274E-3</v>
      </c>
      <c r="I52" s="433">
        <f>G52</f>
        <v>-6.4522919929004274E-3</v>
      </c>
      <c r="J52" s="430"/>
      <c r="Q52" s="369">
        <f t="shared" si="4"/>
        <v>34854.917999999998</v>
      </c>
      <c r="S52" s="66">
        <v>0.1</v>
      </c>
      <c r="T52" s="436"/>
      <c r="U52" s="243"/>
    </row>
    <row r="53" spans="1:22" ht="12.95" customHeight="1" x14ac:dyDescent="0.2">
      <c r="A53" s="108" t="s">
        <v>47</v>
      </c>
      <c r="B53" s="66"/>
      <c r="C53" s="65">
        <v>49882.436000000002</v>
      </c>
      <c r="D53" s="65">
        <v>3.0000000000000001E-3</v>
      </c>
      <c r="E53" s="371">
        <f t="shared" ref="E53:E84" si="5">+(C53-C$7)/C$8</f>
        <v>-16927.045251432664</v>
      </c>
      <c r="F53" s="25">
        <f t="shared" ref="F53:F84" si="6">ROUND(2*E53,0)/2</f>
        <v>-16927</v>
      </c>
      <c r="G53" s="372">
        <f t="shared" ref="G53:G84" si="7">+C53-(C$7+F53*C$8)</f>
        <v>-1.7386050552886445E-2</v>
      </c>
      <c r="I53" s="433">
        <f>G53</f>
        <v>-1.7386050552886445E-2</v>
      </c>
      <c r="J53" s="430"/>
      <c r="Q53" s="369">
        <f t="shared" ref="Q53:Q84" si="8">+C53-15018.5</f>
        <v>34863.936000000002</v>
      </c>
      <c r="S53" s="66">
        <v>0.1</v>
      </c>
      <c r="T53" s="436"/>
      <c r="U53" s="243"/>
    </row>
    <row r="54" spans="1:22" ht="12.95" customHeight="1" x14ac:dyDescent="0.2">
      <c r="A54" s="108" t="s">
        <v>47</v>
      </c>
      <c r="B54" s="66"/>
      <c r="C54" s="65">
        <v>49889.375999999997</v>
      </c>
      <c r="D54" s="65">
        <v>2E-3</v>
      </c>
      <c r="E54" s="371">
        <f t="shared" si="5"/>
        <v>-16908.98221050658</v>
      </c>
      <c r="F54" s="25">
        <f t="shared" si="6"/>
        <v>-16909</v>
      </c>
      <c r="G54" s="372">
        <f t="shared" si="7"/>
        <v>6.8349003267940134E-3</v>
      </c>
      <c r="I54" s="433">
        <f>G54</f>
        <v>6.8349003267940134E-3</v>
      </c>
      <c r="J54" s="430"/>
      <c r="Q54" s="369">
        <f t="shared" si="8"/>
        <v>34870.875999999997</v>
      </c>
      <c r="S54" s="66">
        <v>0.1</v>
      </c>
      <c r="T54" s="436"/>
      <c r="U54" s="243"/>
    </row>
    <row r="55" spans="1:22" ht="12.95" customHeight="1" x14ac:dyDescent="0.2">
      <c r="A55" s="97" t="s">
        <v>57</v>
      </c>
      <c r="B55" s="98" t="s">
        <v>35</v>
      </c>
      <c r="C55" s="17">
        <v>50152.367299999998</v>
      </c>
      <c r="D55" s="17">
        <v>1.6999999999999999E-3</v>
      </c>
      <c r="E55" s="25">
        <f t="shared" si="5"/>
        <v>-16224.483274612183</v>
      </c>
      <c r="F55" s="25">
        <f t="shared" si="6"/>
        <v>-16224.5</v>
      </c>
      <c r="G55" s="25">
        <f t="shared" si="7"/>
        <v>6.4260603685397655E-3</v>
      </c>
      <c r="J55" s="433">
        <f>G55</f>
        <v>6.4260603685397655E-3</v>
      </c>
      <c r="Q55" s="369">
        <f t="shared" si="8"/>
        <v>35133.867299999998</v>
      </c>
      <c r="S55" s="66">
        <v>1</v>
      </c>
      <c r="T55" s="436"/>
      <c r="U55" s="243"/>
      <c r="V55" s="360"/>
    </row>
    <row r="56" spans="1:22" ht="12.95" customHeight="1" x14ac:dyDescent="0.2">
      <c r="A56" s="97" t="s">
        <v>57</v>
      </c>
      <c r="B56" s="98" t="s">
        <v>35</v>
      </c>
      <c r="C56" s="17">
        <v>50152.3678</v>
      </c>
      <c r="D56" s="17">
        <v>1.2999999999999999E-3</v>
      </c>
      <c r="E56" s="25">
        <f t="shared" si="5"/>
        <v>-16224.481973240354</v>
      </c>
      <c r="F56" s="25">
        <f t="shared" si="6"/>
        <v>-16224.5</v>
      </c>
      <c r="G56" s="25">
        <f t="shared" si="7"/>
        <v>6.9260603704606183E-3</v>
      </c>
      <c r="J56" s="433">
        <f>G56</f>
        <v>6.9260603704606183E-3</v>
      </c>
      <c r="Q56" s="369">
        <f t="shared" si="8"/>
        <v>35133.8678</v>
      </c>
      <c r="S56" s="66">
        <v>1</v>
      </c>
      <c r="T56" s="436"/>
      <c r="U56" s="243"/>
      <c r="V56" s="360"/>
    </row>
    <row r="57" spans="1:22" ht="12.95" customHeight="1" x14ac:dyDescent="0.2">
      <c r="A57" s="97" t="s">
        <v>57</v>
      </c>
      <c r="B57" s="98" t="s">
        <v>33</v>
      </c>
      <c r="C57" s="17">
        <v>50152.558299999997</v>
      </c>
      <c r="D57" s="17">
        <v>5.9999999999999995E-4</v>
      </c>
      <c r="E57" s="25">
        <f t="shared" si="5"/>
        <v>-16223.986150575171</v>
      </c>
      <c r="F57" s="25">
        <f t="shared" si="6"/>
        <v>-16224</v>
      </c>
      <c r="G57" s="25">
        <f t="shared" si="7"/>
        <v>5.3210867845336907E-3</v>
      </c>
      <c r="J57" s="433">
        <f>G57</f>
        <v>5.3210867845336907E-3</v>
      </c>
      <c r="Q57" s="369">
        <f t="shared" si="8"/>
        <v>35134.058299999997</v>
      </c>
      <c r="S57" s="66">
        <v>1</v>
      </c>
      <c r="T57" s="436"/>
      <c r="U57" s="243"/>
      <c r="V57" s="360"/>
    </row>
    <row r="58" spans="1:22" ht="12.95" customHeight="1" x14ac:dyDescent="0.2">
      <c r="A58" s="97" t="s">
        <v>57</v>
      </c>
      <c r="B58" s="98" t="s">
        <v>33</v>
      </c>
      <c r="C58" s="17">
        <v>50152.558900000004</v>
      </c>
      <c r="D58" s="17">
        <v>6.9999999999999999E-4</v>
      </c>
      <c r="E58" s="25">
        <f t="shared" si="5"/>
        <v>-16223.984588928965</v>
      </c>
      <c r="F58" s="25">
        <f t="shared" si="6"/>
        <v>-16224</v>
      </c>
      <c r="G58" s="25">
        <f t="shared" si="7"/>
        <v>5.9210867912042886E-3</v>
      </c>
      <c r="J58" s="433">
        <f>G58</f>
        <v>5.9210867912042886E-3</v>
      </c>
      <c r="Q58" s="369">
        <f t="shared" si="8"/>
        <v>35134.058900000004</v>
      </c>
      <c r="S58" s="66">
        <v>1</v>
      </c>
      <c r="T58" s="436"/>
      <c r="U58" s="243"/>
      <c r="V58" s="360"/>
    </row>
    <row r="59" spans="1:22" ht="12.95" customHeight="1" x14ac:dyDescent="0.2">
      <c r="A59" s="108" t="s">
        <v>47</v>
      </c>
      <c r="B59" s="66" t="s">
        <v>35</v>
      </c>
      <c r="C59" s="65">
        <v>50170.44</v>
      </c>
      <c r="D59" s="65">
        <v>3.0000000000000001E-3</v>
      </c>
      <c r="E59" s="371">
        <f t="shared" si="5"/>
        <v>-16177.444669461589</v>
      </c>
      <c r="F59" s="25">
        <f t="shared" si="6"/>
        <v>-16177.5</v>
      </c>
      <c r="G59" s="372">
        <f t="shared" si="7"/>
        <v>2.1258543238218408E-2</v>
      </c>
      <c r="I59" s="433">
        <f t="shared" ref="I59:I65" si="9">G59</f>
        <v>2.1258543238218408E-2</v>
      </c>
      <c r="J59" s="430"/>
      <c r="Q59" s="369">
        <f t="shared" si="8"/>
        <v>35151.94</v>
      </c>
      <c r="S59" s="66">
        <v>0.1</v>
      </c>
      <c r="T59" s="436"/>
      <c r="U59" s="243"/>
    </row>
    <row r="60" spans="1:22" ht="12.95" customHeight="1" x14ac:dyDescent="0.2">
      <c r="A60" s="108" t="s">
        <v>47</v>
      </c>
      <c r="B60" s="66"/>
      <c r="C60" s="65">
        <v>50178.302000000003</v>
      </c>
      <c r="D60" s="65">
        <v>3.0000000000000001E-3</v>
      </c>
      <c r="E60" s="371">
        <f t="shared" si="5"/>
        <v>-16156.981898890843</v>
      </c>
      <c r="F60" s="25">
        <f t="shared" si="6"/>
        <v>-16157</v>
      </c>
      <c r="G60" s="372">
        <f t="shared" si="7"/>
        <v>6.9546261947834864E-3</v>
      </c>
      <c r="I60" s="433">
        <f t="shared" si="9"/>
        <v>6.9546261947834864E-3</v>
      </c>
      <c r="J60" s="430"/>
      <c r="Q60" s="369">
        <f t="shared" si="8"/>
        <v>35159.802000000003</v>
      </c>
      <c r="S60" s="66">
        <v>0.1</v>
      </c>
      <c r="T60" s="436"/>
      <c r="U60" s="243"/>
    </row>
    <row r="61" spans="1:22" ht="12.95" customHeight="1" x14ac:dyDescent="0.2">
      <c r="A61" s="108" t="s">
        <v>47</v>
      </c>
      <c r="B61" s="66" t="s">
        <v>35</v>
      </c>
      <c r="C61" s="65">
        <v>50195.379000000001</v>
      </c>
      <c r="D61" s="65">
        <v>4.0000000000000001E-3</v>
      </c>
      <c r="E61" s="371">
        <f t="shared" si="5"/>
        <v>-16112.534845591867</v>
      </c>
      <c r="F61" s="25">
        <f t="shared" si="6"/>
        <v>-16112.5</v>
      </c>
      <c r="G61" s="372">
        <f t="shared" si="7"/>
        <v>-1.338802301324904E-2</v>
      </c>
      <c r="I61" s="433">
        <f t="shared" si="9"/>
        <v>-1.338802301324904E-2</v>
      </c>
      <c r="J61" s="430"/>
      <c r="Q61" s="369">
        <f t="shared" si="8"/>
        <v>35176.879000000001</v>
      </c>
      <c r="S61" s="66">
        <v>0.1</v>
      </c>
      <c r="T61" s="436"/>
      <c r="U61" s="243"/>
    </row>
    <row r="62" spans="1:22" ht="12.95" customHeight="1" x14ac:dyDescent="0.2">
      <c r="A62" s="108" t="s">
        <v>47</v>
      </c>
      <c r="B62" s="66"/>
      <c r="C62" s="65">
        <v>50211.328999999998</v>
      </c>
      <c r="D62" s="65">
        <v>3.0000000000000001E-3</v>
      </c>
      <c r="E62" s="371">
        <f t="shared" si="5"/>
        <v>-16071.021084385646</v>
      </c>
      <c r="F62" s="25">
        <f t="shared" si="6"/>
        <v>-16071</v>
      </c>
      <c r="G62" s="372">
        <f t="shared" si="7"/>
        <v>-8.1008306951844133E-3</v>
      </c>
      <c r="I62" s="433">
        <f t="shared" si="9"/>
        <v>-8.1008306951844133E-3</v>
      </c>
      <c r="J62" s="430"/>
      <c r="Q62" s="369">
        <f t="shared" si="8"/>
        <v>35192.828999999998</v>
      </c>
      <c r="S62" s="66">
        <v>0.1</v>
      </c>
      <c r="T62" s="436"/>
      <c r="U62" s="243"/>
    </row>
    <row r="63" spans="1:22" ht="12.95" customHeight="1" x14ac:dyDescent="0.2">
      <c r="A63" s="108" t="s">
        <v>47</v>
      </c>
      <c r="B63" s="66" t="s">
        <v>35</v>
      </c>
      <c r="C63" s="65">
        <v>50218.445</v>
      </c>
      <c r="D63" s="65">
        <v>5.0000000000000001E-3</v>
      </c>
      <c r="E63" s="371">
        <f t="shared" si="5"/>
        <v>-16052.49996057727</v>
      </c>
      <c r="F63" s="25">
        <f t="shared" si="6"/>
        <v>-16052.5</v>
      </c>
      <c r="G63" s="372">
        <f t="shared" si="7"/>
        <v>1.5146601072046906E-5</v>
      </c>
      <c r="I63" s="433">
        <f t="shared" si="9"/>
        <v>1.5146601072046906E-5</v>
      </c>
      <c r="J63" s="430"/>
      <c r="Q63" s="369">
        <f t="shared" si="8"/>
        <v>35199.945</v>
      </c>
      <c r="S63" s="66">
        <v>0.1</v>
      </c>
      <c r="T63" s="436"/>
      <c r="U63" s="243"/>
    </row>
    <row r="64" spans="1:22" ht="12.95" customHeight="1" x14ac:dyDescent="0.2">
      <c r="A64" s="108" t="s">
        <v>47</v>
      </c>
      <c r="B64" s="66"/>
      <c r="C64" s="65">
        <v>50224.396000000001</v>
      </c>
      <c r="D64" s="65">
        <v>8.0000000000000002E-3</v>
      </c>
      <c r="E64" s="371">
        <f t="shared" si="5"/>
        <v>-16037.011033120323</v>
      </c>
      <c r="F64" s="25">
        <f t="shared" si="6"/>
        <v>-16037</v>
      </c>
      <c r="G64" s="372">
        <f t="shared" si="7"/>
        <v>-4.2390345770400017E-3</v>
      </c>
      <c r="I64" s="433">
        <f t="shared" si="9"/>
        <v>-4.2390345770400017E-3</v>
      </c>
      <c r="J64" s="430"/>
      <c r="Q64" s="369">
        <f t="shared" si="8"/>
        <v>35205.896000000001</v>
      </c>
      <c r="S64" s="66">
        <v>0.1</v>
      </c>
      <c r="T64" s="436"/>
      <c r="U64" s="243"/>
    </row>
    <row r="65" spans="1:34" ht="12.95" customHeight="1" x14ac:dyDescent="0.2">
      <c r="A65" s="108" t="s">
        <v>47</v>
      </c>
      <c r="B65" s="66" t="s">
        <v>35</v>
      </c>
      <c r="C65" s="65">
        <v>50248.423999999999</v>
      </c>
      <c r="D65" s="65">
        <v>1E-3</v>
      </c>
      <c r="E65" s="371">
        <f t="shared" si="5"/>
        <v>-15974.472308715107</v>
      </c>
      <c r="F65" s="25">
        <f t="shared" si="6"/>
        <v>-15974.5</v>
      </c>
      <c r="G65" s="372">
        <f t="shared" si="7"/>
        <v>1.0639267107762862E-2</v>
      </c>
      <c r="I65" s="433">
        <f t="shared" si="9"/>
        <v>1.0639267107762862E-2</v>
      </c>
      <c r="J65" s="430"/>
      <c r="Q65" s="369">
        <f t="shared" si="8"/>
        <v>35229.923999999999</v>
      </c>
      <c r="S65" s="66">
        <v>0.1</v>
      </c>
      <c r="T65" s="436"/>
      <c r="U65" s="243"/>
    </row>
    <row r="66" spans="1:34" ht="12.95" customHeight="1" x14ac:dyDescent="0.2">
      <c r="A66" s="111" t="s">
        <v>36</v>
      </c>
      <c r="B66" s="115" t="s">
        <v>33</v>
      </c>
      <c r="C66" s="65">
        <v>50252.453000000001</v>
      </c>
      <c r="D66" s="65">
        <v>5.0000000000000001E-3</v>
      </c>
      <c r="E66" s="25">
        <f t="shared" si="5"/>
        <v>-15963.985854552098</v>
      </c>
      <c r="F66" s="25">
        <f t="shared" si="6"/>
        <v>-15964</v>
      </c>
      <c r="G66" s="25">
        <f t="shared" si="7"/>
        <v>5.4348217890947126E-3</v>
      </c>
      <c r="K66" s="433">
        <f>G66</f>
        <v>5.4348217890947126E-3</v>
      </c>
      <c r="Q66" s="369">
        <f t="shared" si="8"/>
        <v>35233.953000000001</v>
      </c>
      <c r="S66" s="66">
        <v>1</v>
      </c>
      <c r="T66" s="436"/>
      <c r="U66" s="243"/>
      <c r="V66" s="437"/>
      <c r="Z66" s="438"/>
      <c r="AA66" s="438"/>
    </row>
    <row r="67" spans="1:34" ht="12.95" customHeight="1" x14ac:dyDescent="0.2">
      <c r="A67" s="108" t="s">
        <v>49</v>
      </c>
      <c r="B67" s="66"/>
      <c r="C67" s="65">
        <v>50516.408000000003</v>
      </c>
      <c r="D67" s="65">
        <v>2E-3</v>
      </c>
      <c r="E67" s="371">
        <f t="shared" si="5"/>
        <v>-15276.978654602877</v>
      </c>
      <c r="F67" s="25">
        <f t="shared" si="6"/>
        <v>-15277</v>
      </c>
      <c r="G67" s="372">
        <f t="shared" si="7"/>
        <v>8.2011139020323753E-3</v>
      </c>
      <c r="I67" s="433">
        <f>G67</f>
        <v>8.2011139020323753E-3</v>
      </c>
      <c r="J67" s="430"/>
      <c r="Q67" s="369">
        <f t="shared" si="8"/>
        <v>35497.908000000003</v>
      </c>
      <c r="S67" s="66">
        <v>0.1</v>
      </c>
      <c r="U67" s="243"/>
    </row>
    <row r="68" spans="1:34" ht="12.95" customHeight="1" x14ac:dyDescent="0.2">
      <c r="A68" s="108" t="s">
        <v>49</v>
      </c>
      <c r="B68" s="66" t="s">
        <v>35</v>
      </c>
      <c r="C68" s="65">
        <v>50517.38</v>
      </c>
      <c r="D68" s="65">
        <v>6.0000000000000001E-3</v>
      </c>
      <c r="E68" s="371">
        <f t="shared" si="5"/>
        <v>-15274.448787775778</v>
      </c>
      <c r="F68" s="25">
        <f t="shared" si="6"/>
        <v>-15274.5</v>
      </c>
      <c r="G68" s="372">
        <f t="shared" si="7"/>
        <v>1.9676245959999505E-2</v>
      </c>
      <c r="I68" s="433">
        <f>G68</f>
        <v>1.9676245959999505E-2</v>
      </c>
      <c r="J68" s="430"/>
      <c r="Q68" s="369">
        <f t="shared" si="8"/>
        <v>35498.879999999997</v>
      </c>
      <c r="S68" s="66">
        <v>0.1</v>
      </c>
      <c r="U68" s="243"/>
    </row>
    <row r="69" spans="1:34" ht="12.95" customHeight="1" x14ac:dyDescent="0.2">
      <c r="A69" s="108" t="s">
        <v>49</v>
      </c>
      <c r="B69" s="66"/>
      <c r="C69" s="65">
        <v>50517.572</v>
      </c>
      <c r="D69" s="65">
        <v>3.0000000000000001E-3</v>
      </c>
      <c r="E69" s="371">
        <f t="shared" si="5"/>
        <v>-15273.949060995106</v>
      </c>
      <c r="F69" s="25">
        <f t="shared" si="6"/>
        <v>-15274</v>
      </c>
      <c r="G69" s="372">
        <f t="shared" si="7"/>
        <v>1.9571272379835136E-2</v>
      </c>
      <c r="I69" s="433">
        <f>G69</f>
        <v>1.9571272379835136E-2</v>
      </c>
      <c r="J69" s="430"/>
      <c r="Q69" s="369">
        <f t="shared" si="8"/>
        <v>35499.072</v>
      </c>
      <c r="S69" s="66">
        <v>0.1</v>
      </c>
      <c r="U69" s="243"/>
    </row>
    <row r="70" spans="1:34" ht="12.95" customHeight="1" x14ac:dyDescent="0.2">
      <c r="A70" s="108" t="s">
        <v>92</v>
      </c>
      <c r="B70" s="66" t="s">
        <v>33</v>
      </c>
      <c r="C70" s="65">
        <v>50538.688000000002</v>
      </c>
      <c r="D70" s="65"/>
      <c r="E70" s="25">
        <f t="shared" si="5"/>
        <v>-15218.989526096624</v>
      </c>
      <c r="F70" s="25">
        <f t="shared" si="6"/>
        <v>-15219</v>
      </c>
      <c r="G70" s="25">
        <f t="shared" si="7"/>
        <v>4.0241778624476865E-3</v>
      </c>
      <c r="K70" s="433">
        <f>G70</f>
        <v>4.0241778624476865E-3</v>
      </c>
      <c r="P70" s="430"/>
      <c r="Q70" s="369">
        <f t="shared" si="8"/>
        <v>35520.188000000002</v>
      </c>
      <c r="S70" s="66">
        <v>1</v>
      </c>
      <c r="U70" s="243"/>
    </row>
    <row r="71" spans="1:34" ht="12.95" customHeight="1" x14ac:dyDescent="0.2">
      <c r="A71" s="108" t="s">
        <v>49</v>
      </c>
      <c r="B71" s="66"/>
      <c r="C71" s="65">
        <v>50546.37</v>
      </c>
      <c r="D71" s="65">
        <v>1.4E-3</v>
      </c>
      <c r="E71" s="371">
        <f t="shared" si="5"/>
        <v>-15198.995249382751</v>
      </c>
      <c r="F71" s="25">
        <f t="shared" si="6"/>
        <v>-15199</v>
      </c>
      <c r="G71" s="372">
        <f t="shared" si="7"/>
        <v>1.8252344016218558E-3</v>
      </c>
      <c r="I71" s="430"/>
      <c r="J71" s="433">
        <f>G71</f>
        <v>1.8252344016218558E-3</v>
      </c>
      <c r="P71" s="430"/>
      <c r="Q71" s="369">
        <f t="shared" si="8"/>
        <v>35527.870000000003</v>
      </c>
      <c r="S71" s="66">
        <v>1</v>
      </c>
      <c r="U71" s="243"/>
    </row>
    <row r="72" spans="1:34" ht="12.95" customHeight="1" x14ac:dyDescent="0.2">
      <c r="A72" s="108" t="s">
        <v>49</v>
      </c>
      <c r="B72" s="66"/>
      <c r="C72" s="65">
        <v>50546.370199999998</v>
      </c>
      <c r="D72" s="65">
        <v>1.4E-3</v>
      </c>
      <c r="E72" s="371">
        <f t="shared" si="5"/>
        <v>-15198.994728834035</v>
      </c>
      <c r="F72" s="25">
        <f t="shared" si="6"/>
        <v>-15199</v>
      </c>
      <c r="G72" s="372">
        <f t="shared" si="7"/>
        <v>2.0252343965694308E-3</v>
      </c>
      <c r="I72" s="430"/>
      <c r="J72" s="433">
        <f>G72</f>
        <v>2.0252343965694308E-3</v>
      </c>
      <c r="Q72" s="369">
        <f t="shared" si="8"/>
        <v>35527.870199999998</v>
      </c>
      <c r="S72" s="66">
        <v>1</v>
      </c>
      <c r="U72" s="243"/>
    </row>
    <row r="73" spans="1:34" ht="12.95" customHeight="1" x14ac:dyDescent="0.2">
      <c r="A73" s="362" t="s">
        <v>397</v>
      </c>
      <c r="B73" s="361" t="s">
        <v>35</v>
      </c>
      <c r="C73" s="387">
        <v>50547.324000000001</v>
      </c>
      <c r="D73" s="387" t="s">
        <v>132</v>
      </c>
      <c r="E73" s="108">
        <f t="shared" si="5"/>
        <v>-15196.512231941331</v>
      </c>
      <c r="F73" s="25">
        <f t="shared" si="6"/>
        <v>-15196.5</v>
      </c>
      <c r="G73" s="25">
        <f t="shared" si="7"/>
        <v>-4.6996335368021391E-3</v>
      </c>
      <c r="I73" s="25">
        <f>G73</f>
        <v>-4.6996335368021391E-3</v>
      </c>
      <c r="P73" s="430"/>
      <c r="Q73" s="369">
        <f t="shared" si="8"/>
        <v>35528.824000000001</v>
      </c>
      <c r="S73" s="66">
        <v>0.1</v>
      </c>
    </row>
    <row r="74" spans="1:34" ht="12.95" customHeight="1" x14ac:dyDescent="0.2">
      <c r="A74" s="362" t="s">
        <v>397</v>
      </c>
      <c r="B74" s="361" t="s">
        <v>33</v>
      </c>
      <c r="C74" s="387">
        <v>50581.34</v>
      </c>
      <c r="D74" s="387" t="s">
        <v>132</v>
      </c>
      <c r="E74" s="108">
        <f t="shared" si="5"/>
        <v>-15107.97730396698</v>
      </c>
      <c r="F74" s="25">
        <f t="shared" si="6"/>
        <v>-15108</v>
      </c>
      <c r="G74" s="25">
        <f t="shared" si="7"/>
        <v>8.7200416455743834E-3</v>
      </c>
      <c r="I74" s="25">
        <f>G74</f>
        <v>8.7200416455743834E-3</v>
      </c>
      <c r="P74" s="430"/>
      <c r="Q74" s="369">
        <f t="shared" si="8"/>
        <v>35562.839999999997</v>
      </c>
      <c r="S74" s="66">
        <v>0.1</v>
      </c>
      <c r="Z74" s="439"/>
      <c r="AA74" s="439"/>
      <c r="AB74" s="439"/>
      <c r="AC74" s="439"/>
      <c r="AD74" s="439"/>
      <c r="AE74" s="439"/>
    </row>
    <row r="75" spans="1:34" ht="12.95" customHeight="1" x14ac:dyDescent="0.2">
      <c r="A75" s="362" t="s">
        <v>397</v>
      </c>
      <c r="B75" s="361" t="s">
        <v>33</v>
      </c>
      <c r="C75" s="387">
        <v>50599.400999999998</v>
      </c>
      <c r="D75" s="387" t="s">
        <v>132</v>
      </c>
      <c r="E75" s="108">
        <f t="shared" si="5"/>
        <v>-15060.96915091709</v>
      </c>
      <c r="F75" s="25">
        <f t="shared" si="6"/>
        <v>-15061</v>
      </c>
      <c r="G75" s="25">
        <f t="shared" si="7"/>
        <v>1.1852524512505624E-2</v>
      </c>
      <c r="I75" s="25">
        <f>G75</f>
        <v>1.1852524512505624E-2</v>
      </c>
      <c r="P75" s="430"/>
      <c r="Q75" s="369">
        <f t="shared" si="8"/>
        <v>35580.900999999998</v>
      </c>
      <c r="S75" s="66">
        <v>0.1</v>
      </c>
    </row>
    <row r="76" spans="1:34" ht="12.95" customHeight="1" x14ac:dyDescent="0.2">
      <c r="A76" s="111" t="s">
        <v>34</v>
      </c>
      <c r="B76" s="115" t="s">
        <v>35</v>
      </c>
      <c r="C76" s="65">
        <v>51250.433499999999</v>
      </c>
      <c r="D76" s="65">
        <v>4.0000000000000002E-4</v>
      </c>
      <c r="E76" s="25">
        <f t="shared" si="5"/>
        <v>-13366.498446058537</v>
      </c>
      <c r="F76" s="25">
        <f t="shared" si="6"/>
        <v>-13366.5</v>
      </c>
      <c r="G76" s="25">
        <f t="shared" si="7"/>
        <v>5.9703976876335219E-4</v>
      </c>
      <c r="K76" s="433">
        <f>G76</f>
        <v>5.9703976876335219E-4</v>
      </c>
      <c r="O76" s="25">
        <f t="shared" ref="O76:O107" ca="1" si="10">+C$11+C$12*F76</f>
        <v>-1.3880711004923036E-2</v>
      </c>
      <c r="Q76" s="369">
        <f t="shared" si="8"/>
        <v>36231.933499999999</v>
      </c>
      <c r="S76" s="66">
        <v>1</v>
      </c>
      <c r="T76" s="436"/>
      <c r="U76" s="243"/>
      <c r="V76" s="360"/>
    </row>
    <row r="77" spans="1:34" ht="12.95" customHeight="1" x14ac:dyDescent="0.2">
      <c r="A77" s="111" t="s">
        <v>50</v>
      </c>
      <c r="B77" s="115" t="s">
        <v>33</v>
      </c>
      <c r="C77" s="440">
        <v>51258.6944</v>
      </c>
      <c r="D77" s="441">
        <v>8.0000000000000004E-4</v>
      </c>
      <c r="E77" s="371">
        <f t="shared" si="5"/>
        <v>-13344.997441046085</v>
      </c>
      <c r="F77" s="25">
        <f t="shared" si="6"/>
        <v>-13345</v>
      </c>
      <c r="G77" s="372">
        <f t="shared" si="7"/>
        <v>9.8317555239191279E-4</v>
      </c>
      <c r="K77" s="433">
        <f>G77</f>
        <v>9.8317555239191279E-4</v>
      </c>
      <c r="O77" s="25">
        <f t="shared" ca="1" si="10"/>
        <v>-1.3854256805683135E-2</v>
      </c>
      <c r="Q77" s="369">
        <f t="shared" si="8"/>
        <v>36240.1944</v>
      </c>
      <c r="S77" s="66">
        <v>1</v>
      </c>
      <c r="U77" s="243"/>
      <c r="Z77" s="439"/>
      <c r="AA77" s="439"/>
      <c r="AB77" s="439"/>
      <c r="AC77" s="439"/>
      <c r="AD77" s="439"/>
      <c r="AE77" s="439"/>
      <c r="AF77" s="439"/>
      <c r="AG77" s="439"/>
      <c r="AH77" s="439"/>
    </row>
    <row r="78" spans="1:34" ht="12.95" customHeight="1" x14ac:dyDescent="0.2">
      <c r="A78" s="111" t="s">
        <v>50</v>
      </c>
      <c r="B78" s="115" t="s">
        <v>35</v>
      </c>
      <c r="C78" s="440">
        <v>51277.712899999999</v>
      </c>
      <c r="D78" s="441">
        <v>8.0000000000000004E-4</v>
      </c>
      <c r="E78" s="371">
        <f t="shared" si="5"/>
        <v>-13295.497160952005</v>
      </c>
      <c r="F78" s="25">
        <f t="shared" si="6"/>
        <v>-13295.5</v>
      </c>
      <c r="G78" s="372">
        <f t="shared" si="7"/>
        <v>1.0907904797932133E-3</v>
      </c>
      <c r="K78" s="433">
        <f>G78</f>
        <v>1.0907904797932133E-3</v>
      </c>
      <c r="O78" s="25">
        <f t="shared" ca="1" si="10"/>
        <v>-1.3793350626037782E-2</v>
      </c>
      <c r="Q78" s="369">
        <f t="shared" si="8"/>
        <v>36259.212899999999</v>
      </c>
      <c r="S78" s="66">
        <v>1</v>
      </c>
      <c r="U78" s="243"/>
    </row>
    <row r="79" spans="1:34" ht="12.95" customHeight="1" x14ac:dyDescent="0.2">
      <c r="A79" s="362" t="s">
        <v>422</v>
      </c>
      <c r="B79" s="361" t="s">
        <v>35</v>
      </c>
      <c r="C79" s="387">
        <v>51278.4709</v>
      </c>
      <c r="D79" s="387" t="s">
        <v>132</v>
      </c>
      <c r="E79" s="108">
        <f t="shared" si="5"/>
        <v>-13293.524281265836</v>
      </c>
      <c r="F79" s="25">
        <f t="shared" si="6"/>
        <v>-13293.5</v>
      </c>
      <c r="G79" s="25">
        <f t="shared" si="7"/>
        <v>-9.3291038647294044E-3</v>
      </c>
      <c r="K79" s="25">
        <f>G79</f>
        <v>-9.3291038647294044E-3</v>
      </c>
      <c r="O79" s="25">
        <f t="shared" ca="1" si="10"/>
        <v>-1.3790889770294535E-2</v>
      </c>
      <c r="P79" s="430"/>
      <c r="Q79" s="369">
        <f t="shared" si="8"/>
        <v>36259.9709</v>
      </c>
      <c r="S79" s="66">
        <v>1</v>
      </c>
    </row>
    <row r="80" spans="1:34" ht="12.95" customHeight="1" x14ac:dyDescent="0.2">
      <c r="A80" s="362" t="s">
        <v>427</v>
      </c>
      <c r="B80" s="361" t="s">
        <v>35</v>
      </c>
      <c r="C80" s="387">
        <v>51305.375999999997</v>
      </c>
      <c r="D80" s="387" t="s">
        <v>132</v>
      </c>
      <c r="E80" s="108">
        <f t="shared" si="5"/>
        <v>-13223.497203107245</v>
      </c>
      <c r="F80" s="25">
        <f t="shared" si="6"/>
        <v>-13223.5</v>
      </c>
      <c r="G80" s="25">
        <f t="shared" si="7"/>
        <v>1.0745940162451006E-3</v>
      </c>
      <c r="I80" s="25">
        <f>G80</f>
        <v>1.0745940162451006E-3</v>
      </c>
      <c r="O80" s="25">
        <f t="shared" ca="1" si="10"/>
        <v>-1.3704759819280902E-2</v>
      </c>
      <c r="P80" s="430"/>
      <c r="Q80" s="369">
        <f t="shared" si="8"/>
        <v>36286.875999999997</v>
      </c>
      <c r="S80" s="66">
        <v>0.1</v>
      </c>
    </row>
    <row r="81" spans="1:21" ht="12.95" customHeight="1" x14ac:dyDescent="0.2">
      <c r="A81" s="362" t="s">
        <v>422</v>
      </c>
      <c r="B81" s="361" t="s">
        <v>35</v>
      </c>
      <c r="C81" s="387">
        <v>51315.368999999999</v>
      </c>
      <c r="D81" s="387" t="s">
        <v>132</v>
      </c>
      <c r="E81" s="108">
        <f t="shared" si="5"/>
        <v>-13197.487985819851</v>
      </c>
      <c r="F81" s="25">
        <f t="shared" si="6"/>
        <v>-13197.5</v>
      </c>
      <c r="G81" s="25">
        <f t="shared" si="7"/>
        <v>4.6159675184753723E-3</v>
      </c>
      <c r="K81" s="25">
        <f>G81</f>
        <v>4.6159675184753723E-3</v>
      </c>
      <c r="O81" s="25">
        <f t="shared" ca="1" si="10"/>
        <v>-1.3672768694618696E-2</v>
      </c>
      <c r="P81" s="430"/>
      <c r="Q81" s="369">
        <f t="shared" si="8"/>
        <v>36296.868999999999</v>
      </c>
      <c r="S81" s="66">
        <v>1</v>
      </c>
    </row>
    <row r="82" spans="1:21" ht="12.95" customHeight="1" x14ac:dyDescent="0.2">
      <c r="A82" s="362" t="s">
        <v>434</v>
      </c>
      <c r="B82" s="361" t="s">
        <v>33</v>
      </c>
      <c r="C82" s="387">
        <v>51656.343000000001</v>
      </c>
      <c r="D82" s="387" t="s">
        <v>132</v>
      </c>
      <c r="E82" s="108">
        <f t="shared" si="5"/>
        <v>-12310.020072745707</v>
      </c>
      <c r="F82" s="25">
        <f t="shared" si="6"/>
        <v>-12310</v>
      </c>
      <c r="G82" s="25">
        <f t="shared" si="7"/>
        <v>-7.7121485664974898E-3</v>
      </c>
      <c r="K82" s="25">
        <f>G82</f>
        <v>-7.7121485664974898E-3</v>
      </c>
      <c r="O82" s="25">
        <f t="shared" ca="1" si="10"/>
        <v>-1.2580763958552996E-2</v>
      </c>
      <c r="P82" s="430"/>
      <c r="Q82" s="369">
        <f t="shared" si="8"/>
        <v>36637.843000000001</v>
      </c>
      <c r="S82" s="66">
        <v>1</v>
      </c>
    </row>
    <row r="83" spans="1:21" ht="12.95" customHeight="1" x14ac:dyDescent="0.2">
      <c r="A83" s="111" t="s">
        <v>51</v>
      </c>
      <c r="B83" s="115"/>
      <c r="C83" s="441">
        <v>51678.442999999999</v>
      </c>
      <c r="D83" s="441">
        <v>5.0000000000000001E-4</v>
      </c>
      <c r="E83" s="371">
        <f t="shared" si="5"/>
        <v>-12252.499438096327</v>
      </c>
      <c r="F83" s="25">
        <f t="shared" si="6"/>
        <v>-12252.5</v>
      </c>
      <c r="G83" s="372">
        <f t="shared" si="7"/>
        <v>2.1588898380286992E-4</v>
      </c>
      <c r="J83" s="433">
        <f>G83</f>
        <v>2.1588898380286992E-4</v>
      </c>
      <c r="O83" s="25">
        <f t="shared" ca="1" si="10"/>
        <v>-1.2510014355934655E-2</v>
      </c>
      <c r="Q83" s="369">
        <f t="shared" si="8"/>
        <v>36659.942999999999</v>
      </c>
      <c r="S83" s="66">
        <v>1</v>
      </c>
      <c r="U83" s="243"/>
    </row>
    <row r="84" spans="1:21" ht="12.95" customHeight="1" x14ac:dyDescent="0.2">
      <c r="A84" s="362" t="s">
        <v>443</v>
      </c>
      <c r="B84" s="361" t="s">
        <v>33</v>
      </c>
      <c r="C84" s="387">
        <v>52285.685899999997</v>
      </c>
      <c r="D84" s="387" t="s">
        <v>132</v>
      </c>
      <c r="E84" s="108">
        <f t="shared" si="5"/>
        <v>-10672.001836542877</v>
      </c>
      <c r="F84" s="25">
        <f t="shared" si="6"/>
        <v>-10672</v>
      </c>
      <c r="G84" s="25">
        <f t="shared" si="7"/>
        <v>-7.056180402287282E-4</v>
      </c>
      <c r="K84" s="25">
        <f>G84</f>
        <v>-7.056180402287282E-4</v>
      </c>
      <c r="O84" s="25">
        <f t="shared" ca="1" si="10"/>
        <v>-1.0565323104833992E-2</v>
      </c>
      <c r="P84" s="430"/>
      <c r="Q84" s="369">
        <f t="shared" si="8"/>
        <v>37267.185899999997</v>
      </c>
      <c r="S84" s="66">
        <v>1</v>
      </c>
    </row>
    <row r="85" spans="1:21" ht="12.95" customHeight="1" x14ac:dyDescent="0.2">
      <c r="A85" s="362" t="s">
        <v>443</v>
      </c>
      <c r="B85" s="361" t="s">
        <v>33</v>
      </c>
      <c r="C85" s="387">
        <v>52296.636200000001</v>
      </c>
      <c r="D85" s="387" t="s">
        <v>132</v>
      </c>
      <c r="E85" s="108">
        <f t="shared" ref="E85:E116" si="11">+(C85-C$7)/C$8</f>
        <v>-10643.501012760011</v>
      </c>
      <c r="F85" s="25">
        <f t="shared" ref="F85:F116" si="12">ROUND(2*E85,0)/2</f>
        <v>-10643.5</v>
      </c>
      <c r="G85" s="25">
        <f t="shared" ref="G85:G86" si="13">+C85-(C$7+F85*C$8)</f>
        <v>-3.8911247247597203E-4</v>
      </c>
      <c r="K85" s="25">
        <f>G85</f>
        <v>-3.8911247247597203E-4</v>
      </c>
      <c r="O85" s="25">
        <f t="shared" ca="1" si="10"/>
        <v>-1.0530255910492727E-2</v>
      </c>
      <c r="P85" s="430"/>
      <c r="Q85" s="369">
        <f t="shared" ref="Q85:Q116" si="14">+C85-15018.5</f>
        <v>37278.136200000001</v>
      </c>
      <c r="S85" s="66">
        <v>1</v>
      </c>
    </row>
    <row r="86" spans="1:21" ht="12.95" customHeight="1" x14ac:dyDescent="0.2">
      <c r="A86" s="111" t="s">
        <v>54</v>
      </c>
      <c r="B86" s="115" t="s">
        <v>35</v>
      </c>
      <c r="C86" s="65">
        <v>52321.607000000004</v>
      </c>
      <c r="D86" s="65">
        <v>3.0000000000000001E-3</v>
      </c>
      <c r="E86" s="25">
        <f t="shared" si="11"/>
        <v>-10578.508421642229</v>
      </c>
      <c r="F86" s="25">
        <f t="shared" si="12"/>
        <v>-10578.5</v>
      </c>
      <c r="G86" s="25">
        <f t="shared" si="13"/>
        <v>-3.2356787123717368E-3</v>
      </c>
      <c r="I86" s="342"/>
      <c r="K86" s="433">
        <f>G86</f>
        <v>-3.2356787123717368E-3</v>
      </c>
      <c r="O86" s="25">
        <f t="shared" ca="1" si="10"/>
        <v>-1.0450278098837211E-2</v>
      </c>
      <c r="Q86" s="369">
        <f t="shared" si="14"/>
        <v>37303.107000000004</v>
      </c>
      <c r="S86" s="66">
        <v>1</v>
      </c>
      <c r="U86" s="243"/>
    </row>
    <row r="87" spans="1:21" ht="12.95" customHeight="1" x14ac:dyDescent="0.2">
      <c r="A87" s="111" t="s">
        <v>54</v>
      </c>
      <c r="B87" s="115" t="s">
        <v>35</v>
      </c>
      <c r="C87" s="65">
        <v>52338.495999999999</v>
      </c>
      <c r="D87" s="65">
        <v>3.0000000000000001E-3</v>
      </c>
      <c r="E87" s="25">
        <f t="shared" si="11"/>
        <v>-10534.550684149326</v>
      </c>
      <c r="F87" s="25">
        <f t="shared" si="12"/>
        <v>-10534.5</v>
      </c>
      <c r="K87" s="433">
        <f>G87</f>
        <v>0</v>
      </c>
      <c r="O87" s="25">
        <f t="shared" ca="1" si="10"/>
        <v>-1.0396139272485784E-2</v>
      </c>
      <c r="Q87" s="369">
        <f t="shared" si="14"/>
        <v>37319.995999999999</v>
      </c>
      <c r="U87" s="375">
        <v>1.3360249999095686E-2</v>
      </c>
    </row>
    <row r="88" spans="1:21" ht="12.95" customHeight="1" x14ac:dyDescent="0.2">
      <c r="A88" s="111" t="s">
        <v>54</v>
      </c>
      <c r="B88" s="115" t="s">
        <v>33</v>
      </c>
      <c r="C88" s="65">
        <v>52370.603999999999</v>
      </c>
      <c r="D88" s="65">
        <v>2E-3</v>
      </c>
      <c r="E88" s="25">
        <f t="shared" si="11"/>
        <v>-10450.981791057817</v>
      </c>
      <c r="F88" s="25">
        <f t="shared" si="12"/>
        <v>-10451</v>
      </c>
      <c r="K88" s="433">
        <f>G88</f>
        <v>0</v>
      </c>
      <c r="O88" s="25">
        <f t="shared" ca="1" si="10"/>
        <v>-1.0293398545205237E-2</v>
      </c>
      <c r="Q88" s="369">
        <f t="shared" si="14"/>
        <v>37352.103999999999</v>
      </c>
      <c r="U88" s="375">
        <v>4.0167599996493664E-2</v>
      </c>
    </row>
    <row r="89" spans="1:21" ht="12.95" customHeight="1" x14ac:dyDescent="0.2">
      <c r="A89" s="108" t="s">
        <v>31</v>
      </c>
      <c r="B89" s="66"/>
      <c r="C89" s="65">
        <v>52373.477500000001</v>
      </c>
      <c r="D89" s="65">
        <v>2.9999999999999997E-4</v>
      </c>
      <c r="E89" s="25">
        <f t="shared" si="11"/>
        <v>-10443.502807181569</v>
      </c>
      <c r="F89" s="25">
        <f t="shared" si="12"/>
        <v>-10443.5</v>
      </c>
      <c r="G89" s="25">
        <f>+C89-(C$7+F89*C$8)</f>
        <v>-1.0785470803966746E-3</v>
      </c>
      <c r="J89" s="433">
        <f>G89</f>
        <v>-1.0785470803966746E-3</v>
      </c>
      <c r="O89" s="25">
        <f t="shared" ca="1" si="10"/>
        <v>-1.0284170336168063E-2</v>
      </c>
      <c r="Q89" s="369">
        <f t="shared" si="14"/>
        <v>37354.977500000001</v>
      </c>
      <c r="S89" s="66">
        <v>1</v>
      </c>
      <c r="U89" s="243"/>
    </row>
    <row r="90" spans="1:21" ht="12.95" customHeight="1" x14ac:dyDescent="0.2">
      <c r="A90" s="108" t="s">
        <v>92</v>
      </c>
      <c r="B90" s="66" t="s">
        <v>33</v>
      </c>
      <c r="C90" s="65">
        <v>52408.729700000004</v>
      </c>
      <c r="D90" s="65">
        <v>2.0000000000000001E-4</v>
      </c>
      <c r="E90" s="25">
        <f t="shared" si="11"/>
        <v>-10351.750367507942</v>
      </c>
      <c r="F90" s="25">
        <f t="shared" si="12"/>
        <v>-10352</v>
      </c>
      <c r="O90" s="25">
        <f t="shared" ca="1" si="10"/>
        <v>-1.0171586185914528E-2</v>
      </c>
      <c r="P90" s="430"/>
      <c r="Q90" s="369">
        <f t="shared" si="14"/>
        <v>37390.229700000004</v>
      </c>
      <c r="U90" s="243">
        <f>+C90-(C$7+F90*C$8)</f>
        <v>9.5911286589398514E-2</v>
      </c>
    </row>
    <row r="91" spans="1:21" ht="12.95" customHeight="1" x14ac:dyDescent="0.2">
      <c r="A91" s="362" t="s">
        <v>472</v>
      </c>
      <c r="B91" s="361" t="s">
        <v>33</v>
      </c>
      <c r="C91" s="387">
        <v>52687.181299999997</v>
      </c>
      <c r="D91" s="387" t="s">
        <v>213</v>
      </c>
      <c r="E91" s="108">
        <f t="shared" si="11"/>
        <v>-9627.0122339723985</v>
      </c>
      <c r="F91" s="25">
        <f t="shared" si="12"/>
        <v>-9627</v>
      </c>
      <c r="G91" s="25">
        <f t="shared" ref="G91:G130" si="15">+C91-(C$7+F91*C$8)</f>
        <v>-4.7004138905322179E-3</v>
      </c>
      <c r="K91" s="433">
        <f>G91</f>
        <v>-4.7004138905322179E-3</v>
      </c>
      <c r="O91" s="25">
        <f t="shared" ca="1" si="10"/>
        <v>-9.2795259789876187E-3</v>
      </c>
      <c r="P91" s="430"/>
      <c r="Q91" s="369">
        <f t="shared" si="14"/>
        <v>37668.681299999997</v>
      </c>
      <c r="S91" s="66">
        <v>1</v>
      </c>
    </row>
    <row r="92" spans="1:21" ht="12.95" customHeight="1" x14ac:dyDescent="0.2">
      <c r="A92" s="21" t="s">
        <v>59</v>
      </c>
      <c r="B92" s="376"/>
      <c r="C92" s="65">
        <v>52693.5265</v>
      </c>
      <c r="D92" s="368">
        <v>2.0000000000000001E-4</v>
      </c>
      <c r="E92" s="25">
        <f t="shared" si="11"/>
        <v>-9610.4973049688942</v>
      </c>
      <c r="F92" s="25">
        <f t="shared" si="12"/>
        <v>-9610.5</v>
      </c>
      <c r="G92" s="25">
        <f t="shared" si="15"/>
        <v>1.0354577607358806E-3</v>
      </c>
      <c r="J92" s="433">
        <f>G92</f>
        <v>1.0354577607358806E-3</v>
      </c>
      <c r="O92" s="25">
        <f t="shared" ca="1" si="10"/>
        <v>-9.2592239191058336E-3</v>
      </c>
      <c r="Q92" s="369">
        <f t="shared" si="14"/>
        <v>37675.0265</v>
      </c>
      <c r="S92" s="66">
        <v>1</v>
      </c>
      <c r="U92" s="243"/>
    </row>
    <row r="93" spans="1:21" ht="12.95" customHeight="1" x14ac:dyDescent="0.2">
      <c r="A93" s="21" t="s">
        <v>52</v>
      </c>
      <c r="C93" s="441">
        <v>52694.485099999998</v>
      </c>
      <c r="D93" s="370">
        <v>2.9999999999999997E-4</v>
      </c>
      <c r="E93" s="371">
        <f t="shared" si="11"/>
        <v>-9608.0023149066856</v>
      </c>
      <c r="F93" s="25">
        <f t="shared" si="12"/>
        <v>-9608</v>
      </c>
      <c r="G93" s="372">
        <f t="shared" si="15"/>
        <v>-8.8941017747856677E-4</v>
      </c>
      <c r="K93" s="433">
        <f t="shared" ref="K93:K98" si="16">G93</f>
        <v>-8.8941017747856677E-4</v>
      </c>
      <c r="O93" s="25">
        <f t="shared" ca="1" si="10"/>
        <v>-9.2561478494267747E-3</v>
      </c>
      <c r="Q93" s="369">
        <f t="shared" si="14"/>
        <v>37675.985099999998</v>
      </c>
      <c r="S93" s="66">
        <v>1</v>
      </c>
      <c r="U93" s="348"/>
    </row>
    <row r="94" spans="1:21" ht="12.95" customHeight="1" x14ac:dyDescent="0.2">
      <c r="A94" s="243" t="s">
        <v>93</v>
      </c>
      <c r="B94" s="442" t="s">
        <v>35</v>
      </c>
      <c r="C94" s="65">
        <v>52716.190499999997</v>
      </c>
      <c r="D94" s="368">
        <v>2.9999999999999997E-4</v>
      </c>
      <c r="E94" s="25">
        <f t="shared" si="11"/>
        <v>-9551.508722901317</v>
      </c>
      <c r="F94" s="25">
        <f t="shared" si="12"/>
        <v>-9551.5</v>
      </c>
      <c r="G94" s="25">
        <f t="shared" si="15"/>
        <v>-3.3514254537294619E-3</v>
      </c>
      <c r="K94" s="433">
        <f t="shared" si="16"/>
        <v>-3.3514254537294619E-3</v>
      </c>
      <c r="O94" s="25">
        <f t="shared" ca="1" si="10"/>
        <v>-9.1866286746800571E-3</v>
      </c>
      <c r="P94" s="430"/>
      <c r="Q94" s="369">
        <f t="shared" si="14"/>
        <v>37697.690499999997</v>
      </c>
      <c r="S94" s="66">
        <v>1</v>
      </c>
      <c r="U94" s="348"/>
    </row>
    <row r="95" spans="1:21" ht="12.95" customHeight="1" x14ac:dyDescent="0.2">
      <c r="A95" s="243" t="s">
        <v>93</v>
      </c>
      <c r="B95" s="442" t="s">
        <v>33</v>
      </c>
      <c r="C95" s="65">
        <v>52750.196799999998</v>
      </c>
      <c r="D95" s="368">
        <v>2.9999999999999997E-4</v>
      </c>
      <c r="E95" s="25">
        <f t="shared" si="11"/>
        <v>-9462.9990415403518</v>
      </c>
      <c r="F95" s="25">
        <f t="shared" si="12"/>
        <v>-9463</v>
      </c>
      <c r="G95" s="25">
        <f t="shared" si="15"/>
        <v>3.6824973358307034E-4</v>
      </c>
      <c r="K95" s="433">
        <f t="shared" si="16"/>
        <v>3.6824973358307034E-4</v>
      </c>
      <c r="O95" s="25">
        <f t="shared" ca="1" si="10"/>
        <v>-9.0777358080413924E-3</v>
      </c>
      <c r="P95" s="430"/>
      <c r="Q95" s="369">
        <f t="shared" si="14"/>
        <v>37731.696799999998</v>
      </c>
      <c r="S95" s="66">
        <v>1</v>
      </c>
      <c r="U95" s="348"/>
    </row>
    <row r="96" spans="1:21" ht="12.95" customHeight="1" x14ac:dyDescent="0.2">
      <c r="A96" s="243" t="s">
        <v>93</v>
      </c>
      <c r="B96" s="442" t="s">
        <v>35</v>
      </c>
      <c r="C96" s="65">
        <v>52753.078699999998</v>
      </c>
      <c r="D96" s="368">
        <v>2.9999999999999997E-4</v>
      </c>
      <c r="E96" s="25">
        <f t="shared" si="11"/>
        <v>-9455.4981946174521</v>
      </c>
      <c r="F96" s="25">
        <f t="shared" si="12"/>
        <v>-9455.5</v>
      </c>
      <c r="G96" s="25">
        <f t="shared" si="15"/>
        <v>6.9364593218779191E-4</v>
      </c>
      <c r="K96" s="433">
        <f t="shared" si="16"/>
        <v>6.9364593218779191E-4</v>
      </c>
      <c r="O96" s="25">
        <f t="shared" ca="1" si="10"/>
        <v>-9.0685075990042177E-3</v>
      </c>
      <c r="P96" s="430"/>
      <c r="Q96" s="369">
        <f t="shared" si="14"/>
        <v>37734.578699999998</v>
      </c>
      <c r="S96" s="66">
        <v>1</v>
      </c>
      <c r="U96" s="348"/>
    </row>
    <row r="97" spans="1:21" ht="12.95" customHeight="1" x14ac:dyDescent="0.2">
      <c r="A97" s="243" t="s">
        <v>93</v>
      </c>
      <c r="B97" s="442" t="s">
        <v>33</v>
      </c>
      <c r="C97" s="65">
        <v>52754.036699999997</v>
      </c>
      <c r="D97" s="368">
        <v>2.9999999999999997E-4</v>
      </c>
      <c r="E97" s="25">
        <f t="shared" si="11"/>
        <v>-9453.0047662014331</v>
      </c>
      <c r="F97" s="25">
        <f t="shared" si="12"/>
        <v>-9453</v>
      </c>
      <c r="G97" s="25">
        <f t="shared" si="15"/>
        <v>-1.8312219981453381E-3</v>
      </c>
      <c r="K97" s="433">
        <f t="shared" si="16"/>
        <v>-1.8312219981453381E-3</v>
      </c>
      <c r="O97" s="25">
        <f t="shared" ca="1" si="10"/>
        <v>-9.0654315293251606E-3</v>
      </c>
      <c r="P97" s="430"/>
      <c r="Q97" s="369">
        <f t="shared" si="14"/>
        <v>37735.536699999997</v>
      </c>
      <c r="S97" s="66">
        <v>1</v>
      </c>
      <c r="U97" s="348"/>
    </row>
    <row r="98" spans="1:21" ht="12.95" customHeight="1" x14ac:dyDescent="0.2">
      <c r="A98" s="243" t="s">
        <v>93</v>
      </c>
      <c r="B98" s="442" t="s">
        <v>35</v>
      </c>
      <c r="C98" s="65">
        <v>52754.230900000002</v>
      </c>
      <c r="D98" s="368">
        <v>2.9999999999999997E-4</v>
      </c>
      <c r="E98" s="25">
        <f t="shared" si="11"/>
        <v>-9452.4993133847256</v>
      </c>
      <c r="F98" s="25">
        <f t="shared" si="12"/>
        <v>-9452.5</v>
      </c>
      <c r="G98" s="25">
        <f t="shared" si="15"/>
        <v>2.6380441704532132E-4</v>
      </c>
      <c r="K98" s="433">
        <f t="shared" si="16"/>
        <v>2.6380441704532132E-4</v>
      </c>
      <c r="O98" s="25">
        <f t="shared" ca="1" si="10"/>
        <v>-9.0648163153893482E-3</v>
      </c>
      <c r="P98" s="430"/>
      <c r="Q98" s="369">
        <f t="shared" si="14"/>
        <v>37735.730900000002</v>
      </c>
      <c r="S98" s="66">
        <v>1</v>
      </c>
      <c r="U98" s="348"/>
    </row>
    <row r="99" spans="1:21" ht="12.95" customHeight="1" x14ac:dyDescent="0.2">
      <c r="A99" s="21" t="s">
        <v>32</v>
      </c>
      <c r="B99" s="341" t="s">
        <v>33</v>
      </c>
      <c r="C99" s="17">
        <v>52762.490899999997</v>
      </c>
      <c r="D99" s="377">
        <v>2.9999999999999997E-4</v>
      </c>
      <c r="E99" s="25">
        <f t="shared" si="11"/>
        <v>-9431.0006508415772</v>
      </c>
      <c r="F99" s="25">
        <f t="shared" si="12"/>
        <v>-9431</v>
      </c>
      <c r="G99" s="25">
        <f t="shared" si="15"/>
        <v>-2.5005980569403619E-4</v>
      </c>
      <c r="J99" s="433">
        <f>G99</f>
        <v>-2.5005980569403619E-4</v>
      </c>
      <c r="O99" s="25">
        <f t="shared" ca="1" si="10"/>
        <v>-9.0383621161494471E-3</v>
      </c>
      <c r="Q99" s="369">
        <f t="shared" si="14"/>
        <v>37743.990899999997</v>
      </c>
      <c r="S99" s="66">
        <v>1</v>
      </c>
      <c r="U99" s="348"/>
    </row>
    <row r="100" spans="1:21" ht="12.95" customHeight="1" x14ac:dyDescent="0.2">
      <c r="A100" s="25" t="s">
        <v>63</v>
      </c>
      <c r="B100" s="376" t="s">
        <v>33</v>
      </c>
      <c r="C100" s="17">
        <v>52763.451699999998</v>
      </c>
      <c r="D100" s="377">
        <v>1E-4</v>
      </c>
      <c r="E100" s="25">
        <f t="shared" si="11"/>
        <v>-9428.4999347433331</v>
      </c>
      <c r="F100" s="25">
        <f t="shared" si="12"/>
        <v>-9428.5</v>
      </c>
      <c r="G100" s="25">
        <f t="shared" si="15"/>
        <v>2.5072258722502738E-5</v>
      </c>
      <c r="K100" s="433">
        <f>G100</f>
        <v>2.5072258722502738E-5</v>
      </c>
      <c r="O100" s="25">
        <f t="shared" ca="1" si="10"/>
        <v>-9.0352860464703883E-3</v>
      </c>
      <c r="Q100" s="369">
        <f t="shared" si="14"/>
        <v>37744.951699999998</v>
      </c>
      <c r="S100" s="66">
        <v>1</v>
      </c>
      <c r="U100" s="348"/>
    </row>
    <row r="101" spans="1:21" ht="12.95" customHeight="1" x14ac:dyDescent="0.2">
      <c r="A101" s="25" t="s">
        <v>63</v>
      </c>
      <c r="B101" s="376" t="s">
        <v>35</v>
      </c>
      <c r="C101" s="17">
        <v>52764.411399999997</v>
      </c>
      <c r="D101" s="377">
        <v>1E-4</v>
      </c>
      <c r="E101" s="25">
        <f t="shared" si="11"/>
        <v>-9426.0020816631095</v>
      </c>
      <c r="F101" s="25">
        <f t="shared" si="12"/>
        <v>-9426</v>
      </c>
      <c r="G101" s="25">
        <f t="shared" si="15"/>
        <v>-7.9979567090049386E-4</v>
      </c>
      <c r="K101" s="433">
        <f>G101</f>
        <v>-7.9979567090049386E-4</v>
      </c>
      <c r="O101" s="25">
        <f t="shared" ca="1" si="10"/>
        <v>-9.0322099767913295E-3</v>
      </c>
      <c r="Q101" s="369">
        <f t="shared" si="14"/>
        <v>37745.911399999997</v>
      </c>
      <c r="S101" s="66">
        <v>1</v>
      </c>
      <c r="U101" s="348"/>
    </row>
    <row r="102" spans="1:21" ht="12.95" customHeight="1" x14ac:dyDescent="0.2">
      <c r="A102" s="25" t="s">
        <v>63</v>
      </c>
      <c r="B102" s="376" t="s">
        <v>35</v>
      </c>
      <c r="C102" s="17">
        <v>52765.3727</v>
      </c>
      <c r="D102" s="377">
        <v>1E-4</v>
      </c>
      <c r="E102" s="25">
        <f t="shared" si="11"/>
        <v>-9423.5000641930365</v>
      </c>
      <c r="F102" s="25">
        <f t="shared" si="12"/>
        <v>-9423.5</v>
      </c>
      <c r="G102" s="25">
        <f t="shared" si="15"/>
        <v>-2.4663604563102126E-5</v>
      </c>
      <c r="K102" s="433">
        <f>G102</f>
        <v>-2.4663604563102126E-5</v>
      </c>
      <c r="O102" s="25">
        <f t="shared" ca="1" si="10"/>
        <v>-9.0291339071122724E-3</v>
      </c>
      <c r="Q102" s="369">
        <f t="shared" si="14"/>
        <v>37746.8727</v>
      </c>
      <c r="S102" s="66">
        <v>1</v>
      </c>
      <c r="U102" s="348"/>
    </row>
    <row r="103" spans="1:21" ht="12.95" customHeight="1" x14ac:dyDescent="0.2">
      <c r="A103" s="22" t="s">
        <v>58</v>
      </c>
      <c r="B103" s="16" t="s">
        <v>33</v>
      </c>
      <c r="C103" s="17">
        <v>53047.5749</v>
      </c>
      <c r="D103" s="34">
        <v>1E-3</v>
      </c>
      <c r="E103" s="25">
        <f t="shared" si="11"/>
        <v>-8689.0000803264338</v>
      </c>
      <c r="F103" s="25">
        <f t="shared" si="12"/>
        <v>-8689</v>
      </c>
      <c r="G103" s="25">
        <f t="shared" si="15"/>
        <v>-3.0862218409311026E-5</v>
      </c>
      <c r="K103" s="433">
        <f>G103</f>
        <v>-3.0862218409311026E-5</v>
      </c>
      <c r="O103" s="25">
        <f t="shared" ca="1" si="10"/>
        <v>-8.1253846354049399E-3</v>
      </c>
      <c r="Q103" s="369">
        <f t="shared" si="14"/>
        <v>38029.0749</v>
      </c>
      <c r="S103" s="66">
        <v>1</v>
      </c>
      <c r="U103" s="348"/>
    </row>
    <row r="104" spans="1:21" ht="12.95" customHeight="1" x14ac:dyDescent="0.2">
      <c r="A104" s="243" t="s">
        <v>93</v>
      </c>
      <c r="B104" s="442" t="s">
        <v>33</v>
      </c>
      <c r="C104" s="65">
        <v>53078.311099999999</v>
      </c>
      <c r="D104" s="368">
        <v>2.9999999999999997E-4</v>
      </c>
      <c r="E104" s="25">
        <f t="shared" si="11"/>
        <v>-8609.0016309730272</v>
      </c>
      <c r="F104" s="25">
        <f t="shared" si="12"/>
        <v>-8609</v>
      </c>
      <c r="G104" s="25">
        <f t="shared" si="15"/>
        <v>-6.2663605785928667E-4</v>
      </c>
      <c r="K104" s="433">
        <f>G104</f>
        <v>-6.2663605785928667E-4</v>
      </c>
      <c r="O104" s="25">
        <f t="shared" ca="1" si="10"/>
        <v>-8.0269504056750748E-3</v>
      </c>
      <c r="P104" s="430"/>
      <c r="Q104" s="369">
        <f t="shared" si="14"/>
        <v>38059.811099999999</v>
      </c>
      <c r="S104" s="66">
        <v>1</v>
      </c>
      <c r="U104" s="348"/>
    </row>
    <row r="105" spans="1:21" ht="12.95" customHeight="1" x14ac:dyDescent="0.2">
      <c r="A105" s="21" t="s">
        <v>59</v>
      </c>
      <c r="B105" s="376"/>
      <c r="C105" s="65">
        <v>53080.6175</v>
      </c>
      <c r="D105" s="368">
        <v>5.9999999999999995E-4</v>
      </c>
      <c r="E105" s="25">
        <f t="shared" si="11"/>
        <v>-8602.998663020293</v>
      </c>
      <c r="F105" s="25">
        <f t="shared" si="12"/>
        <v>-8603</v>
      </c>
      <c r="G105" s="25">
        <f t="shared" si="15"/>
        <v>5.1368090498726815E-4</v>
      </c>
      <c r="J105" s="433">
        <f>G105</f>
        <v>5.1368090498726815E-4</v>
      </c>
      <c r="O105" s="25">
        <f t="shared" ca="1" si="10"/>
        <v>-8.019567838445334E-3</v>
      </c>
      <c r="Q105" s="369">
        <f t="shared" si="14"/>
        <v>38062.1175</v>
      </c>
      <c r="S105" s="66">
        <v>1</v>
      </c>
      <c r="U105" s="348"/>
    </row>
    <row r="106" spans="1:21" ht="12.95" customHeight="1" x14ac:dyDescent="0.2">
      <c r="A106" s="21" t="s">
        <v>54</v>
      </c>
      <c r="B106" s="341" t="s">
        <v>33</v>
      </c>
      <c r="C106" s="65">
        <v>53094.447399999997</v>
      </c>
      <c r="D106" s="368">
        <v>1.5E-3</v>
      </c>
      <c r="E106" s="25">
        <f t="shared" si="11"/>
        <v>-8567.0029786249397</v>
      </c>
      <c r="F106" s="25">
        <f t="shared" si="12"/>
        <v>-8567</v>
      </c>
      <c r="G106" s="25">
        <f t="shared" si="15"/>
        <v>-1.1444173287600279E-3</v>
      </c>
      <c r="K106" s="433">
        <f t="shared" ref="K106:K114" si="17">G106</f>
        <v>-1.1444173287600279E-3</v>
      </c>
      <c r="O106" s="25">
        <f t="shared" ca="1" si="10"/>
        <v>-7.9752724350668942E-3</v>
      </c>
      <c r="Q106" s="369">
        <f t="shared" si="14"/>
        <v>38075.947399999997</v>
      </c>
      <c r="S106" s="66">
        <v>1</v>
      </c>
      <c r="U106" s="348"/>
    </row>
    <row r="107" spans="1:21" ht="12.95" customHeight="1" x14ac:dyDescent="0.2">
      <c r="A107" s="378" t="s">
        <v>56</v>
      </c>
      <c r="C107" s="65">
        <v>53095.793340099801</v>
      </c>
      <c r="D107" s="368">
        <v>2.0000000000000001E-4</v>
      </c>
      <c r="E107" s="25">
        <f t="shared" si="11"/>
        <v>-8563.4998415778464</v>
      </c>
      <c r="F107" s="25">
        <f t="shared" si="12"/>
        <v>-8563.5</v>
      </c>
      <c r="G107" s="25">
        <f t="shared" si="15"/>
        <v>6.0867365391459316E-5</v>
      </c>
      <c r="K107" s="433">
        <f t="shared" si="17"/>
        <v>6.0867365391459316E-5</v>
      </c>
      <c r="O107" s="25">
        <f t="shared" ca="1" si="10"/>
        <v>-7.970965937516214E-3</v>
      </c>
      <c r="Q107" s="369">
        <f t="shared" si="14"/>
        <v>38077.293340099801</v>
      </c>
      <c r="S107" s="66">
        <v>1</v>
      </c>
      <c r="U107" s="348"/>
    </row>
    <row r="108" spans="1:21" ht="12.95" customHeight="1" x14ac:dyDescent="0.2">
      <c r="A108" s="243" t="s">
        <v>93</v>
      </c>
      <c r="B108" s="442" t="s">
        <v>35</v>
      </c>
      <c r="C108" s="65">
        <v>53414.305</v>
      </c>
      <c r="D108" s="368">
        <v>2.9999999999999997E-4</v>
      </c>
      <c r="E108" s="25">
        <f t="shared" si="11"/>
        <v>-7734.4956415467295</v>
      </c>
      <c r="F108" s="25">
        <f t="shared" si="12"/>
        <v>-7734.5</v>
      </c>
      <c r="G108" s="25">
        <f t="shared" si="15"/>
        <v>1.6745610992074944E-3</v>
      </c>
      <c r="K108" s="433">
        <f t="shared" si="17"/>
        <v>1.6745610992074944E-3</v>
      </c>
      <c r="O108" s="25">
        <f t="shared" ref="O108:O139" ca="1" si="18">+C$11+C$12*F108</f>
        <v>-6.9509412319404777E-3</v>
      </c>
      <c r="P108" s="430"/>
      <c r="Q108" s="369">
        <f t="shared" si="14"/>
        <v>38395.805</v>
      </c>
      <c r="S108" s="66">
        <v>1</v>
      </c>
      <c r="U108" s="348"/>
    </row>
    <row r="109" spans="1:21" ht="12.95" customHeight="1" x14ac:dyDescent="0.2">
      <c r="A109" s="243" t="s">
        <v>93</v>
      </c>
      <c r="B109" s="442" t="s">
        <v>35</v>
      </c>
      <c r="C109" s="65">
        <v>53414.305200000003</v>
      </c>
      <c r="D109" s="368">
        <v>2.9999999999999997E-4</v>
      </c>
      <c r="E109" s="25">
        <f t="shared" si="11"/>
        <v>-7734.4951209979945</v>
      </c>
      <c r="F109" s="25">
        <f t="shared" si="12"/>
        <v>-7734.5</v>
      </c>
      <c r="G109" s="25">
        <f t="shared" si="15"/>
        <v>1.8745611014310271E-3</v>
      </c>
      <c r="K109" s="433">
        <f t="shared" si="17"/>
        <v>1.8745611014310271E-3</v>
      </c>
      <c r="O109" s="25">
        <f t="shared" ca="1" si="18"/>
        <v>-6.9509412319404777E-3</v>
      </c>
      <c r="P109" s="430"/>
      <c r="Q109" s="369">
        <f t="shared" si="14"/>
        <v>38395.805200000003</v>
      </c>
      <c r="S109" s="66">
        <v>1</v>
      </c>
      <c r="U109" s="348"/>
    </row>
    <row r="110" spans="1:21" ht="12.95" customHeight="1" x14ac:dyDescent="0.2">
      <c r="A110" s="243" t="s">
        <v>93</v>
      </c>
      <c r="B110" s="442" t="s">
        <v>35</v>
      </c>
      <c r="C110" s="65">
        <v>53414.306900000003</v>
      </c>
      <c r="D110" s="368">
        <v>2.9999999999999997E-4</v>
      </c>
      <c r="E110" s="25">
        <f t="shared" si="11"/>
        <v>-7734.490696333788</v>
      </c>
      <c r="F110" s="25">
        <f t="shared" si="12"/>
        <v>-7734.5</v>
      </c>
      <c r="G110" s="25">
        <f t="shared" si="15"/>
        <v>3.5745611021411605E-3</v>
      </c>
      <c r="K110" s="433">
        <f t="shared" si="17"/>
        <v>3.5745611021411605E-3</v>
      </c>
      <c r="O110" s="25">
        <f t="shared" ca="1" si="18"/>
        <v>-6.9509412319404777E-3</v>
      </c>
      <c r="P110" s="430"/>
      <c r="Q110" s="369">
        <f t="shared" si="14"/>
        <v>38395.806900000003</v>
      </c>
      <c r="S110" s="66">
        <v>1</v>
      </c>
      <c r="U110" s="348"/>
    </row>
    <row r="111" spans="1:21" ht="12.95" customHeight="1" x14ac:dyDescent="0.2">
      <c r="A111" s="243" t="s">
        <v>93</v>
      </c>
      <c r="B111" s="442" t="s">
        <v>33</v>
      </c>
      <c r="C111" s="65">
        <v>53415.262600000002</v>
      </c>
      <c r="D111" s="368">
        <v>2.9999999999999997E-4</v>
      </c>
      <c r="E111" s="25">
        <f t="shared" si="11"/>
        <v>-7732.0032542281624</v>
      </c>
      <c r="F111" s="25">
        <f t="shared" si="12"/>
        <v>-7732</v>
      </c>
      <c r="G111" s="25">
        <f t="shared" si="15"/>
        <v>-1.2503068282967433E-3</v>
      </c>
      <c r="K111" s="433">
        <f t="shared" si="17"/>
        <v>-1.2503068282967433E-3</v>
      </c>
      <c r="O111" s="25">
        <f t="shared" ca="1" si="18"/>
        <v>-6.9478651622614206E-3</v>
      </c>
      <c r="P111" s="430"/>
      <c r="Q111" s="369">
        <f t="shared" si="14"/>
        <v>38396.762600000002</v>
      </c>
      <c r="S111" s="66">
        <v>1</v>
      </c>
      <c r="U111" s="348"/>
    </row>
    <row r="112" spans="1:21" ht="12.95" customHeight="1" x14ac:dyDescent="0.2">
      <c r="A112" s="243" t="s">
        <v>93</v>
      </c>
      <c r="B112" s="442" t="s">
        <v>33</v>
      </c>
      <c r="C112" s="65">
        <v>53415.263299999999</v>
      </c>
      <c r="D112" s="368">
        <v>2.9999999999999997E-4</v>
      </c>
      <c r="E112" s="25">
        <f t="shared" si="11"/>
        <v>-7732.0014323076157</v>
      </c>
      <c r="F112" s="25">
        <f t="shared" si="12"/>
        <v>-7732</v>
      </c>
      <c r="G112" s="25">
        <f t="shared" si="15"/>
        <v>-5.5030683142831549E-4</v>
      </c>
      <c r="K112" s="433">
        <f t="shared" si="17"/>
        <v>-5.5030683142831549E-4</v>
      </c>
      <c r="O112" s="25">
        <f t="shared" ca="1" si="18"/>
        <v>-6.9478651622614206E-3</v>
      </c>
      <c r="P112" s="430"/>
      <c r="Q112" s="369">
        <f t="shared" si="14"/>
        <v>38396.763299999999</v>
      </c>
      <c r="S112" s="66">
        <v>1</v>
      </c>
      <c r="U112" s="348"/>
    </row>
    <row r="113" spans="1:21" ht="12.95" customHeight="1" x14ac:dyDescent="0.2">
      <c r="A113" s="243" t="s">
        <v>93</v>
      </c>
      <c r="B113" s="442" t="s">
        <v>33</v>
      </c>
      <c r="C113" s="65">
        <v>53415.263400000003</v>
      </c>
      <c r="D113" s="368">
        <v>2.9999999999999997E-4</v>
      </c>
      <c r="E113" s="25">
        <f t="shared" si="11"/>
        <v>-7732.0011720332386</v>
      </c>
      <c r="F113" s="25">
        <f t="shared" si="12"/>
        <v>-7732</v>
      </c>
      <c r="G113" s="25">
        <f t="shared" si="15"/>
        <v>-4.5030682667857036E-4</v>
      </c>
      <c r="K113" s="433">
        <f t="shared" si="17"/>
        <v>-4.5030682667857036E-4</v>
      </c>
      <c r="O113" s="25">
        <f t="shared" ca="1" si="18"/>
        <v>-6.9478651622614206E-3</v>
      </c>
      <c r="P113" s="430"/>
      <c r="Q113" s="369">
        <f t="shared" si="14"/>
        <v>38396.763400000003</v>
      </c>
      <c r="S113" s="66">
        <v>1</v>
      </c>
      <c r="U113" s="348"/>
    </row>
    <row r="114" spans="1:21" ht="12.95" customHeight="1" x14ac:dyDescent="0.2">
      <c r="A114" s="25" t="s">
        <v>64</v>
      </c>
      <c r="B114" s="376" t="s">
        <v>33</v>
      </c>
      <c r="C114" s="17">
        <v>53422.947800000002</v>
      </c>
      <c r="D114" s="377">
        <v>2.0000000000000001E-4</v>
      </c>
      <c r="E114" s="25">
        <f t="shared" si="11"/>
        <v>-7712.0006487346136</v>
      </c>
      <c r="F114" s="25">
        <f t="shared" si="12"/>
        <v>-7712</v>
      </c>
      <c r="G114" s="25">
        <f t="shared" si="15"/>
        <v>-2.4925028992583975E-4</v>
      </c>
      <c r="K114" s="433">
        <f t="shared" si="17"/>
        <v>-2.4925028992583975E-4</v>
      </c>
      <c r="O114" s="25">
        <f t="shared" ca="1" si="18"/>
        <v>-6.9232566048289534E-3</v>
      </c>
      <c r="Q114" s="369">
        <f t="shared" si="14"/>
        <v>38404.447800000002</v>
      </c>
      <c r="S114" s="66">
        <v>1</v>
      </c>
      <c r="U114" s="348"/>
    </row>
    <row r="115" spans="1:21" ht="12.95" customHeight="1" x14ac:dyDescent="0.2">
      <c r="A115" s="25" t="s">
        <v>61</v>
      </c>
      <c r="B115" s="376" t="s">
        <v>33</v>
      </c>
      <c r="C115" s="377">
        <v>53451.378400000001</v>
      </c>
      <c r="D115" s="377">
        <v>1.2999999999999999E-3</v>
      </c>
      <c r="E115" s="25">
        <f t="shared" si="11"/>
        <v>-7638.0030851390156</v>
      </c>
      <c r="F115" s="25">
        <f t="shared" si="12"/>
        <v>-7638</v>
      </c>
      <c r="G115" s="25">
        <f t="shared" si="15"/>
        <v>-1.1853410978801548E-3</v>
      </c>
      <c r="J115" s="433">
        <f>G115</f>
        <v>-1.1853410978801548E-3</v>
      </c>
      <c r="O115" s="25">
        <f t="shared" ca="1" si="18"/>
        <v>-6.8322049423288275E-3</v>
      </c>
      <c r="Q115" s="369">
        <f t="shared" si="14"/>
        <v>38432.878400000001</v>
      </c>
      <c r="S115" s="66">
        <v>1</v>
      </c>
      <c r="U115" s="348"/>
    </row>
    <row r="116" spans="1:21" ht="12.95" customHeight="1" x14ac:dyDescent="0.2">
      <c r="A116" s="25" t="s">
        <v>62</v>
      </c>
      <c r="B116" s="376"/>
      <c r="C116" s="368">
        <v>53462.521500000003</v>
      </c>
      <c r="D116" s="368">
        <v>3.3E-3</v>
      </c>
      <c r="E116" s="25">
        <f t="shared" si="11"/>
        <v>-7609.0004523805728</v>
      </c>
      <c r="F116" s="25">
        <f t="shared" si="12"/>
        <v>-7609</v>
      </c>
      <c r="G116" s="25">
        <f t="shared" si="15"/>
        <v>-1.7380911594955251E-4</v>
      </c>
      <c r="J116" s="433">
        <f>G116</f>
        <v>-1.7380911594955251E-4</v>
      </c>
      <c r="O116" s="25">
        <f t="shared" ca="1" si="18"/>
        <v>-6.7965225340517518E-3</v>
      </c>
      <c r="Q116" s="369">
        <f t="shared" si="14"/>
        <v>38444.021500000003</v>
      </c>
      <c r="S116" s="66">
        <v>1</v>
      </c>
      <c r="U116" s="348"/>
    </row>
    <row r="117" spans="1:21" ht="12.95" customHeight="1" x14ac:dyDescent="0.2">
      <c r="A117" s="25" t="s">
        <v>62</v>
      </c>
      <c r="B117" s="341" t="s">
        <v>35</v>
      </c>
      <c r="C117" s="368">
        <v>53465.403700000003</v>
      </c>
      <c r="D117" s="368">
        <v>1.2999999999999999E-3</v>
      </c>
      <c r="E117" s="25">
        <f t="shared" ref="E117:E148" si="19">+(C117-C$7)/C$8</f>
        <v>-7601.4988246345793</v>
      </c>
      <c r="F117" s="25">
        <f t="shared" ref="F117:F148" si="20">ROUND(2*E117,0)/2</f>
        <v>-7601.5</v>
      </c>
      <c r="G117" s="25">
        <f t="shared" si="15"/>
        <v>4.5158708962844685E-4</v>
      </c>
      <c r="J117" s="433">
        <f>G117</f>
        <v>4.5158708962844685E-4</v>
      </c>
      <c r="O117" s="25">
        <f t="shared" ca="1" si="18"/>
        <v>-6.7872943250145753E-3</v>
      </c>
      <c r="Q117" s="369">
        <f t="shared" ref="Q117:Q148" si="21">+C117-15018.5</f>
        <v>38446.903700000003</v>
      </c>
      <c r="S117" s="66">
        <v>1</v>
      </c>
      <c r="U117" s="348"/>
    </row>
    <row r="118" spans="1:21" ht="12.95" customHeight="1" x14ac:dyDescent="0.2">
      <c r="A118" s="25" t="s">
        <v>63</v>
      </c>
      <c r="B118" s="376" t="s">
        <v>33</v>
      </c>
      <c r="C118" s="377">
        <v>53490.377</v>
      </c>
      <c r="D118" s="377">
        <v>1E-4</v>
      </c>
      <c r="E118" s="25">
        <f t="shared" si="19"/>
        <v>-7536.4997266576884</v>
      </c>
      <c r="F118" s="25">
        <f t="shared" si="20"/>
        <v>-7536.5</v>
      </c>
      <c r="G118" s="25">
        <f t="shared" si="15"/>
        <v>1.0502083750907332E-4</v>
      </c>
      <c r="K118" s="433">
        <f>G118</f>
        <v>1.0502083750907332E-4</v>
      </c>
      <c r="O118" s="25">
        <f t="shared" ca="1" si="18"/>
        <v>-6.7073165133590597E-3</v>
      </c>
      <c r="Q118" s="369">
        <f t="shared" si="21"/>
        <v>38471.877</v>
      </c>
      <c r="S118" s="66">
        <v>1</v>
      </c>
      <c r="U118" s="348"/>
    </row>
    <row r="119" spans="1:21" ht="12.95" customHeight="1" x14ac:dyDescent="0.2">
      <c r="A119" s="21" t="s">
        <v>74</v>
      </c>
      <c r="B119" s="376" t="s">
        <v>33</v>
      </c>
      <c r="C119" s="377">
        <v>53729.547500000001</v>
      </c>
      <c r="D119" s="377">
        <v>2.9999999999999997E-4</v>
      </c>
      <c r="E119" s="25">
        <f t="shared" si="19"/>
        <v>-6914.0002266843803</v>
      </c>
      <c r="F119" s="25">
        <f t="shared" si="20"/>
        <v>-6914</v>
      </c>
      <c r="G119" s="25">
        <f t="shared" si="15"/>
        <v>-8.7094391346909106E-5</v>
      </c>
      <c r="J119" s="433">
        <f>G119</f>
        <v>-8.7094391346909106E-5</v>
      </c>
      <c r="O119" s="25">
        <f t="shared" ca="1" si="18"/>
        <v>-5.941375163273541E-3</v>
      </c>
      <c r="Q119" s="369">
        <f t="shared" si="21"/>
        <v>38711.047500000001</v>
      </c>
      <c r="S119" s="66">
        <v>1</v>
      </c>
      <c r="U119" s="348"/>
    </row>
    <row r="120" spans="1:21" ht="12.95" customHeight="1" x14ac:dyDescent="0.2">
      <c r="A120" s="443" t="s">
        <v>77</v>
      </c>
      <c r="B120" s="376" t="s">
        <v>33</v>
      </c>
      <c r="C120" s="377">
        <v>53883.616199999997</v>
      </c>
      <c r="D120" s="377">
        <v>2.0000000000000001E-4</v>
      </c>
      <c r="E120" s="25">
        <f t="shared" si="19"/>
        <v>-6512.9988962045136</v>
      </c>
      <c r="F120" s="25">
        <f t="shared" si="20"/>
        <v>-6513</v>
      </c>
      <c r="G120" s="25">
        <f t="shared" si="15"/>
        <v>4.2408920853631571E-4</v>
      </c>
      <c r="K120" s="433">
        <f>G120</f>
        <v>4.2408920853631571E-4</v>
      </c>
      <c r="O120" s="25">
        <f t="shared" ca="1" si="18"/>
        <v>-5.4479735867525875E-3</v>
      </c>
      <c r="Q120" s="369">
        <f t="shared" si="21"/>
        <v>38865.116199999997</v>
      </c>
      <c r="S120" s="66">
        <v>1</v>
      </c>
      <c r="U120" s="348"/>
    </row>
    <row r="121" spans="1:21" ht="12.95" customHeight="1" x14ac:dyDescent="0.2">
      <c r="A121" s="443" t="s">
        <v>76</v>
      </c>
      <c r="B121" s="376" t="s">
        <v>33</v>
      </c>
      <c r="C121" s="377">
        <v>54137.963599999901</v>
      </c>
      <c r="D121" s="377">
        <v>2.0000000000000001E-4</v>
      </c>
      <c r="E121" s="25">
        <f t="shared" si="19"/>
        <v>-5850.9978161404961</v>
      </c>
      <c r="F121" s="25">
        <f t="shared" si="20"/>
        <v>-5851</v>
      </c>
      <c r="G121" s="25">
        <f t="shared" si="15"/>
        <v>8.3906054351245984E-4</v>
      </c>
      <c r="K121" s="433">
        <f>G121</f>
        <v>8.3906054351245984E-4</v>
      </c>
      <c r="O121" s="25">
        <f t="shared" ca="1" si="18"/>
        <v>-4.633430335737947E-3</v>
      </c>
      <c r="Q121" s="369">
        <f t="shared" si="21"/>
        <v>39119.463599999901</v>
      </c>
      <c r="S121" s="66">
        <v>1</v>
      </c>
      <c r="U121" s="348"/>
    </row>
    <row r="122" spans="1:21" ht="12.95" customHeight="1" x14ac:dyDescent="0.2">
      <c r="A122" s="378" t="s">
        <v>84</v>
      </c>
      <c r="C122" s="368">
        <v>54177.7284</v>
      </c>
      <c r="D122" s="377">
        <v>1E-4</v>
      </c>
      <c r="E122" s="25">
        <f t="shared" si="19"/>
        <v>-5747.5002354748194</v>
      </c>
      <c r="F122" s="25">
        <f t="shared" si="20"/>
        <v>-5747.5</v>
      </c>
      <c r="G122" s="25">
        <f t="shared" si="15"/>
        <v>-9.0471767180133611E-5</v>
      </c>
      <c r="K122" s="433">
        <f>G122</f>
        <v>-9.0471767180133611E-5</v>
      </c>
      <c r="O122" s="25">
        <f t="shared" ca="1" si="18"/>
        <v>-4.5060810510249346E-3</v>
      </c>
      <c r="Q122" s="369">
        <f t="shared" si="21"/>
        <v>39159.2284</v>
      </c>
      <c r="S122" s="66">
        <v>1</v>
      </c>
      <c r="U122" s="348"/>
    </row>
    <row r="123" spans="1:21" ht="12.95" customHeight="1" x14ac:dyDescent="0.2">
      <c r="A123" s="443" t="s">
        <v>75</v>
      </c>
      <c r="B123" s="376" t="s">
        <v>33</v>
      </c>
      <c r="C123" s="377">
        <v>54184.451699999998</v>
      </c>
      <c r="D123" s="377">
        <v>8.0000000000000004E-4</v>
      </c>
      <c r="E123" s="25">
        <f t="shared" si="19"/>
        <v>-5730.0012090975315</v>
      </c>
      <c r="F123" s="25">
        <f t="shared" si="20"/>
        <v>-5730</v>
      </c>
      <c r="G123" s="25">
        <f t="shared" si="15"/>
        <v>-4.645473018172197E-4</v>
      </c>
      <c r="K123" s="433">
        <f>G123</f>
        <v>-4.645473018172197E-4</v>
      </c>
      <c r="O123" s="25">
        <f t="shared" ca="1" si="18"/>
        <v>-4.4845485632715263E-3</v>
      </c>
      <c r="Q123" s="369">
        <f t="shared" si="21"/>
        <v>39165.951699999998</v>
      </c>
      <c r="S123" s="66">
        <v>1</v>
      </c>
      <c r="U123" s="348"/>
    </row>
    <row r="124" spans="1:21" ht="12.95" customHeight="1" x14ac:dyDescent="0.2">
      <c r="A124" s="443" t="s">
        <v>75</v>
      </c>
      <c r="B124" s="376" t="s">
        <v>33</v>
      </c>
      <c r="C124" s="377">
        <v>54211.346400000002</v>
      </c>
      <c r="D124" s="377">
        <v>2.0000000000000001E-4</v>
      </c>
      <c r="E124" s="25">
        <f t="shared" si="19"/>
        <v>-5660.0011994728711</v>
      </c>
      <c r="F124" s="25">
        <f t="shared" si="20"/>
        <v>-5660</v>
      </c>
      <c r="G124" s="25">
        <f t="shared" si="15"/>
        <v>-4.6084940549917519E-4</v>
      </c>
      <c r="K124" s="433">
        <f>G124</f>
        <v>-4.6084940549917519E-4</v>
      </c>
      <c r="O124" s="25">
        <f t="shared" ca="1" si="18"/>
        <v>-4.3984186122578931E-3</v>
      </c>
      <c r="Q124" s="369">
        <f t="shared" si="21"/>
        <v>39192.846400000002</v>
      </c>
      <c r="S124" s="66">
        <v>1</v>
      </c>
      <c r="U124" s="348"/>
    </row>
    <row r="125" spans="1:21" ht="12.95" customHeight="1" x14ac:dyDescent="0.2">
      <c r="A125" s="21" t="s">
        <v>66</v>
      </c>
      <c r="B125" s="84"/>
      <c r="C125" s="22">
        <v>54229.40178</v>
      </c>
      <c r="D125" s="18">
        <v>1E-4</v>
      </c>
      <c r="E125" s="25">
        <f t="shared" si="19"/>
        <v>-5613.0076738422986</v>
      </c>
      <c r="F125" s="25">
        <f t="shared" si="20"/>
        <v>-5613</v>
      </c>
      <c r="G125" s="25">
        <f t="shared" si="15"/>
        <v>-2.9483665421139449E-3</v>
      </c>
      <c r="J125" s="372">
        <f>G125</f>
        <v>-2.9483665421139449E-3</v>
      </c>
      <c r="O125" s="25">
        <f t="shared" ca="1" si="18"/>
        <v>-4.3405885022915966E-3</v>
      </c>
      <c r="Q125" s="369">
        <f t="shared" si="21"/>
        <v>39210.90178</v>
      </c>
      <c r="S125" s="66">
        <v>1</v>
      </c>
      <c r="U125" s="348"/>
    </row>
    <row r="126" spans="1:21" ht="12.95" customHeight="1" x14ac:dyDescent="0.2">
      <c r="A126" s="22" t="s">
        <v>81</v>
      </c>
      <c r="B126" s="84" t="s">
        <v>33</v>
      </c>
      <c r="C126" s="22">
        <v>54871.802900000002</v>
      </c>
      <c r="D126" s="22">
        <v>1E-4</v>
      </c>
      <c r="E126" s="25">
        <f t="shared" si="19"/>
        <v>-3941.0022384633789</v>
      </c>
      <c r="F126" s="25">
        <f t="shared" si="20"/>
        <v>-3941</v>
      </c>
      <c r="G126" s="25">
        <f t="shared" si="15"/>
        <v>-8.6003989417804405E-4</v>
      </c>
      <c r="K126" s="433">
        <f>G126</f>
        <v>-8.6003989417804405E-4</v>
      </c>
      <c r="O126" s="25">
        <f t="shared" ca="1" si="18"/>
        <v>-2.2833131009373999E-3</v>
      </c>
      <c r="Q126" s="369">
        <f t="shared" si="21"/>
        <v>39853.302900000002</v>
      </c>
      <c r="S126" s="66">
        <v>1</v>
      </c>
      <c r="U126" s="348"/>
    </row>
    <row r="127" spans="1:21" ht="12.95" customHeight="1" x14ac:dyDescent="0.2">
      <c r="A127" s="22" t="s">
        <v>79</v>
      </c>
      <c r="B127" s="84" t="s">
        <v>35</v>
      </c>
      <c r="C127" s="22">
        <v>54888.9012</v>
      </c>
      <c r="D127" s="22">
        <v>4.0000000000000002E-4</v>
      </c>
      <c r="E127" s="25">
        <f t="shared" si="19"/>
        <v>-3896.4997467246726</v>
      </c>
      <c r="F127" s="25">
        <f t="shared" si="20"/>
        <v>-3896.5</v>
      </c>
      <c r="G127" s="25">
        <f t="shared" si="15"/>
        <v>9.7310898127034307E-5</v>
      </c>
      <c r="K127" s="433">
        <f>G127</f>
        <v>9.7310898127034307E-5</v>
      </c>
      <c r="O127" s="25">
        <f t="shared" ca="1" si="18"/>
        <v>-2.2285590606501622E-3</v>
      </c>
      <c r="Q127" s="369">
        <f t="shared" si="21"/>
        <v>39870.4012</v>
      </c>
      <c r="S127" s="66">
        <v>1</v>
      </c>
      <c r="U127" s="348"/>
    </row>
    <row r="128" spans="1:21" ht="12.95" customHeight="1" x14ac:dyDescent="0.2">
      <c r="A128" s="18" t="s">
        <v>80</v>
      </c>
      <c r="B128" s="444" t="s">
        <v>35</v>
      </c>
      <c r="C128" s="18">
        <v>54922.327100000002</v>
      </c>
      <c r="D128" s="18">
        <v>1E-4</v>
      </c>
      <c r="E128" s="25">
        <f t="shared" si="19"/>
        <v>-3809.5006977777539</v>
      </c>
      <c r="F128" s="25">
        <f t="shared" si="20"/>
        <v>-3809.5</v>
      </c>
      <c r="G128" s="25">
        <f t="shared" si="15"/>
        <v>-2.6809315750142559E-4</v>
      </c>
      <c r="K128" s="433">
        <f>G128</f>
        <v>-2.6809315750142559E-4</v>
      </c>
      <c r="O128" s="25">
        <f t="shared" ca="1" si="18"/>
        <v>-2.1215118358189323E-3</v>
      </c>
      <c r="Q128" s="369">
        <f t="shared" si="21"/>
        <v>39903.827100000002</v>
      </c>
      <c r="S128" s="66">
        <v>1</v>
      </c>
      <c r="U128" s="111"/>
    </row>
    <row r="129" spans="1:21" ht="12.95" customHeight="1" x14ac:dyDescent="0.2">
      <c r="A129" s="18" t="s">
        <v>80</v>
      </c>
      <c r="B129" s="444" t="s">
        <v>33</v>
      </c>
      <c r="C129" s="18">
        <v>54937.503299999997</v>
      </c>
      <c r="D129" s="18">
        <v>2.0000000000000001E-4</v>
      </c>
      <c r="E129" s="25">
        <f t="shared" si="19"/>
        <v>-3770.0009396073633</v>
      </c>
      <c r="F129" s="25">
        <f t="shared" si="20"/>
        <v>-3770</v>
      </c>
      <c r="G129" s="25">
        <f t="shared" si="15"/>
        <v>-3.6100649595027789E-4</v>
      </c>
      <c r="K129" s="433">
        <f>G129</f>
        <v>-3.6100649595027789E-4</v>
      </c>
      <c r="O129" s="25">
        <f t="shared" ca="1" si="18"/>
        <v>-2.0729099348898113E-3</v>
      </c>
      <c r="Q129" s="369">
        <f t="shared" si="21"/>
        <v>39919.003299999997</v>
      </c>
      <c r="S129" s="66">
        <v>1</v>
      </c>
      <c r="U129" s="111"/>
    </row>
    <row r="130" spans="1:21" ht="12.95" customHeight="1" x14ac:dyDescent="0.2">
      <c r="A130" s="22" t="s">
        <v>79</v>
      </c>
      <c r="B130" s="84" t="s">
        <v>35</v>
      </c>
      <c r="C130" s="22">
        <v>54957.676299999999</v>
      </c>
      <c r="D130" s="22">
        <v>6.9999999999999999E-4</v>
      </c>
      <c r="E130" s="25">
        <f t="shared" si="19"/>
        <v>-3717.4957919701624</v>
      </c>
      <c r="F130" s="25">
        <f t="shared" si="20"/>
        <v>-3717.5</v>
      </c>
      <c r="G130" s="25">
        <f t="shared" si="15"/>
        <v>1.6167669236892834E-3</v>
      </c>
      <c r="K130" s="433">
        <f>G130</f>
        <v>1.6167669236892834E-3</v>
      </c>
      <c r="O130" s="25">
        <f t="shared" ca="1" si="18"/>
        <v>-2.0083124716295865E-3</v>
      </c>
      <c r="Q130" s="369">
        <f t="shared" si="21"/>
        <v>39939.176299999999</v>
      </c>
      <c r="S130" s="66">
        <v>1</v>
      </c>
      <c r="U130" s="111"/>
    </row>
    <row r="131" spans="1:21" ht="12.95" customHeight="1" x14ac:dyDescent="0.2">
      <c r="A131" s="22" t="s">
        <v>88</v>
      </c>
      <c r="B131" s="84" t="s">
        <v>33</v>
      </c>
      <c r="C131" s="22">
        <v>54971.5196</v>
      </c>
      <c r="D131" s="22">
        <v>2.8E-3</v>
      </c>
      <c r="E131" s="25">
        <f t="shared" si="19"/>
        <v>-3681.4652308098994</v>
      </c>
      <c r="F131" s="25">
        <f t="shared" si="20"/>
        <v>-3681.5</v>
      </c>
      <c r="J131" s="433">
        <f>G131</f>
        <v>0</v>
      </c>
      <c r="O131" s="25">
        <f t="shared" ca="1" si="18"/>
        <v>-1.9640170682511475E-3</v>
      </c>
      <c r="P131" s="430"/>
      <c r="Q131" s="369">
        <f t="shared" si="21"/>
        <v>39953.0196</v>
      </c>
      <c r="U131" s="111">
        <f>+C131-(C$7+F131*C$8)</f>
        <v>1.3358668693399522E-2</v>
      </c>
    </row>
    <row r="132" spans="1:21" ht="12.95" customHeight="1" x14ac:dyDescent="0.2">
      <c r="A132" s="362" t="s">
        <v>715</v>
      </c>
      <c r="B132" s="361" t="s">
        <v>35</v>
      </c>
      <c r="C132" s="387">
        <v>55249.481599999999</v>
      </c>
      <c r="D132" s="387" t="s">
        <v>132</v>
      </c>
      <c r="E132" s="108">
        <f t="shared" si="19"/>
        <v>-2958.0014005650314</v>
      </c>
      <c r="F132" s="25">
        <f t="shared" si="20"/>
        <v>-2958</v>
      </c>
      <c r="G132" s="25">
        <f t="shared" ref="G132:G137" si="22">+C132-(C$7+F132*C$8)</f>
        <v>-5.3811101679457352E-4</v>
      </c>
      <c r="K132" s="433">
        <f>G132</f>
        <v>-5.3811101679457352E-4</v>
      </c>
      <c r="O132" s="25">
        <f t="shared" ca="1" si="18"/>
        <v>-1.0738025031316726E-3</v>
      </c>
      <c r="P132" s="430"/>
      <c r="Q132" s="369">
        <f t="shared" si="21"/>
        <v>40230.981599999999</v>
      </c>
      <c r="S132" s="66">
        <v>1</v>
      </c>
    </row>
    <row r="133" spans="1:21" ht="12.95" customHeight="1" x14ac:dyDescent="0.2">
      <c r="A133" s="443" t="s">
        <v>87</v>
      </c>
      <c r="B133" s="444" t="s">
        <v>33</v>
      </c>
      <c r="C133" s="18">
        <v>55251.787400000001</v>
      </c>
      <c r="D133" s="18">
        <v>1E-4</v>
      </c>
      <c r="E133" s="25">
        <f t="shared" si="19"/>
        <v>-2951.9999942584859</v>
      </c>
      <c r="F133" s="25">
        <f t="shared" si="20"/>
        <v>-2952</v>
      </c>
      <c r="G133" s="25">
        <f t="shared" si="22"/>
        <v>2.2059466573409736E-6</v>
      </c>
      <c r="K133" s="433">
        <f>G133</f>
        <v>2.2059466573409736E-6</v>
      </c>
      <c r="O133" s="25">
        <f t="shared" ca="1" si="18"/>
        <v>-1.0664199359019326E-3</v>
      </c>
      <c r="P133" s="430"/>
      <c r="Q133" s="369">
        <f t="shared" si="21"/>
        <v>40233.287400000001</v>
      </c>
      <c r="S133" s="66">
        <v>1</v>
      </c>
      <c r="U133" s="111"/>
    </row>
    <row r="134" spans="1:21" ht="12.95" customHeight="1" x14ac:dyDescent="0.2">
      <c r="A134" s="22" t="s">
        <v>82</v>
      </c>
      <c r="B134" s="84" t="s">
        <v>33</v>
      </c>
      <c r="C134" s="22">
        <v>55283.675999999999</v>
      </c>
      <c r="D134" s="22">
        <v>2.0000000000000001E-4</v>
      </c>
      <c r="E134" s="25">
        <f t="shared" si="19"/>
        <v>-2869.0021431236355</v>
      </c>
      <c r="F134" s="25">
        <f t="shared" si="20"/>
        <v>-2869</v>
      </c>
      <c r="G134" s="25">
        <f t="shared" si="22"/>
        <v>-8.2340942026348785E-4</v>
      </c>
      <c r="K134" s="433">
        <f>G134</f>
        <v>-8.2340942026348785E-4</v>
      </c>
      <c r="O134" s="25">
        <f t="shared" ca="1" si="18"/>
        <v>-9.6429442255719679E-4</v>
      </c>
      <c r="Q134" s="369">
        <f t="shared" si="21"/>
        <v>40265.175999999999</v>
      </c>
      <c r="S134" s="66">
        <v>1</v>
      </c>
      <c r="U134" s="111"/>
    </row>
    <row r="135" spans="1:21" ht="12.95" customHeight="1" x14ac:dyDescent="0.2">
      <c r="A135" s="22" t="s">
        <v>89</v>
      </c>
      <c r="B135" s="84" t="s">
        <v>35</v>
      </c>
      <c r="C135" s="22">
        <v>55309.418299999998</v>
      </c>
      <c r="D135" s="22">
        <v>3.8999999999999998E-3</v>
      </c>
      <c r="E135" s="25">
        <f t="shared" si="19"/>
        <v>-2802.0015352804371</v>
      </c>
      <c r="F135" s="25">
        <f t="shared" si="20"/>
        <v>-2802</v>
      </c>
      <c r="G135" s="25">
        <f t="shared" si="22"/>
        <v>-5.89870018302463E-4</v>
      </c>
      <c r="J135" s="433">
        <f>G135</f>
        <v>-5.89870018302463E-4</v>
      </c>
      <c r="O135" s="25">
        <f t="shared" ca="1" si="18"/>
        <v>-8.8185575515843401E-4</v>
      </c>
      <c r="P135" s="430"/>
      <c r="Q135" s="369">
        <f t="shared" si="21"/>
        <v>40290.918299999998</v>
      </c>
      <c r="S135" s="66">
        <v>1</v>
      </c>
      <c r="U135" s="111"/>
    </row>
    <row r="136" spans="1:21" ht="12.95" customHeight="1" x14ac:dyDescent="0.2">
      <c r="A136" s="362" t="s">
        <v>715</v>
      </c>
      <c r="B136" s="361" t="s">
        <v>35</v>
      </c>
      <c r="C136" s="387">
        <v>55311.339699999997</v>
      </c>
      <c r="D136" s="387" t="s">
        <v>132</v>
      </c>
      <c r="E136" s="108">
        <f t="shared" si="19"/>
        <v>-2797.0006236326867</v>
      </c>
      <c r="F136" s="25">
        <f t="shared" si="20"/>
        <v>-2797</v>
      </c>
      <c r="G136" s="25">
        <f t="shared" si="22"/>
        <v>-2.3960588441696018E-4</v>
      </c>
      <c r="K136" s="433">
        <f>G136</f>
        <v>-2.3960588441696018E-4</v>
      </c>
      <c r="O136" s="25">
        <f t="shared" ca="1" si="18"/>
        <v>-8.7570361580031767E-4</v>
      </c>
      <c r="P136" s="430"/>
      <c r="Q136" s="369">
        <f t="shared" si="21"/>
        <v>40292.839699999997</v>
      </c>
      <c r="S136" s="66">
        <v>1</v>
      </c>
    </row>
    <row r="137" spans="1:21" ht="12.95" customHeight="1" x14ac:dyDescent="0.2">
      <c r="A137" s="21" t="s">
        <v>207</v>
      </c>
      <c r="B137" s="84" t="s">
        <v>35</v>
      </c>
      <c r="C137" s="22">
        <v>55315.37371</v>
      </c>
      <c r="D137" s="22">
        <v>2.9999999999999997E-4</v>
      </c>
      <c r="E137" s="445">
        <f t="shared" si="19"/>
        <v>-2786.501129723993</v>
      </c>
      <c r="F137" s="108">
        <f t="shared" si="20"/>
        <v>-2786.5</v>
      </c>
      <c r="G137" s="446">
        <f t="shared" si="22"/>
        <v>-4.3405119504313916E-4</v>
      </c>
      <c r="K137" s="433">
        <f>G137</f>
        <v>-4.3405119504313916E-4</v>
      </c>
      <c r="M137" s="372"/>
      <c r="O137" s="25">
        <f t="shared" ca="1" si="18"/>
        <v>-8.6278412314827252E-4</v>
      </c>
      <c r="Q137" s="369">
        <f t="shared" si="21"/>
        <v>40296.87371</v>
      </c>
      <c r="S137" s="66">
        <v>1</v>
      </c>
      <c r="U137" s="111"/>
    </row>
    <row r="138" spans="1:21" ht="12.95" customHeight="1" x14ac:dyDescent="0.2">
      <c r="A138" s="21" t="s">
        <v>92</v>
      </c>
      <c r="B138" s="84" t="s">
        <v>33</v>
      </c>
      <c r="C138" s="22">
        <v>55336.307699999998</v>
      </c>
      <c r="D138" s="22">
        <v>2.0000000000000001E-4</v>
      </c>
      <c r="E138" s="25">
        <f t="shared" si="19"/>
        <v>-2732.0153201971293</v>
      </c>
      <c r="F138" s="25">
        <f t="shared" si="20"/>
        <v>-2732</v>
      </c>
      <c r="O138" s="25">
        <f t="shared" ca="1" si="18"/>
        <v>-7.9572580414480126E-4</v>
      </c>
      <c r="P138" s="430"/>
      <c r="Q138" s="369">
        <f t="shared" si="21"/>
        <v>40317.807699999998</v>
      </c>
      <c r="U138" s="111">
        <f>+C138-(C$7+F138*C$8)</f>
        <v>-5.8861721263383515E-3</v>
      </c>
    </row>
    <row r="139" spans="1:21" ht="12.95" customHeight="1" x14ac:dyDescent="0.2">
      <c r="A139" s="378" t="s">
        <v>102</v>
      </c>
      <c r="B139" s="84"/>
      <c r="C139" s="22">
        <v>55593.926500000001</v>
      </c>
      <c r="D139" s="22">
        <v>2.0000000000000001E-4</v>
      </c>
      <c r="E139" s="25">
        <f t="shared" si="19"/>
        <v>-2061.4996245585544</v>
      </c>
      <c r="F139" s="25">
        <f t="shared" si="20"/>
        <v>-2061.5</v>
      </c>
      <c r="G139" s="25">
        <f t="shared" ref="G139:G145" si="23">+C139-(C$7+F139*C$8)</f>
        <v>1.4424834080273286E-4</v>
      </c>
      <c r="K139" s="433">
        <f>G139</f>
        <v>1.4424834080273286E-4</v>
      </c>
      <c r="O139" s="25">
        <f t="shared" ca="1" si="18"/>
        <v>2.9276083778637194E-5</v>
      </c>
      <c r="Q139" s="369">
        <f t="shared" si="21"/>
        <v>40575.426500000001</v>
      </c>
      <c r="S139" s="66">
        <v>1</v>
      </c>
      <c r="U139" s="111"/>
    </row>
    <row r="140" spans="1:21" ht="12.95" customHeight="1" x14ac:dyDescent="0.2">
      <c r="A140" s="362" t="s">
        <v>715</v>
      </c>
      <c r="B140" s="361" t="s">
        <v>35</v>
      </c>
      <c r="C140" s="387">
        <v>55606.4136</v>
      </c>
      <c r="D140" s="387" t="s">
        <v>132</v>
      </c>
      <c r="E140" s="108">
        <f t="shared" si="19"/>
        <v>-2028.9989043354676</v>
      </c>
      <c r="F140" s="25">
        <f t="shared" si="20"/>
        <v>-2029</v>
      </c>
      <c r="G140" s="25">
        <f t="shared" si="23"/>
        <v>4.2096521065104753E-4</v>
      </c>
      <c r="K140" s="433">
        <f>G140</f>
        <v>4.2096521065104753E-4</v>
      </c>
      <c r="O140" s="25">
        <f t="shared" ref="O140:O157" ca="1" si="24">+C$11+C$12*F140</f>
        <v>6.9264989606394965E-5</v>
      </c>
      <c r="P140" s="430"/>
      <c r="Q140" s="369">
        <f t="shared" si="21"/>
        <v>40587.9136</v>
      </c>
      <c r="S140" s="66">
        <v>1</v>
      </c>
    </row>
    <row r="141" spans="1:21" ht="12.95" customHeight="1" x14ac:dyDescent="0.2">
      <c r="A141" s="22" t="s">
        <v>90</v>
      </c>
      <c r="B141" s="84" t="s">
        <v>33</v>
      </c>
      <c r="C141" s="22">
        <v>55622.934399999998</v>
      </c>
      <c r="D141" s="22">
        <v>2.0000000000000001E-4</v>
      </c>
      <c r="E141" s="25">
        <f t="shared" si="19"/>
        <v>-1985.9994970542266</v>
      </c>
      <c r="F141" s="25">
        <f t="shared" si="20"/>
        <v>-1986</v>
      </c>
      <c r="G141" s="25">
        <f t="shared" si="23"/>
        <v>1.932367667905055E-4</v>
      </c>
      <c r="K141" s="433">
        <f>G141</f>
        <v>1.932367667905055E-4</v>
      </c>
      <c r="O141" s="25">
        <f t="shared" ca="1" si="24"/>
        <v>1.2217338808619789E-4</v>
      </c>
      <c r="P141" s="430"/>
      <c r="Q141" s="369">
        <f t="shared" si="21"/>
        <v>40604.434399999998</v>
      </c>
      <c r="S141" s="66">
        <v>1</v>
      </c>
      <c r="U141" s="111"/>
    </row>
    <row r="142" spans="1:21" ht="12.95" customHeight="1" x14ac:dyDescent="0.2">
      <c r="A142" s="21" t="s">
        <v>104</v>
      </c>
      <c r="B142" s="444" t="s">
        <v>33</v>
      </c>
      <c r="C142" s="18">
        <v>55643.298999999999</v>
      </c>
      <c r="D142" s="18">
        <v>5.0000000000000001E-4</v>
      </c>
      <c r="E142" s="108">
        <f t="shared" si="19"/>
        <v>-1932.9956637338259</v>
      </c>
      <c r="F142" s="25">
        <f t="shared" si="20"/>
        <v>-1933</v>
      </c>
      <c r="G142" s="25">
        <f t="shared" si="23"/>
        <v>1.6660365945426747E-3</v>
      </c>
      <c r="K142" s="433">
        <f>G142</f>
        <v>1.6660365945426747E-3</v>
      </c>
      <c r="O142" s="25">
        <f t="shared" ca="1" si="24"/>
        <v>1.8738606528223394E-4</v>
      </c>
      <c r="P142" s="430"/>
      <c r="Q142" s="369">
        <f t="shared" si="21"/>
        <v>40624.798999999999</v>
      </c>
      <c r="S142" s="66">
        <v>1</v>
      </c>
      <c r="U142" s="111"/>
    </row>
    <row r="143" spans="1:21" ht="12.95" customHeight="1" x14ac:dyDescent="0.2">
      <c r="A143" s="22" t="s">
        <v>91</v>
      </c>
      <c r="B143" s="84" t="s">
        <v>35</v>
      </c>
      <c r="C143" s="22">
        <v>55669.426099999997</v>
      </c>
      <c r="D143" s="22">
        <v>1.6000000000000001E-3</v>
      </c>
      <c r="E143" s="25">
        <f t="shared" si="19"/>
        <v>-1864.9935201343801</v>
      </c>
      <c r="F143" s="25">
        <f t="shared" si="20"/>
        <v>-1865</v>
      </c>
      <c r="G143" s="25">
        <f t="shared" si="23"/>
        <v>2.4896288305171765E-3</v>
      </c>
      <c r="J143" s="433">
        <f>G143</f>
        <v>2.4896288305171765E-3</v>
      </c>
      <c r="O143" s="25">
        <f t="shared" ca="1" si="24"/>
        <v>2.7105516055262032E-4</v>
      </c>
      <c r="P143" s="430"/>
      <c r="Q143" s="369">
        <f t="shared" si="21"/>
        <v>40650.926099999997</v>
      </c>
      <c r="S143" s="66">
        <v>1</v>
      </c>
      <c r="U143" s="111"/>
    </row>
    <row r="144" spans="1:21" ht="12.95" customHeight="1" x14ac:dyDescent="0.2">
      <c r="A144" s="22" t="s">
        <v>91</v>
      </c>
      <c r="B144" s="84" t="s">
        <v>33</v>
      </c>
      <c r="C144" s="22">
        <v>55669.616300000002</v>
      </c>
      <c r="D144" s="22">
        <v>1E-4</v>
      </c>
      <c r="E144" s="25">
        <f t="shared" si="19"/>
        <v>-1864.4984782922727</v>
      </c>
      <c r="F144" s="25">
        <f t="shared" si="20"/>
        <v>-1864.5</v>
      </c>
      <c r="G144" s="25">
        <f t="shared" si="23"/>
        <v>5.8465524489292875E-4</v>
      </c>
      <c r="J144" s="433">
        <f>G144</f>
        <v>5.8465524489292875E-4</v>
      </c>
      <c r="O144" s="25">
        <f t="shared" ca="1" si="24"/>
        <v>2.7167037448843192E-4</v>
      </c>
      <c r="P144" s="430"/>
      <c r="Q144" s="369">
        <f t="shared" si="21"/>
        <v>40651.116300000002</v>
      </c>
      <c r="S144" s="66">
        <v>1</v>
      </c>
      <c r="U144" s="111"/>
    </row>
    <row r="145" spans="1:21" ht="12.95" customHeight="1" x14ac:dyDescent="0.2">
      <c r="A145" s="21" t="s">
        <v>104</v>
      </c>
      <c r="B145" s="444" t="s">
        <v>33</v>
      </c>
      <c r="C145" s="18">
        <v>55672.498699999996</v>
      </c>
      <c r="D145" s="18">
        <v>2.9999999999999997E-4</v>
      </c>
      <c r="E145" s="108">
        <f t="shared" si="19"/>
        <v>-1856.9963299975627</v>
      </c>
      <c r="F145" s="25">
        <f t="shared" si="20"/>
        <v>-1857</v>
      </c>
      <c r="G145" s="25">
        <f t="shared" si="23"/>
        <v>1.4100514454185031E-3</v>
      </c>
      <c r="K145" s="433">
        <f>G145</f>
        <v>1.4100514454185031E-3</v>
      </c>
      <c r="O145" s="25">
        <f t="shared" ca="1" si="24"/>
        <v>2.8089858352560665E-4</v>
      </c>
      <c r="P145" s="430"/>
      <c r="Q145" s="369">
        <f t="shared" si="21"/>
        <v>40653.998699999996</v>
      </c>
      <c r="S145" s="66">
        <v>1</v>
      </c>
      <c r="U145" s="111"/>
    </row>
    <row r="146" spans="1:21" ht="12.95" customHeight="1" x14ac:dyDescent="0.2">
      <c r="A146" s="22" t="s">
        <v>90</v>
      </c>
      <c r="B146" s="84" t="s">
        <v>35</v>
      </c>
      <c r="C146" s="22">
        <v>55685.748500000002</v>
      </c>
      <c r="D146" s="22">
        <v>6.9999999999999999E-4</v>
      </c>
      <c r="E146" s="25">
        <f t="shared" si="19"/>
        <v>-1822.510497193143</v>
      </c>
      <c r="F146" s="25">
        <f t="shared" si="20"/>
        <v>-1822.5</v>
      </c>
      <c r="K146" s="433">
        <f>G146</f>
        <v>0</v>
      </c>
      <c r="O146" s="25">
        <f t="shared" ca="1" si="24"/>
        <v>3.2334834509661122E-4</v>
      </c>
      <c r="P146" s="430"/>
      <c r="Q146" s="369">
        <f t="shared" si="21"/>
        <v>40667.248500000002</v>
      </c>
      <c r="U146" s="111">
        <f>+C146-(C$7+F146*C$8)</f>
        <v>-4.0331260242965072E-3</v>
      </c>
    </row>
    <row r="147" spans="1:21" ht="12.95" customHeight="1" x14ac:dyDescent="0.2">
      <c r="A147" s="22" t="s">
        <v>91</v>
      </c>
      <c r="B147" s="84" t="s">
        <v>33</v>
      </c>
      <c r="C147" s="22">
        <v>55700.352599999998</v>
      </c>
      <c r="D147" s="22">
        <v>1.1000000000000001E-3</v>
      </c>
      <c r="E147" s="25">
        <f t="shared" si="19"/>
        <v>-1784.4997686645067</v>
      </c>
      <c r="F147" s="25">
        <f t="shared" si="20"/>
        <v>-1784.5</v>
      </c>
      <c r="G147" s="25">
        <f t="shared" ref="G147:G156" si="25">+C147-(C$7+F147*C$8)</f>
        <v>8.8881395640783012E-5</v>
      </c>
      <c r="J147" s="433">
        <f>G147</f>
        <v>8.8881395640783012E-5</v>
      </c>
      <c r="O147" s="25">
        <f t="shared" ca="1" si="24"/>
        <v>3.701046042182978E-4</v>
      </c>
      <c r="P147" s="430"/>
      <c r="Q147" s="369">
        <f t="shared" si="21"/>
        <v>40681.852599999998</v>
      </c>
      <c r="S147" s="66">
        <v>1</v>
      </c>
      <c r="U147" s="111"/>
    </row>
    <row r="148" spans="1:21" ht="12.95" customHeight="1" x14ac:dyDescent="0.2">
      <c r="A148" s="22" t="s">
        <v>91</v>
      </c>
      <c r="B148" s="84" t="s">
        <v>35</v>
      </c>
      <c r="C148" s="22">
        <v>55700.546199999997</v>
      </c>
      <c r="D148" s="22">
        <v>3.8E-3</v>
      </c>
      <c r="E148" s="25">
        <f t="shared" si="19"/>
        <v>-1783.9958774940069</v>
      </c>
      <c r="F148" s="25">
        <f t="shared" si="20"/>
        <v>-1784</v>
      </c>
      <c r="G148" s="25">
        <f t="shared" si="25"/>
        <v>1.5839078114368021E-3</v>
      </c>
      <c r="J148" s="433">
        <f>G148</f>
        <v>1.5839078114368021E-3</v>
      </c>
      <c r="O148" s="25">
        <f t="shared" ca="1" si="24"/>
        <v>3.7071981815410939E-4</v>
      </c>
      <c r="P148" s="430"/>
      <c r="Q148" s="369">
        <f t="shared" si="21"/>
        <v>40682.046199999997</v>
      </c>
      <c r="S148" s="66">
        <v>1</v>
      </c>
      <c r="U148" s="111"/>
    </row>
    <row r="149" spans="1:21" ht="12.95" customHeight="1" x14ac:dyDescent="0.2">
      <c r="A149" s="22" t="s">
        <v>103</v>
      </c>
      <c r="B149" s="84" t="s">
        <v>33</v>
      </c>
      <c r="C149" s="22">
        <v>55989.854700000004</v>
      </c>
      <c r="D149" s="22">
        <v>2.9999999999999997E-4</v>
      </c>
      <c r="E149" s="108">
        <f t="shared" ref="E149:E180" si="26">+(C149-C$7)/C$8</f>
        <v>-1031.0000164324147</v>
      </c>
      <c r="F149" s="25">
        <f t="shared" ref="F149:F180" si="27">ROUND(2*E149,0)/2</f>
        <v>-1031</v>
      </c>
      <c r="G149" s="25">
        <f t="shared" si="25"/>
        <v>-6.3134939409792423E-6</v>
      </c>
      <c r="K149" s="433">
        <f>G149</f>
        <v>-6.3134939409792423E-6</v>
      </c>
      <c r="O149" s="25">
        <f t="shared" ca="1" si="24"/>
        <v>1.2972320054864719E-3</v>
      </c>
      <c r="P149" s="430"/>
      <c r="Q149" s="369">
        <f t="shared" ref="Q149:Q180" si="28">+C149-15018.5</f>
        <v>40971.354700000004</v>
      </c>
      <c r="S149" s="66">
        <v>1</v>
      </c>
      <c r="U149" s="111"/>
    </row>
    <row r="150" spans="1:21" ht="12.95" customHeight="1" x14ac:dyDescent="0.2">
      <c r="A150" s="21" t="s">
        <v>208</v>
      </c>
      <c r="B150" s="84" t="s">
        <v>33</v>
      </c>
      <c r="C150" s="22">
        <v>56012.523999999998</v>
      </c>
      <c r="D150" s="22">
        <v>1.1000000000000001E-3</v>
      </c>
      <c r="E150" s="445">
        <f t="shared" si="26"/>
        <v>-971.99763982350487</v>
      </c>
      <c r="F150" s="108">
        <f t="shared" si="27"/>
        <v>-972</v>
      </c>
      <c r="G150" s="446">
        <f t="shared" si="25"/>
        <v>9.0680328867165372E-4</v>
      </c>
      <c r="J150" s="433">
        <f>G150</f>
        <v>9.0680328867165372E-4</v>
      </c>
      <c r="M150" s="372"/>
      <c r="O150" s="25">
        <f t="shared" ca="1" si="24"/>
        <v>1.3698272499122481E-3</v>
      </c>
      <c r="Q150" s="369">
        <f t="shared" si="28"/>
        <v>40994.023999999998</v>
      </c>
      <c r="S150" s="66">
        <v>1</v>
      </c>
      <c r="U150" s="111"/>
    </row>
    <row r="151" spans="1:21" ht="12.95" customHeight="1" x14ac:dyDescent="0.2">
      <c r="A151" s="22" t="s">
        <v>103</v>
      </c>
      <c r="B151" s="84" t="s">
        <v>33</v>
      </c>
      <c r="C151" s="22">
        <v>56051.714500000002</v>
      </c>
      <c r="D151" s="22">
        <v>4.0000000000000002E-4</v>
      </c>
      <c r="E151" s="108">
        <f t="shared" si="26"/>
        <v>-869.99481483586408</v>
      </c>
      <c r="F151" s="25">
        <f t="shared" si="27"/>
        <v>-870</v>
      </c>
      <c r="G151" s="25">
        <f t="shared" si="25"/>
        <v>1.9921916391467676E-3</v>
      </c>
      <c r="K151" s="433">
        <f>G151</f>
        <v>1.9921916391467676E-3</v>
      </c>
      <c r="O151" s="25">
        <f t="shared" ca="1" si="24"/>
        <v>1.4953308928178271E-3</v>
      </c>
      <c r="P151" s="430"/>
      <c r="Q151" s="369">
        <f t="shared" si="28"/>
        <v>41033.214500000002</v>
      </c>
      <c r="S151" s="66">
        <v>1</v>
      </c>
      <c r="U151" s="111"/>
    </row>
    <row r="152" spans="1:21" ht="12.95" customHeight="1" x14ac:dyDescent="0.2">
      <c r="A152" s="378" t="s">
        <v>210</v>
      </c>
      <c r="B152" s="84"/>
      <c r="C152" s="22">
        <v>56381.751300000004</v>
      </c>
      <c r="D152" s="22">
        <v>2.9999999999999997E-4</v>
      </c>
      <c r="E152" s="108">
        <f t="shared" si="26"/>
        <v>-10.993629602771284</v>
      </c>
      <c r="F152" s="25">
        <f t="shared" si="27"/>
        <v>-11</v>
      </c>
      <c r="G152" s="25">
        <f t="shared" si="25"/>
        <v>2.4475699829054065E-3</v>
      </c>
      <c r="K152" s="433">
        <f>G152</f>
        <v>2.4475699829054065E-3</v>
      </c>
      <c r="O152" s="25">
        <f t="shared" ca="1" si="24"/>
        <v>2.5522684345422619E-3</v>
      </c>
      <c r="P152" s="430"/>
      <c r="Q152" s="369">
        <f t="shared" si="28"/>
        <v>41363.251300000004</v>
      </c>
      <c r="S152" s="66">
        <v>1</v>
      </c>
      <c r="U152" s="111"/>
    </row>
    <row r="153" spans="1:21" ht="12.95" customHeight="1" x14ac:dyDescent="0.2">
      <c r="A153" s="378" t="s">
        <v>210</v>
      </c>
      <c r="B153" s="84"/>
      <c r="C153" s="22">
        <v>56385.784099999997</v>
      </c>
      <c r="D153" s="22">
        <v>2.9999999999999997E-4</v>
      </c>
      <c r="E153" s="108">
        <f t="shared" si="26"/>
        <v>-0.49728501391789265</v>
      </c>
      <c r="F153" s="25">
        <f t="shared" si="27"/>
        <v>-0.5</v>
      </c>
      <c r="G153" s="25">
        <f t="shared" si="25"/>
        <v>1.0431246555526741E-3</v>
      </c>
      <c r="K153" s="433">
        <f>G153</f>
        <v>1.0431246555526741E-3</v>
      </c>
      <c r="O153" s="25">
        <f t="shared" ca="1" si="24"/>
        <v>2.565187927194307E-3</v>
      </c>
      <c r="P153" s="430"/>
      <c r="Q153" s="369">
        <f t="shared" si="28"/>
        <v>41367.284099999997</v>
      </c>
      <c r="S153" s="66">
        <v>1</v>
      </c>
      <c r="U153" s="111"/>
    </row>
    <row r="154" spans="1:21" ht="12.95" customHeight="1" x14ac:dyDescent="0.2">
      <c r="A154" s="108" t="s">
        <v>137</v>
      </c>
      <c r="B154" s="66"/>
      <c r="C154" s="65">
        <v>56395.390200000002</v>
      </c>
      <c r="D154" s="65">
        <v>1E-4</v>
      </c>
      <c r="E154" s="445">
        <f t="shared" si="26"/>
        <v>24.504930755570392</v>
      </c>
      <c r="F154" s="108">
        <f t="shared" si="27"/>
        <v>24.5</v>
      </c>
      <c r="G154" s="446">
        <f t="shared" si="25"/>
        <v>1.8944453404401429E-3</v>
      </c>
      <c r="K154" s="433">
        <f>G154</f>
        <v>1.8944453404401429E-3</v>
      </c>
      <c r="M154" s="372"/>
      <c r="O154" s="25">
        <f t="shared" ca="1" si="24"/>
        <v>2.5959486239848901E-3</v>
      </c>
      <c r="P154" s="430"/>
      <c r="Q154" s="369">
        <f t="shared" si="28"/>
        <v>41376.890200000002</v>
      </c>
      <c r="S154" s="66">
        <v>1</v>
      </c>
      <c r="U154" s="111"/>
    </row>
    <row r="155" spans="1:21" ht="12.95" customHeight="1" x14ac:dyDescent="0.2">
      <c r="A155" s="108" t="s">
        <v>137</v>
      </c>
      <c r="B155" s="66"/>
      <c r="C155" s="65">
        <v>56395.582399999999</v>
      </c>
      <c r="D155" s="65">
        <v>1E-4</v>
      </c>
      <c r="E155" s="445">
        <f t="shared" si="26"/>
        <v>25.005178084958537</v>
      </c>
      <c r="F155" s="108">
        <f t="shared" si="27"/>
        <v>25</v>
      </c>
      <c r="G155" s="446">
        <f t="shared" si="25"/>
        <v>1.9894717479473911E-3</v>
      </c>
      <c r="K155" s="433">
        <f>G155</f>
        <v>1.9894717479473911E-3</v>
      </c>
      <c r="M155" s="372"/>
      <c r="O155" s="25">
        <f t="shared" ca="1" si="24"/>
        <v>2.5965638379207017E-3</v>
      </c>
      <c r="Q155" s="369">
        <f t="shared" si="28"/>
        <v>41377.082399999999</v>
      </c>
      <c r="S155" s="66">
        <v>1</v>
      </c>
      <c r="U155" s="111"/>
    </row>
    <row r="156" spans="1:21" ht="12.95" customHeight="1" x14ac:dyDescent="0.2">
      <c r="A156" s="21" t="s">
        <v>209</v>
      </c>
      <c r="B156" s="84" t="s">
        <v>33</v>
      </c>
      <c r="C156" s="22">
        <v>56400.574699999997</v>
      </c>
      <c r="D156" s="22">
        <v>1E-3</v>
      </c>
      <c r="E156" s="445">
        <f t="shared" si="26"/>
        <v>37.998855205320531</v>
      </c>
      <c r="F156" s="108">
        <f t="shared" si="27"/>
        <v>38</v>
      </c>
      <c r="G156" s="446">
        <f t="shared" si="25"/>
        <v>-4.3984150397591293E-4</v>
      </c>
      <c r="J156" s="433">
        <f>G156</f>
        <v>-4.3984150397591293E-4</v>
      </c>
      <c r="M156" s="372"/>
      <c r="O156" s="25">
        <f t="shared" ca="1" si="24"/>
        <v>2.6125594002518048E-3</v>
      </c>
      <c r="Q156" s="369">
        <f t="shared" si="28"/>
        <v>41382.074699999997</v>
      </c>
      <c r="S156" s="66">
        <v>1</v>
      </c>
      <c r="U156" s="111"/>
    </row>
    <row r="157" spans="1:21" ht="12.95" customHeight="1" x14ac:dyDescent="0.2">
      <c r="A157" s="21" t="s">
        <v>209</v>
      </c>
      <c r="B157" s="84" t="s">
        <v>33</v>
      </c>
      <c r="C157" s="22">
        <v>56407.438900000001</v>
      </c>
      <c r="D157" s="22">
        <v>7.1000000000000004E-3</v>
      </c>
      <c r="E157" s="445">
        <f t="shared" si="26"/>
        <v>55.864608162809141</v>
      </c>
      <c r="F157" s="108">
        <f t="shared" si="27"/>
        <v>56</v>
      </c>
      <c r="J157" s="433">
        <f>G157</f>
        <v>0</v>
      </c>
      <c r="M157" s="372"/>
      <c r="O157" s="25">
        <f t="shared" ca="1" si="24"/>
        <v>2.6347071019410247E-3</v>
      </c>
      <c r="Q157" s="369">
        <f t="shared" si="28"/>
        <v>41388.938900000001</v>
      </c>
      <c r="S157" s="66">
        <v>1</v>
      </c>
      <c r="U157" s="447">
        <f>+C157-(C$7+F157*C$8)</f>
        <v>-5.2018890615727287E-2</v>
      </c>
    </row>
    <row r="158" spans="1:21" ht="12.95" customHeight="1" x14ac:dyDescent="0.2">
      <c r="A158" s="362" t="s">
        <v>708</v>
      </c>
      <c r="B158" s="361" t="s">
        <v>35</v>
      </c>
      <c r="C158" s="387">
        <v>56407.487099999998</v>
      </c>
      <c r="D158" s="387" t="s">
        <v>132</v>
      </c>
      <c r="E158" s="108">
        <f t="shared" si="26"/>
        <v>55.99006040669844</v>
      </c>
      <c r="F158" s="25">
        <f t="shared" si="27"/>
        <v>56</v>
      </c>
      <c r="G158" s="25">
        <f t="shared" ref="G158:G189" si="29">+C158-(C$7+F158*C$8)</f>
        <v>-3.8188906182767823E-3</v>
      </c>
      <c r="K158" s="372">
        <f>G158</f>
        <v>-3.8188906182767823E-3</v>
      </c>
      <c r="P158" s="430"/>
      <c r="Q158" s="369">
        <f t="shared" si="28"/>
        <v>41388.987099999998</v>
      </c>
      <c r="S158" s="66">
        <v>1</v>
      </c>
    </row>
    <row r="159" spans="1:21" ht="12.95" customHeight="1" x14ac:dyDescent="0.2">
      <c r="A159" s="362" t="s">
        <v>703</v>
      </c>
      <c r="B159" s="361" t="s">
        <v>35</v>
      </c>
      <c r="C159" s="387">
        <v>56407.494899999998</v>
      </c>
      <c r="D159" s="387" t="s">
        <v>132</v>
      </c>
      <c r="E159" s="108">
        <f t="shared" si="26"/>
        <v>56.010361807161388</v>
      </c>
      <c r="F159" s="25">
        <f t="shared" si="27"/>
        <v>56</v>
      </c>
      <c r="G159" s="25">
        <f t="shared" si="29"/>
        <v>3.9811093811294995E-3</v>
      </c>
      <c r="K159" s="372">
        <f>G159</f>
        <v>3.9811093811294995E-3</v>
      </c>
      <c r="P159" s="430"/>
      <c r="Q159" s="369">
        <f t="shared" si="28"/>
        <v>41388.994899999998</v>
      </c>
      <c r="S159" s="66">
        <v>1</v>
      </c>
    </row>
    <row r="160" spans="1:21" ht="12.95" customHeight="1" x14ac:dyDescent="0.2">
      <c r="A160" s="388" t="s">
        <v>722</v>
      </c>
      <c r="B160" s="389" t="s">
        <v>35</v>
      </c>
      <c r="C160" s="388">
        <v>56423.437400000003</v>
      </c>
      <c r="D160" s="388">
        <v>6.9999999999999999E-4</v>
      </c>
      <c r="E160" s="445">
        <f t="shared" si="26"/>
        <v>97.504602436032201</v>
      </c>
      <c r="F160" s="108">
        <f t="shared" si="27"/>
        <v>97.5</v>
      </c>
      <c r="G160" s="446">
        <f t="shared" si="29"/>
        <v>1.7683017067611217E-3</v>
      </c>
      <c r="K160" s="433">
        <f>G160</f>
        <v>1.7683017067611217E-3</v>
      </c>
      <c r="M160" s="372"/>
      <c r="O160" s="25">
        <f t="shared" ref="O160:O191" ca="1" si="30">+C$11+C$12*F160</f>
        <v>2.6857698586133928E-3</v>
      </c>
      <c r="Q160" s="369">
        <f t="shared" si="28"/>
        <v>41404.937400000003</v>
      </c>
      <c r="S160" s="66">
        <v>1</v>
      </c>
    </row>
    <row r="161" spans="1:19" ht="12.95" customHeight="1" x14ac:dyDescent="0.2">
      <c r="A161" s="390" t="s">
        <v>719</v>
      </c>
      <c r="B161" s="391" t="s">
        <v>33</v>
      </c>
      <c r="C161" s="390">
        <v>56729.463400000001</v>
      </c>
      <c r="D161" s="390">
        <v>1.4E-3</v>
      </c>
      <c r="E161" s="445">
        <f t="shared" si="26"/>
        <v>894.0118304546636</v>
      </c>
      <c r="F161" s="108">
        <f t="shared" si="27"/>
        <v>894</v>
      </c>
      <c r="G161" s="446">
        <f t="shared" si="29"/>
        <v>4.545378360489849E-3</v>
      </c>
      <c r="J161" s="433">
        <f>G161</f>
        <v>4.545378360489849E-3</v>
      </c>
      <c r="M161" s="372"/>
      <c r="O161" s="25">
        <f t="shared" ca="1" si="30"/>
        <v>3.66580565836137E-3</v>
      </c>
      <c r="Q161" s="369">
        <f t="shared" si="28"/>
        <v>41710.963400000001</v>
      </c>
      <c r="S161" s="66">
        <v>1</v>
      </c>
    </row>
    <row r="162" spans="1:19" ht="12.95" customHeight="1" x14ac:dyDescent="0.2">
      <c r="A162" s="390" t="s">
        <v>719</v>
      </c>
      <c r="B162" s="391" t="s">
        <v>33</v>
      </c>
      <c r="C162" s="390">
        <v>56729.655899999998</v>
      </c>
      <c r="D162" s="390">
        <v>6.9999999999999999E-4</v>
      </c>
      <c r="E162" s="445">
        <f t="shared" si="26"/>
        <v>894.51285860714574</v>
      </c>
      <c r="F162" s="108">
        <f t="shared" si="27"/>
        <v>894.5</v>
      </c>
      <c r="G162" s="446">
        <f t="shared" si="29"/>
        <v>4.940404774970375E-3</v>
      </c>
      <c r="J162" s="433">
        <f>G162</f>
        <v>4.940404774970375E-3</v>
      </c>
      <c r="M162" s="372"/>
      <c r="O162" s="25">
        <f t="shared" ca="1" si="30"/>
        <v>3.6664208722971816E-3</v>
      </c>
      <c r="Q162" s="369">
        <f t="shared" si="28"/>
        <v>41711.155899999998</v>
      </c>
      <c r="S162" s="66">
        <v>1</v>
      </c>
    </row>
    <row r="163" spans="1:19" ht="12.95" customHeight="1" x14ac:dyDescent="0.2">
      <c r="A163" s="390" t="s">
        <v>719</v>
      </c>
      <c r="B163" s="391" t="s">
        <v>33</v>
      </c>
      <c r="C163" s="390">
        <v>56734.459699999999</v>
      </c>
      <c r="D163" s="390">
        <v>1E-3</v>
      </c>
      <c r="E163" s="445">
        <f t="shared" si="26"/>
        <v>907.01591854962487</v>
      </c>
      <c r="F163" s="108">
        <f t="shared" si="27"/>
        <v>907</v>
      </c>
      <c r="G163" s="446">
        <f t="shared" si="29"/>
        <v>6.1160651093814522E-3</v>
      </c>
      <c r="J163" s="433">
        <f>G163</f>
        <v>6.1160651093814522E-3</v>
      </c>
      <c r="M163" s="372"/>
      <c r="O163" s="25">
        <f t="shared" ca="1" si="30"/>
        <v>3.6818012206924731E-3</v>
      </c>
      <c r="Q163" s="369">
        <f t="shared" si="28"/>
        <v>41715.959699999999</v>
      </c>
      <c r="S163" s="66">
        <v>1</v>
      </c>
    </row>
    <row r="164" spans="1:19" ht="12.95" customHeight="1" x14ac:dyDescent="0.2">
      <c r="A164" s="388" t="s">
        <v>722</v>
      </c>
      <c r="B164" s="389" t="s">
        <v>35</v>
      </c>
      <c r="C164" s="388">
        <v>57036.638899999998</v>
      </c>
      <c r="D164" s="388">
        <v>2.0000000000000001E-4</v>
      </c>
      <c r="E164" s="445">
        <f t="shared" si="26"/>
        <v>1693.5109122981564</v>
      </c>
      <c r="F164" s="108">
        <f t="shared" si="27"/>
        <v>1693.5</v>
      </c>
      <c r="G164" s="446">
        <f t="shared" si="29"/>
        <v>4.1926134945242666E-3</v>
      </c>
      <c r="K164" s="433">
        <f>G164</f>
        <v>4.1926134945242666E-3</v>
      </c>
      <c r="M164" s="372"/>
      <c r="O164" s="25">
        <f t="shared" ca="1" si="30"/>
        <v>4.6495327417242173E-3</v>
      </c>
      <c r="Q164" s="369">
        <f t="shared" si="28"/>
        <v>42018.138899999998</v>
      </c>
      <c r="S164" s="66">
        <v>1</v>
      </c>
    </row>
    <row r="165" spans="1:19" ht="12.95" customHeight="1" x14ac:dyDescent="0.2">
      <c r="A165" s="390" t="s">
        <v>720</v>
      </c>
      <c r="B165" s="389"/>
      <c r="C165" s="390">
        <v>57056.618799999997</v>
      </c>
      <c r="D165" s="390">
        <v>5.1999999999999998E-3</v>
      </c>
      <c r="E165" s="445">
        <f t="shared" si="26"/>
        <v>1745.5134701366678</v>
      </c>
      <c r="F165" s="108">
        <f t="shared" si="27"/>
        <v>1745.5</v>
      </c>
      <c r="G165" s="446">
        <f t="shared" si="29"/>
        <v>5.1753605002886616E-3</v>
      </c>
      <c r="J165" s="433">
        <f>G165</f>
        <v>5.1753605002886616E-3</v>
      </c>
      <c r="M165" s="372"/>
      <c r="O165" s="25">
        <f t="shared" ca="1" si="30"/>
        <v>4.7135149910486306E-3</v>
      </c>
      <c r="Q165" s="369">
        <f t="shared" si="28"/>
        <v>42038.118799999997</v>
      </c>
      <c r="S165" s="66">
        <v>1</v>
      </c>
    </row>
    <row r="166" spans="1:19" ht="12.95" customHeight="1" x14ac:dyDescent="0.2">
      <c r="A166" s="392" t="s">
        <v>721</v>
      </c>
      <c r="B166" s="389" t="s">
        <v>35</v>
      </c>
      <c r="C166" s="393">
        <v>57064.686000000002</v>
      </c>
      <c r="D166" s="393">
        <v>8.9999999999999993E-3</v>
      </c>
      <c r="E166" s="445">
        <f t="shared" si="26"/>
        <v>1766.5103237042599</v>
      </c>
      <c r="F166" s="108">
        <f t="shared" si="27"/>
        <v>1766.5</v>
      </c>
      <c r="G166" s="446">
        <f t="shared" si="29"/>
        <v>3.9664698706474155E-3</v>
      </c>
      <c r="J166" s="433">
        <f>G166</f>
        <v>3.9664698706474155E-3</v>
      </c>
      <c r="M166" s="372"/>
      <c r="O166" s="25">
        <f t="shared" ca="1" si="30"/>
        <v>4.7393539763527191E-3</v>
      </c>
      <c r="Q166" s="369">
        <f t="shared" si="28"/>
        <v>42046.186000000002</v>
      </c>
      <c r="S166" s="66">
        <v>1</v>
      </c>
    </row>
    <row r="167" spans="1:19" ht="12.95" customHeight="1" x14ac:dyDescent="0.2">
      <c r="A167" s="388" t="s">
        <v>722</v>
      </c>
      <c r="B167" s="389" t="s">
        <v>35</v>
      </c>
      <c r="C167" s="388">
        <v>57070.450499999999</v>
      </c>
      <c r="D167" s="388">
        <v>1E-4</v>
      </c>
      <c r="E167" s="445">
        <f t="shared" si="26"/>
        <v>1781.5138394706046</v>
      </c>
      <c r="F167" s="108">
        <f t="shared" si="27"/>
        <v>1781.5</v>
      </c>
      <c r="G167" s="446">
        <f t="shared" si="29"/>
        <v>5.3172622720012441E-3</v>
      </c>
      <c r="K167" s="433">
        <f t="shared" ref="K167:K208" si="31">G167</f>
        <v>5.3172622720012441E-3</v>
      </c>
      <c r="M167" s="372"/>
      <c r="O167" s="25">
        <f t="shared" ca="1" si="30"/>
        <v>4.7578103944270695E-3</v>
      </c>
      <c r="Q167" s="369">
        <f t="shared" si="28"/>
        <v>42051.950499999999</v>
      </c>
      <c r="S167" s="66">
        <v>1</v>
      </c>
    </row>
    <row r="168" spans="1:19" ht="12.95" customHeight="1" x14ac:dyDescent="0.2">
      <c r="A168" s="394" t="s">
        <v>2</v>
      </c>
      <c r="B168" s="395" t="s">
        <v>35</v>
      </c>
      <c r="C168" s="396">
        <v>57125.392500000002</v>
      </c>
      <c r="D168" s="396">
        <v>2.0000000000000001E-4</v>
      </c>
      <c r="E168" s="445">
        <f t="shared" si="26"/>
        <v>1924.5137810500851</v>
      </c>
      <c r="F168" s="108">
        <f t="shared" si="27"/>
        <v>1924.5</v>
      </c>
      <c r="G168" s="446">
        <f t="shared" si="29"/>
        <v>5.2948165248380974E-3</v>
      </c>
      <c r="K168" s="433">
        <f t="shared" si="31"/>
        <v>5.2948165248380974E-3</v>
      </c>
      <c r="M168" s="372"/>
      <c r="O168" s="25">
        <f t="shared" ca="1" si="30"/>
        <v>4.9337615800692045E-3</v>
      </c>
      <c r="Q168" s="369">
        <f t="shared" si="28"/>
        <v>42106.892500000002</v>
      </c>
      <c r="S168" s="66">
        <v>1</v>
      </c>
    </row>
    <row r="169" spans="1:19" ht="12.95" customHeight="1" x14ac:dyDescent="0.2">
      <c r="A169" s="394" t="s">
        <v>2</v>
      </c>
      <c r="B169" s="395" t="s">
        <v>33</v>
      </c>
      <c r="C169" s="396">
        <v>57125.582199999997</v>
      </c>
      <c r="D169" s="396">
        <v>1E-4</v>
      </c>
      <c r="E169" s="445">
        <f t="shared" si="26"/>
        <v>1925.007521520344</v>
      </c>
      <c r="F169" s="108">
        <f t="shared" si="27"/>
        <v>1925</v>
      </c>
      <c r="G169" s="446">
        <f t="shared" si="29"/>
        <v>2.8898429372929968E-3</v>
      </c>
      <c r="K169" s="433">
        <f t="shared" si="31"/>
        <v>2.8898429372929968E-3</v>
      </c>
      <c r="M169" s="372"/>
      <c r="O169" s="25">
        <f t="shared" ca="1" si="30"/>
        <v>4.934376794005017E-3</v>
      </c>
      <c r="Q169" s="369">
        <f t="shared" si="28"/>
        <v>42107.082199999997</v>
      </c>
      <c r="S169" s="66">
        <v>1</v>
      </c>
    </row>
    <row r="170" spans="1:19" ht="12.95" customHeight="1" x14ac:dyDescent="0.2">
      <c r="A170" s="397" t="s">
        <v>723</v>
      </c>
      <c r="B170" s="395" t="s">
        <v>35</v>
      </c>
      <c r="C170" s="396">
        <v>57136.53486</v>
      </c>
      <c r="D170" s="396">
        <v>1.2E-4</v>
      </c>
      <c r="E170" s="445">
        <f t="shared" si="26"/>
        <v>1953.51448777822</v>
      </c>
      <c r="F170" s="108">
        <f t="shared" si="27"/>
        <v>1953.5</v>
      </c>
      <c r="G170" s="446">
        <f t="shared" si="29"/>
        <v>5.5663485036347993E-3</v>
      </c>
      <c r="K170" s="433">
        <f t="shared" si="31"/>
        <v>5.5663485036347993E-3</v>
      </c>
      <c r="M170" s="372"/>
      <c r="O170" s="25">
        <f t="shared" ca="1" si="30"/>
        <v>4.9694439883462812E-3</v>
      </c>
      <c r="Q170" s="369">
        <f t="shared" si="28"/>
        <v>42118.03486</v>
      </c>
      <c r="S170" s="66">
        <v>1</v>
      </c>
    </row>
    <row r="171" spans="1:19" ht="12.95" customHeight="1" x14ac:dyDescent="0.2">
      <c r="A171" s="397" t="s">
        <v>723</v>
      </c>
      <c r="B171" s="395" t="s">
        <v>33</v>
      </c>
      <c r="C171" s="396">
        <v>57137.49497</v>
      </c>
      <c r="D171" s="396">
        <v>8.0000000000000007E-5</v>
      </c>
      <c r="E171" s="445">
        <f t="shared" si="26"/>
        <v>1956.0134079833429</v>
      </c>
      <c r="F171" s="108">
        <f t="shared" si="27"/>
        <v>1956</v>
      </c>
      <c r="G171" s="446">
        <f t="shared" si="29"/>
        <v>5.1514805745682679E-3</v>
      </c>
      <c r="K171" s="433">
        <f t="shared" si="31"/>
        <v>5.1514805745682679E-3</v>
      </c>
      <c r="M171" s="372"/>
      <c r="O171" s="25">
        <f t="shared" ca="1" si="30"/>
        <v>4.9725200580253391E-3</v>
      </c>
      <c r="Q171" s="369">
        <f t="shared" si="28"/>
        <v>42118.99497</v>
      </c>
      <c r="S171" s="66">
        <v>1</v>
      </c>
    </row>
    <row r="172" spans="1:19" ht="12.95" customHeight="1" x14ac:dyDescent="0.2">
      <c r="A172" s="394" t="s">
        <v>2</v>
      </c>
      <c r="B172" s="395" t="s">
        <v>33</v>
      </c>
      <c r="C172" s="396">
        <v>57141.337299999999</v>
      </c>
      <c r="D172" s="396">
        <v>2.9999999999999997E-4</v>
      </c>
      <c r="E172" s="445">
        <f t="shared" si="26"/>
        <v>1966.0140079893306</v>
      </c>
      <c r="F172" s="108">
        <f t="shared" si="27"/>
        <v>1966</v>
      </c>
      <c r="G172" s="446">
        <f t="shared" si="29"/>
        <v>5.3820088432985358E-3</v>
      </c>
      <c r="K172" s="433">
        <f t="shared" si="31"/>
        <v>5.3820088432985358E-3</v>
      </c>
      <c r="M172" s="372"/>
      <c r="O172" s="25">
        <f t="shared" ca="1" si="30"/>
        <v>4.9848243367415727E-3</v>
      </c>
      <c r="Q172" s="369">
        <f t="shared" si="28"/>
        <v>42122.837299999999</v>
      </c>
      <c r="S172" s="66">
        <v>1</v>
      </c>
    </row>
    <row r="173" spans="1:19" ht="12.95" customHeight="1" x14ac:dyDescent="0.2">
      <c r="A173" s="394" t="s">
        <v>2</v>
      </c>
      <c r="B173" s="395" t="s">
        <v>35</v>
      </c>
      <c r="C173" s="396">
        <v>57141.529699999999</v>
      </c>
      <c r="D173" s="396">
        <v>2.9999999999999997E-4</v>
      </c>
      <c r="E173" s="445">
        <f t="shared" si="26"/>
        <v>1966.5147758674545</v>
      </c>
      <c r="F173" s="108">
        <f t="shared" si="27"/>
        <v>1966.5</v>
      </c>
      <c r="G173" s="446">
        <f t="shared" si="29"/>
        <v>5.6770352530293167E-3</v>
      </c>
      <c r="K173" s="433">
        <f t="shared" si="31"/>
        <v>5.6770352530293167E-3</v>
      </c>
      <c r="M173" s="372"/>
      <c r="O173" s="25">
        <f t="shared" ca="1" si="30"/>
        <v>4.9854395506773843E-3</v>
      </c>
      <c r="Q173" s="369">
        <f t="shared" si="28"/>
        <v>42123.029699999999</v>
      </c>
      <c r="S173" s="66">
        <v>1</v>
      </c>
    </row>
    <row r="174" spans="1:19" ht="12.95" customHeight="1" x14ac:dyDescent="0.2">
      <c r="A174" s="394" t="s">
        <v>2</v>
      </c>
      <c r="B174" s="395" t="s">
        <v>33</v>
      </c>
      <c r="C174" s="396">
        <v>57151.326399999998</v>
      </c>
      <c r="D174" s="396">
        <v>2.0000000000000001E-4</v>
      </c>
      <c r="E174" s="445">
        <f t="shared" si="26"/>
        <v>1992.0130745764836</v>
      </c>
      <c r="F174" s="108">
        <f t="shared" si="27"/>
        <v>1992</v>
      </c>
      <c r="G174" s="446">
        <f t="shared" si="29"/>
        <v>5.0233823421876878E-3</v>
      </c>
      <c r="K174" s="433">
        <f t="shared" si="31"/>
        <v>5.0233823421876878E-3</v>
      </c>
      <c r="M174" s="372"/>
      <c r="O174" s="25">
        <f t="shared" ca="1" si="30"/>
        <v>5.0168154614037789E-3</v>
      </c>
      <c r="Q174" s="369">
        <f t="shared" si="28"/>
        <v>42132.826399999998</v>
      </c>
      <c r="S174" s="66">
        <v>1</v>
      </c>
    </row>
    <row r="175" spans="1:19" ht="12.95" customHeight="1" x14ac:dyDescent="0.2">
      <c r="A175" s="394" t="s">
        <v>2</v>
      </c>
      <c r="B175" s="395" t="s">
        <v>35</v>
      </c>
      <c r="C175" s="396">
        <v>57151.519</v>
      </c>
      <c r="D175" s="396">
        <v>2.0000000000000001E-4</v>
      </c>
      <c r="E175" s="445">
        <f t="shared" si="26"/>
        <v>1992.5143630033431</v>
      </c>
      <c r="F175" s="108">
        <f t="shared" si="27"/>
        <v>1992.5</v>
      </c>
      <c r="G175" s="446">
        <f t="shared" si="29"/>
        <v>5.5184087541420013E-3</v>
      </c>
      <c r="K175" s="433">
        <f t="shared" si="31"/>
        <v>5.5184087541420013E-3</v>
      </c>
      <c r="M175" s="372"/>
      <c r="O175" s="25">
        <f t="shared" ca="1" si="30"/>
        <v>5.0174306753395913E-3</v>
      </c>
      <c r="Q175" s="369">
        <f t="shared" si="28"/>
        <v>42133.019</v>
      </c>
      <c r="S175" s="66">
        <v>1</v>
      </c>
    </row>
    <row r="176" spans="1:19" ht="12.95" customHeight="1" x14ac:dyDescent="0.2">
      <c r="A176" s="394" t="s">
        <v>2</v>
      </c>
      <c r="B176" s="395" t="s">
        <v>33</v>
      </c>
      <c r="C176" s="396">
        <v>57152.478799999997</v>
      </c>
      <c r="D176" s="396">
        <v>2.0000000000000001E-4</v>
      </c>
      <c r="E176" s="445">
        <f t="shared" si="26"/>
        <v>1995.0124763579267</v>
      </c>
      <c r="F176" s="108">
        <f t="shared" si="27"/>
        <v>1995</v>
      </c>
      <c r="G176" s="446">
        <f t="shared" si="29"/>
        <v>4.7935408219927922E-3</v>
      </c>
      <c r="K176" s="433">
        <f t="shared" si="31"/>
        <v>4.7935408219927922E-3</v>
      </c>
      <c r="M176" s="372"/>
      <c r="O176" s="25">
        <f t="shared" ca="1" si="30"/>
        <v>5.0205067450186493E-3</v>
      </c>
      <c r="Q176" s="369">
        <f t="shared" si="28"/>
        <v>42133.978799999997</v>
      </c>
      <c r="S176" s="66">
        <v>1</v>
      </c>
    </row>
    <row r="177" spans="1:19" ht="12.95" customHeight="1" x14ac:dyDescent="0.2">
      <c r="A177" s="394" t="s">
        <v>724</v>
      </c>
      <c r="B177" s="398" t="s">
        <v>35</v>
      </c>
      <c r="C177" s="399">
        <v>57413.553229999998</v>
      </c>
      <c r="D177" s="399">
        <v>2.0000000000000001E-4</v>
      </c>
      <c r="E177" s="445">
        <f t="shared" si="26"/>
        <v>2674.5222910333009</v>
      </c>
      <c r="F177" s="108">
        <f t="shared" si="27"/>
        <v>2674.5</v>
      </c>
      <c r="G177" s="446">
        <f t="shared" si="29"/>
        <v>8.564436728192959E-3</v>
      </c>
      <c r="K177" s="433">
        <f t="shared" si="31"/>
        <v>8.564436728192959E-3</v>
      </c>
      <c r="M177" s="372"/>
      <c r="O177" s="25">
        <f t="shared" ca="1" si="30"/>
        <v>5.8565824837866973E-3</v>
      </c>
      <c r="Q177" s="369">
        <f t="shared" si="28"/>
        <v>42395.053229999998</v>
      </c>
      <c r="S177" s="66">
        <v>1</v>
      </c>
    </row>
    <row r="178" spans="1:19" ht="12.95" customHeight="1" x14ac:dyDescent="0.2">
      <c r="A178" s="397" t="s">
        <v>3</v>
      </c>
      <c r="B178" s="395" t="s">
        <v>33</v>
      </c>
      <c r="C178" s="396">
        <v>57465.421300000002</v>
      </c>
      <c r="D178" s="396">
        <v>5.5999999999999999E-3</v>
      </c>
      <c r="E178" s="445">
        <f t="shared" si="26"/>
        <v>2809.5215808269127</v>
      </c>
      <c r="F178" s="108">
        <f t="shared" si="27"/>
        <v>2809.5</v>
      </c>
      <c r="G178" s="446">
        <f t="shared" si="29"/>
        <v>8.2915683669853024E-3</v>
      </c>
      <c r="K178" s="433">
        <f t="shared" si="31"/>
        <v>8.2915683669853024E-3</v>
      </c>
      <c r="M178" s="372"/>
      <c r="O178" s="25">
        <f t="shared" ca="1" si="30"/>
        <v>6.022690246455846E-3</v>
      </c>
      <c r="Q178" s="369">
        <f t="shared" si="28"/>
        <v>42446.921300000002</v>
      </c>
      <c r="S178" s="66">
        <v>1</v>
      </c>
    </row>
    <row r="179" spans="1:19" ht="12.95" customHeight="1" x14ac:dyDescent="0.2">
      <c r="A179" s="397" t="s">
        <v>3</v>
      </c>
      <c r="B179" s="395" t="s">
        <v>33</v>
      </c>
      <c r="C179" s="396">
        <v>57465.609600000003</v>
      </c>
      <c r="D179" s="396">
        <v>2.0999999999999999E-3</v>
      </c>
      <c r="E179" s="445">
        <f t="shared" si="26"/>
        <v>2810.0116774560788</v>
      </c>
      <c r="F179" s="108">
        <f t="shared" si="27"/>
        <v>2810</v>
      </c>
      <c r="G179" s="446">
        <f t="shared" si="29"/>
        <v>4.4865947857033461E-3</v>
      </c>
      <c r="K179" s="433">
        <f t="shared" si="31"/>
        <v>4.4865947857033461E-3</v>
      </c>
      <c r="M179" s="372"/>
      <c r="O179" s="25">
        <f t="shared" ca="1" si="30"/>
        <v>6.0233054603916585E-3</v>
      </c>
      <c r="Q179" s="369">
        <f t="shared" si="28"/>
        <v>42447.109600000003</v>
      </c>
      <c r="S179" s="66">
        <v>1</v>
      </c>
    </row>
    <row r="180" spans="1:19" ht="12.95" customHeight="1" x14ac:dyDescent="0.2">
      <c r="A180" s="397" t="s">
        <v>3</v>
      </c>
      <c r="B180" s="395" t="s">
        <v>33</v>
      </c>
      <c r="C180" s="396">
        <v>57489.431900000003</v>
      </c>
      <c r="D180" s="396">
        <v>1.5E-3</v>
      </c>
      <c r="E180" s="445">
        <f t="shared" si="26"/>
        <v>2872.0150174926384</v>
      </c>
      <c r="F180" s="108">
        <f t="shared" si="27"/>
        <v>2872</v>
      </c>
      <c r="G180" s="446">
        <f t="shared" si="29"/>
        <v>5.7698700547916815E-3</v>
      </c>
      <c r="K180" s="433">
        <f t="shared" si="31"/>
        <v>5.7698700547916815E-3</v>
      </c>
      <c r="M180" s="372"/>
      <c r="O180" s="25">
        <f t="shared" ca="1" si="30"/>
        <v>6.0995919884323044E-3</v>
      </c>
      <c r="Q180" s="369">
        <f t="shared" si="28"/>
        <v>42470.931900000003</v>
      </c>
      <c r="S180" s="66">
        <v>1</v>
      </c>
    </row>
    <row r="181" spans="1:19" ht="12.95" customHeight="1" x14ac:dyDescent="0.2">
      <c r="A181" s="397" t="s">
        <v>3</v>
      </c>
      <c r="B181" s="395" t="s">
        <v>33</v>
      </c>
      <c r="C181" s="396">
        <v>57489.625899999999</v>
      </c>
      <c r="D181" s="396">
        <v>4.0000000000000002E-4</v>
      </c>
      <c r="E181" s="445">
        <f t="shared" ref="E181:E208" si="32">+(C181-C$7)/C$8</f>
        <v>2872.5199497605904</v>
      </c>
      <c r="F181" s="108">
        <f t="shared" ref="F181:F208" si="33">ROUND(2*E181,0)/2</f>
        <v>2872.5</v>
      </c>
      <c r="G181" s="446">
        <f t="shared" si="29"/>
        <v>7.6648964604828507E-3</v>
      </c>
      <c r="K181" s="433">
        <f t="shared" si="31"/>
        <v>7.6648964604828507E-3</v>
      </c>
      <c r="M181" s="372"/>
      <c r="O181" s="25">
        <f t="shared" ca="1" si="30"/>
        <v>6.1002072023681152E-3</v>
      </c>
      <c r="Q181" s="369">
        <f t="shared" ref="Q181:Q208" si="34">+C181-15018.5</f>
        <v>42471.125899999999</v>
      </c>
      <c r="S181" s="66">
        <v>1</v>
      </c>
    </row>
    <row r="182" spans="1:19" ht="12.95" customHeight="1" x14ac:dyDescent="0.2">
      <c r="A182" s="332" t="s">
        <v>725</v>
      </c>
      <c r="B182" s="333" t="s">
        <v>33</v>
      </c>
      <c r="C182" s="332">
        <v>57504.800799999997</v>
      </c>
      <c r="D182" s="332">
        <v>2.0000000000000001E-4</v>
      </c>
      <c r="E182" s="445">
        <f t="shared" si="32"/>
        <v>2912.0163243642469</v>
      </c>
      <c r="F182" s="108">
        <f t="shared" si="33"/>
        <v>2912</v>
      </c>
      <c r="G182" s="446">
        <f t="shared" si="29"/>
        <v>6.2719831257709302E-3</v>
      </c>
      <c r="K182" s="433">
        <f t="shared" si="31"/>
        <v>6.2719831257709302E-3</v>
      </c>
      <c r="M182" s="372"/>
      <c r="O182" s="25">
        <f t="shared" ca="1" si="30"/>
        <v>6.148809103297237E-3</v>
      </c>
      <c r="Q182" s="369">
        <f t="shared" si="34"/>
        <v>42486.300799999997</v>
      </c>
      <c r="S182" s="66">
        <v>1</v>
      </c>
    </row>
    <row r="183" spans="1:19" ht="12.95" customHeight="1" x14ac:dyDescent="0.2">
      <c r="A183" s="400" t="s">
        <v>726</v>
      </c>
      <c r="B183" s="401" t="s">
        <v>33</v>
      </c>
      <c r="C183" s="402">
        <v>57824.0795</v>
      </c>
      <c r="D183" s="403" t="s">
        <v>727</v>
      </c>
      <c r="E183" s="445">
        <f t="shared" si="32"/>
        <v>3743.0169331438797</v>
      </c>
      <c r="F183" s="108">
        <f t="shared" si="33"/>
        <v>3743</v>
      </c>
      <c r="G183" s="446">
        <f t="shared" si="29"/>
        <v>6.5058823165600188E-3</v>
      </c>
      <c r="K183" s="433">
        <f t="shared" si="31"/>
        <v>6.5058823165600188E-3</v>
      </c>
      <c r="M183" s="372"/>
      <c r="O183" s="25">
        <f t="shared" ca="1" si="30"/>
        <v>7.1712946646162196E-3</v>
      </c>
      <c r="Q183" s="369">
        <f t="shared" si="34"/>
        <v>42805.5795</v>
      </c>
      <c r="S183" s="66">
        <v>1</v>
      </c>
    </row>
    <row r="184" spans="1:19" ht="12.95" customHeight="1" x14ac:dyDescent="0.2">
      <c r="A184" s="400" t="s">
        <v>726</v>
      </c>
      <c r="B184" s="401" t="s">
        <v>35</v>
      </c>
      <c r="C184" s="402">
        <v>57824.272499999999</v>
      </c>
      <c r="D184" s="403" t="s">
        <v>727</v>
      </c>
      <c r="E184" s="445">
        <f t="shared" si="32"/>
        <v>3743.5192626681915</v>
      </c>
      <c r="F184" s="108">
        <f t="shared" si="33"/>
        <v>3743.5</v>
      </c>
      <c r="G184" s="446">
        <f t="shared" si="29"/>
        <v>7.40090872568544E-3</v>
      </c>
      <c r="K184" s="433">
        <f t="shared" si="31"/>
        <v>7.40090872568544E-3</v>
      </c>
      <c r="M184" s="372"/>
      <c r="O184" s="25">
        <f t="shared" ca="1" si="30"/>
        <v>7.1719098785520304E-3</v>
      </c>
      <c r="Q184" s="369">
        <f t="shared" si="34"/>
        <v>42805.772499999999</v>
      </c>
      <c r="S184" s="66">
        <v>1</v>
      </c>
    </row>
    <row r="185" spans="1:19" ht="12.95" customHeight="1" x14ac:dyDescent="0.2">
      <c r="A185" s="404" t="s">
        <v>1</v>
      </c>
      <c r="B185" s="405" t="s">
        <v>33</v>
      </c>
      <c r="C185" s="405">
        <v>57825.426500000001</v>
      </c>
      <c r="D185" s="405">
        <v>1E-3</v>
      </c>
      <c r="E185" s="445">
        <f t="shared" si="32"/>
        <v>3746.5228288394819</v>
      </c>
      <c r="F185" s="108">
        <f t="shared" si="33"/>
        <v>3746.5</v>
      </c>
      <c r="G185" s="446">
        <f t="shared" si="29"/>
        <v>8.7710672087268904E-3</v>
      </c>
      <c r="K185" s="433">
        <f t="shared" si="31"/>
        <v>8.7710672087268904E-3</v>
      </c>
      <c r="M185" s="372"/>
      <c r="O185" s="25">
        <f t="shared" ca="1" si="30"/>
        <v>7.1756011621668999E-3</v>
      </c>
      <c r="Q185" s="369">
        <f t="shared" si="34"/>
        <v>42806.926500000001</v>
      </c>
      <c r="S185" s="66">
        <v>1</v>
      </c>
    </row>
    <row r="186" spans="1:19" ht="12.95" customHeight="1" x14ac:dyDescent="0.2">
      <c r="A186" s="404" t="s">
        <v>1</v>
      </c>
      <c r="B186" s="405" t="s">
        <v>33</v>
      </c>
      <c r="C186" s="405">
        <v>57825.615599999997</v>
      </c>
      <c r="D186" s="405">
        <v>2.2000000000000001E-3</v>
      </c>
      <c r="E186" s="445">
        <f t="shared" si="32"/>
        <v>3747.0150076635528</v>
      </c>
      <c r="F186" s="108">
        <f t="shared" si="33"/>
        <v>3747</v>
      </c>
      <c r="G186" s="446">
        <f t="shared" si="29"/>
        <v>5.7660936217871495E-3</v>
      </c>
      <c r="K186" s="433">
        <f t="shared" si="31"/>
        <v>5.7660936217871495E-3</v>
      </c>
      <c r="M186" s="372"/>
      <c r="O186" s="25">
        <f t="shared" ca="1" si="30"/>
        <v>7.1762163761027124E-3</v>
      </c>
      <c r="Q186" s="369">
        <f t="shared" si="34"/>
        <v>42807.115599999997</v>
      </c>
      <c r="S186" s="66">
        <v>1</v>
      </c>
    </row>
    <row r="187" spans="1:19" ht="12.95" customHeight="1" x14ac:dyDescent="0.2">
      <c r="A187" s="404" t="s">
        <v>1</v>
      </c>
      <c r="B187" s="405" t="s">
        <v>33</v>
      </c>
      <c r="C187" s="405">
        <v>57829.458599999998</v>
      </c>
      <c r="D187" s="405">
        <v>8.0000000000000004E-4</v>
      </c>
      <c r="E187" s="445">
        <f t="shared" si="32"/>
        <v>3757.017351507789</v>
      </c>
      <c r="F187" s="108">
        <f t="shared" si="33"/>
        <v>3757</v>
      </c>
      <c r="G187" s="446">
        <f t="shared" si="29"/>
        <v>6.6666218917816877E-3</v>
      </c>
      <c r="K187" s="433">
        <f t="shared" si="31"/>
        <v>6.6666218917816877E-3</v>
      </c>
      <c r="M187" s="372"/>
      <c r="O187" s="25">
        <f t="shared" ca="1" si="30"/>
        <v>7.1885206548189459E-3</v>
      </c>
      <c r="Q187" s="369">
        <f t="shared" si="34"/>
        <v>42810.958599999998</v>
      </c>
      <c r="S187" s="66">
        <v>1</v>
      </c>
    </row>
    <row r="188" spans="1:19" ht="12.95" customHeight="1" x14ac:dyDescent="0.2">
      <c r="A188" s="404" t="s">
        <v>1</v>
      </c>
      <c r="B188" s="405" t="s">
        <v>33</v>
      </c>
      <c r="C188" s="405">
        <v>57829.650399999999</v>
      </c>
      <c r="D188" s="405">
        <v>1.9E-3</v>
      </c>
      <c r="E188" s="445">
        <f t="shared" si="32"/>
        <v>3757.5165577397247</v>
      </c>
      <c r="F188" s="108">
        <f t="shared" si="33"/>
        <v>3757.5</v>
      </c>
      <c r="G188" s="446">
        <f t="shared" si="29"/>
        <v>6.3616483021178283E-3</v>
      </c>
      <c r="K188" s="433">
        <f t="shared" si="31"/>
        <v>6.3616483021178283E-3</v>
      </c>
      <c r="M188" s="372"/>
      <c r="O188" s="25">
        <f t="shared" ca="1" si="30"/>
        <v>7.1891358687547566E-3</v>
      </c>
      <c r="Q188" s="369">
        <f t="shared" si="34"/>
        <v>42811.150399999999</v>
      </c>
      <c r="S188" s="66">
        <v>1</v>
      </c>
    </row>
    <row r="189" spans="1:19" ht="12.95" customHeight="1" x14ac:dyDescent="0.2">
      <c r="A189" s="406" t="s">
        <v>732</v>
      </c>
      <c r="B189" s="407" t="s">
        <v>33</v>
      </c>
      <c r="C189" s="408">
        <v>57846.363160000183</v>
      </c>
      <c r="D189" s="408">
        <v>2.0000000000000001E-4</v>
      </c>
      <c r="E189" s="445">
        <f t="shared" si="32"/>
        <v>3801.0155876923673</v>
      </c>
      <c r="F189" s="108">
        <f t="shared" si="33"/>
        <v>3801</v>
      </c>
      <c r="G189" s="446">
        <f t="shared" si="29"/>
        <v>5.9889464610023424E-3</v>
      </c>
      <c r="K189" s="433">
        <f t="shared" si="31"/>
        <v>5.9889464610023424E-3</v>
      </c>
      <c r="M189" s="372"/>
      <c r="O189" s="25">
        <f t="shared" ca="1" si="30"/>
        <v>7.2426594811703712E-3</v>
      </c>
      <c r="Q189" s="369">
        <f t="shared" si="34"/>
        <v>42827.863160000183</v>
      </c>
      <c r="S189" s="66">
        <v>1</v>
      </c>
    </row>
    <row r="190" spans="1:19" ht="12.95" customHeight="1" x14ac:dyDescent="0.2">
      <c r="A190" s="409" t="s">
        <v>728</v>
      </c>
      <c r="B190" s="389"/>
      <c r="C190" s="388">
        <v>57899.770150172451</v>
      </c>
      <c r="D190" s="388">
        <v>5.0000000000000001E-4</v>
      </c>
      <c r="E190" s="445">
        <f t="shared" si="32"/>
        <v>3940.02029219111</v>
      </c>
      <c r="F190" s="108">
        <f t="shared" si="33"/>
        <v>3940</v>
      </c>
      <c r="G190" s="446">
        <f t="shared" ref="G190:G208" si="35">+C190-(C$7+F190*C$8)</f>
        <v>7.796461672114674E-3</v>
      </c>
      <c r="K190" s="433">
        <f t="shared" si="31"/>
        <v>7.796461672114674E-3</v>
      </c>
      <c r="M190" s="372"/>
      <c r="O190" s="25">
        <f t="shared" ca="1" si="30"/>
        <v>7.4136889553260144E-3</v>
      </c>
      <c r="Q190" s="369">
        <f t="shared" si="34"/>
        <v>42881.270150172451</v>
      </c>
      <c r="S190" s="66">
        <v>1</v>
      </c>
    </row>
    <row r="191" spans="1:19" ht="12.95" customHeight="1" x14ac:dyDescent="0.2">
      <c r="A191" s="404" t="s">
        <v>0</v>
      </c>
      <c r="B191" s="410" t="s">
        <v>33</v>
      </c>
      <c r="C191" s="404">
        <v>58124.147400000133</v>
      </c>
      <c r="D191" s="404" t="s">
        <v>18</v>
      </c>
      <c r="E191" s="445">
        <f t="shared" si="32"/>
        <v>4524.0167542260069</v>
      </c>
      <c r="F191" s="108">
        <f t="shared" si="33"/>
        <v>4524</v>
      </c>
      <c r="G191" s="446">
        <f t="shared" si="35"/>
        <v>6.437140291382093E-3</v>
      </c>
      <c r="K191" s="433">
        <f t="shared" si="31"/>
        <v>6.437140291382093E-3</v>
      </c>
      <c r="M191" s="372"/>
      <c r="O191" s="25">
        <f t="shared" ca="1" si="30"/>
        <v>8.1322588323540345E-3</v>
      </c>
      <c r="Q191" s="369">
        <f t="shared" si="34"/>
        <v>43105.647400000133</v>
      </c>
      <c r="S191" s="66">
        <v>1</v>
      </c>
    </row>
    <row r="192" spans="1:19" ht="12.95" customHeight="1" x14ac:dyDescent="0.2">
      <c r="A192" s="411" t="s">
        <v>731</v>
      </c>
      <c r="B192" s="412" t="s">
        <v>35</v>
      </c>
      <c r="C192" s="413">
        <v>58304.7281</v>
      </c>
      <c r="D192" s="413">
        <v>2.9999999999999997E-4</v>
      </c>
      <c r="E192" s="445">
        <f t="shared" si="32"/>
        <v>4994.0220243356043</v>
      </c>
      <c r="F192" s="108">
        <f t="shared" si="33"/>
        <v>4994</v>
      </c>
      <c r="G192" s="446">
        <f t="shared" si="35"/>
        <v>8.4619688204838894E-3</v>
      </c>
      <c r="K192" s="433">
        <f t="shared" si="31"/>
        <v>8.4619688204838894E-3</v>
      </c>
      <c r="M192" s="372"/>
      <c r="O192" s="25">
        <f t="shared" ref="O192:O208" ca="1" si="36">+C$11+C$12*F192</f>
        <v>8.7105599320169962E-3</v>
      </c>
      <c r="Q192" s="369">
        <f t="shared" si="34"/>
        <v>43286.2281</v>
      </c>
      <c r="S192" s="66">
        <v>1</v>
      </c>
    </row>
    <row r="193" spans="1:19" ht="12.95" customHeight="1" x14ac:dyDescent="0.2">
      <c r="A193" s="358" t="s">
        <v>730</v>
      </c>
      <c r="C193" s="368">
        <v>58577.902800000003</v>
      </c>
      <c r="D193" s="368">
        <v>2.0000000000000001E-4</v>
      </c>
      <c r="E193" s="445">
        <f t="shared" si="32"/>
        <v>5705.0257399082202</v>
      </c>
      <c r="F193" s="108">
        <f t="shared" si="33"/>
        <v>5705</v>
      </c>
      <c r="G193" s="446">
        <f t="shared" si="35"/>
        <v>9.8895287737832405E-3</v>
      </c>
      <c r="K193" s="433">
        <f t="shared" si="31"/>
        <v>9.8895287737832405E-3</v>
      </c>
      <c r="M193" s="372"/>
      <c r="O193" s="25">
        <f t="shared" ca="1" si="36"/>
        <v>9.5853941487411796E-3</v>
      </c>
      <c r="Q193" s="369">
        <f t="shared" si="34"/>
        <v>43559.402800000003</v>
      </c>
      <c r="S193" s="66">
        <v>1</v>
      </c>
    </row>
    <row r="194" spans="1:19" ht="12.95" customHeight="1" x14ac:dyDescent="0.2">
      <c r="A194" s="378" t="s">
        <v>729</v>
      </c>
      <c r="C194" s="334">
        <v>59020.705800000003</v>
      </c>
      <c r="D194" s="22">
        <v>2.0000000000000001E-4</v>
      </c>
      <c r="E194" s="445">
        <f t="shared" si="32"/>
        <v>6857.5284360462483</v>
      </c>
      <c r="F194" s="108">
        <f t="shared" si="33"/>
        <v>6857.5</v>
      </c>
      <c r="G194" s="446">
        <f t="shared" si="35"/>
        <v>1.0925411828793585E-2</v>
      </c>
      <c r="K194" s="433">
        <f t="shared" si="31"/>
        <v>1.0925411828793585E-2</v>
      </c>
      <c r="M194" s="372"/>
      <c r="O194" s="25">
        <f t="shared" ca="1" si="36"/>
        <v>1.100346227078706E-2</v>
      </c>
      <c r="Q194" s="369">
        <f t="shared" si="34"/>
        <v>44002.205800000003</v>
      </c>
      <c r="S194" s="66">
        <v>1</v>
      </c>
    </row>
    <row r="195" spans="1:19" ht="12.95" customHeight="1" x14ac:dyDescent="0.2">
      <c r="A195" s="335" t="s">
        <v>733</v>
      </c>
      <c r="B195" s="336" t="s">
        <v>33</v>
      </c>
      <c r="C195" s="448">
        <v>59280.434000000001</v>
      </c>
      <c r="D195" s="449">
        <v>1E-3</v>
      </c>
      <c r="E195" s="445">
        <f t="shared" si="32"/>
        <v>7533.5343591386263</v>
      </c>
      <c r="F195" s="108">
        <f t="shared" si="33"/>
        <v>7533.5</v>
      </c>
      <c r="G195" s="446">
        <f t="shared" si="35"/>
        <v>1.3201122834288981E-2</v>
      </c>
      <c r="K195" s="433">
        <f t="shared" si="31"/>
        <v>1.3201122834288981E-2</v>
      </c>
      <c r="M195" s="372"/>
      <c r="O195" s="25">
        <f t="shared" ca="1" si="36"/>
        <v>1.1835231512004427E-2</v>
      </c>
      <c r="Q195" s="369">
        <f t="shared" si="34"/>
        <v>44261.934000000001</v>
      </c>
      <c r="S195" s="66">
        <v>1</v>
      </c>
    </row>
    <row r="196" spans="1:19" ht="12.95" customHeight="1" x14ac:dyDescent="0.2">
      <c r="A196" s="335" t="s">
        <v>733</v>
      </c>
      <c r="B196" s="336" t="s">
        <v>33</v>
      </c>
      <c r="C196" s="448">
        <v>59280.623899999999</v>
      </c>
      <c r="D196" s="449">
        <v>1.1000000000000001E-3</v>
      </c>
      <c r="E196" s="445">
        <f t="shared" si="32"/>
        <v>7534.0286201576209</v>
      </c>
      <c r="F196" s="108">
        <f t="shared" si="33"/>
        <v>7534</v>
      </c>
      <c r="G196" s="446">
        <f t="shared" si="35"/>
        <v>1.0996149248967413E-2</v>
      </c>
      <c r="K196" s="433">
        <f t="shared" si="31"/>
        <v>1.0996149248967413E-2</v>
      </c>
      <c r="M196" s="372"/>
      <c r="O196" s="25">
        <f t="shared" ca="1" si="36"/>
        <v>1.1835846725940239E-2</v>
      </c>
      <c r="Q196" s="369">
        <f t="shared" si="34"/>
        <v>44262.123899999999</v>
      </c>
      <c r="S196" s="66">
        <v>1</v>
      </c>
    </row>
    <row r="197" spans="1:19" ht="12.95" customHeight="1" x14ac:dyDescent="0.2">
      <c r="A197" s="335" t="s">
        <v>733</v>
      </c>
      <c r="B197" s="336" t="s">
        <v>33</v>
      </c>
      <c r="C197" s="448">
        <v>59298.2984</v>
      </c>
      <c r="D197" s="449">
        <v>2.7000000000000001E-3</v>
      </c>
      <c r="E197" s="445">
        <f t="shared" si="32"/>
        <v>7580.0308127870585</v>
      </c>
      <c r="F197" s="108">
        <f t="shared" si="33"/>
        <v>7580</v>
      </c>
      <c r="G197" s="446">
        <f t="shared" si="35"/>
        <v>1.1838579288451001E-2</v>
      </c>
      <c r="K197" s="433">
        <f t="shared" si="31"/>
        <v>1.1838579288451001E-2</v>
      </c>
      <c r="M197" s="372"/>
      <c r="O197" s="25">
        <f t="shared" ca="1" si="36"/>
        <v>1.1892446408034911E-2</v>
      </c>
      <c r="Q197" s="369">
        <f t="shared" si="34"/>
        <v>44279.7984</v>
      </c>
      <c r="S197" s="66">
        <v>1</v>
      </c>
    </row>
    <row r="198" spans="1:19" ht="12.95" customHeight="1" x14ac:dyDescent="0.2">
      <c r="A198" s="335" t="s">
        <v>733</v>
      </c>
      <c r="B198" s="336" t="s">
        <v>33</v>
      </c>
      <c r="C198" s="448">
        <v>59298.491699999999</v>
      </c>
      <c r="D198" s="449">
        <v>1.2999999999999999E-3</v>
      </c>
      <c r="E198" s="445">
        <f t="shared" si="32"/>
        <v>7580.5339231344642</v>
      </c>
      <c r="F198" s="108">
        <f t="shared" si="33"/>
        <v>7580.5</v>
      </c>
      <c r="G198" s="446">
        <f t="shared" si="35"/>
        <v>1.3033605697273742E-2</v>
      </c>
      <c r="K198" s="433">
        <f t="shared" si="31"/>
        <v>1.3033605697273742E-2</v>
      </c>
      <c r="M198" s="372"/>
      <c r="O198" s="25">
        <f t="shared" ca="1" si="36"/>
        <v>1.1893061621970723E-2</v>
      </c>
      <c r="Q198" s="369">
        <f t="shared" si="34"/>
        <v>44279.991699999999</v>
      </c>
      <c r="S198" s="66">
        <v>1</v>
      </c>
    </row>
    <row r="199" spans="1:19" ht="12.95" customHeight="1" x14ac:dyDescent="0.2">
      <c r="A199" s="335" t="s">
        <v>733</v>
      </c>
      <c r="B199" s="336" t="s">
        <v>33</v>
      </c>
      <c r="C199" s="448">
        <v>59304.444499999998</v>
      </c>
      <c r="D199" s="449">
        <v>1.1000000000000001E-3</v>
      </c>
      <c r="E199" s="445">
        <f t="shared" si="32"/>
        <v>7596.0275355299755</v>
      </c>
      <c r="F199" s="108">
        <f t="shared" si="33"/>
        <v>7596</v>
      </c>
      <c r="G199" s="446">
        <f t="shared" si="35"/>
        <v>1.0579424517345615E-2</v>
      </c>
      <c r="K199" s="433">
        <f t="shared" si="31"/>
        <v>1.0579424517345615E-2</v>
      </c>
      <c r="M199" s="372"/>
      <c r="O199" s="25">
        <f t="shared" ca="1" si="36"/>
        <v>1.1912133253980885E-2</v>
      </c>
      <c r="Q199" s="369">
        <f t="shared" si="34"/>
        <v>44285.944499999998</v>
      </c>
      <c r="S199" s="66">
        <v>1</v>
      </c>
    </row>
    <row r="200" spans="1:19" ht="12.95" customHeight="1" x14ac:dyDescent="0.2">
      <c r="A200" s="335" t="s">
        <v>733</v>
      </c>
      <c r="B200" s="336" t="s">
        <v>33</v>
      </c>
      <c r="C200" s="448">
        <v>59304.638700000003</v>
      </c>
      <c r="D200" s="449">
        <v>2.9999999999999997E-4</v>
      </c>
      <c r="E200" s="445">
        <f t="shared" si="32"/>
        <v>7596.532988346682</v>
      </c>
      <c r="F200" s="108">
        <f t="shared" si="33"/>
        <v>7596.5</v>
      </c>
      <c r="G200" s="446">
        <f t="shared" si="35"/>
        <v>1.2674450932536274E-2</v>
      </c>
      <c r="K200" s="433">
        <f t="shared" si="31"/>
        <v>1.2674450932536274E-2</v>
      </c>
      <c r="M200" s="372"/>
      <c r="O200" s="25">
        <f t="shared" ca="1" si="36"/>
        <v>1.1912748467916696E-2</v>
      </c>
      <c r="Q200" s="369">
        <f t="shared" si="34"/>
        <v>44286.138700000003</v>
      </c>
      <c r="S200" s="66">
        <v>1</v>
      </c>
    </row>
    <row r="201" spans="1:19" ht="12.95" customHeight="1" x14ac:dyDescent="0.2">
      <c r="A201" s="335" t="s">
        <v>733</v>
      </c>
      <c r="B201" s="336" t="s">
        <v>33</v>
      </c>
      <c r="C201" s="448">
        <v>59305.4064</v>
      </c>
      <c r="D201" s="449">
        <v>1.1000000000000001E-3</v>
      </c>
      <c r="E201" s="445">
        <f t="shared" si="32"/>
        <v>7598.5311146462354</v>
      </c>
      <c r="F201" s="108">
        <f t="shared" si="33"/>
        <v>7598.5</v>
      </c>
      <c r="G201" s="446">
        <f t="shared" si="35"/>
        <v>1.1954556590353604E-2</v>
      </c>
      <c r="K201" s="433">
        <f t="shared" si="31"/>
        <v>1.1954556590353604E-2</v>
      </c>
      <c r="M201" s="372"/>
      <c r="O201" s="25">
        <f t="shared" ca="1" si="36"/>
        <v>1.1915209323659942E-2</v>
      </c>
      <c r="Q201" s="369">
        <f t="shared" si="34"/>
        <v>44286.9064</v>
      </c>
      <c r="S201" s="66">
        <v>1</v>
      </c>
    </row>
    <row r="202" spans="1:19" ht="12.95" customHeight="1" x14ac:dyDescent="0.2">
      <c r="A202" s="335" t="s">
        <v>733</v>
      </c>
      <c r="B202" s="336" t="s">
        <v>33</v>
      </c>
      <c r="C202" s="448">
        <v>59305.597999999998</v>
      </c>
      <c r="D202" s="449">
        <v>1.4E-3</v>
      </c>
      <c r="E202" s="445">
        <f t="shared" si="32"/>
        <v>7599.0298003294356</v>
      </c>
      <c r="F202" s="108">
        <f t="shared" si="33"/>
        <v>7599</v>
      </c>
      <c r="G202" s="446">
        <f t="shared" si="35"/>
        <v>1.1449582998466212E-2</v>
      </c>
      <c r="K202" s="433">
        <f t="shared" si="31"/>
        <v>1.1449582998466212E-2</v>
      </c>
      <c r="M202" s="372"/>
      <c r="O202" s="25">
        <f t="shared" ca="1" si="36"/>
        <v>1.1915824537595755E-2</v>
      </c>
      <c r="Q202" s="369">
        <f t="shared" si="34"/>
        <v>44287.097999999998</v>
      </c>
      <c r="S202" s="66">
        <v>1</v>
      </c>
    </row>
    <row r="203" spans="1:19" ht="12.95" customHeight="1" x14ac:dyDescent="0.2">
      <c r="A203" s="335" t="s">
        <v>734</v>
      </c>
      <c r="B203" s="336" t="s">
        <v>33</v>
      </c>
      <c r="C203" s="448">
        <v>59329.419999999925</v>
      </c>
      <c r="D203" s="449">
        <v>3.0000000000000001E-3</v>
      </c>
      <c r="E203" s="445">
        <f t="shared" si="32"/>
        <v>7661.0323595427117</v>
      </c>
      <c r="F203" s="108">
        <f t="shared" si="33"/>
        <v>7661</v>
      </c>
      <c r="G203" s="446">
        <f t="shared" si="35"/>
        <v>1.2432858195097651E-2</v>
      </c>
      <c r="K203" s="433">
        <f t="shared" si="31"/>
        <v>1.2432858195097651E-2</v>
      </c>
      <c r="M203" s="372"/>
      <c r="O203" s="25">
        <f t="shared" ca="1" si="36"/>
        <v>1.1992111065636401E-2</v>
      </c>
      <c r="Q203" s="369">
        <f t="shared" si="34"/>
        <v>44310.919999999925</v>
      </c>
      <c r="S203" s="66">
        <v>1</v>
      </c>
    </row>
    <row r="204" spans="1:19" ht="12.95" customHeight="1" x14ac:dyDescent="0.2">
      <c r="A204" s="335" t="s">
        <v>735</v>
      </c>
      <c r="B204" s="336" t="s">
        <v>33</v>
      </c>
      <c r="C204" s="448">
        <v>59339.215400000103</v>
      </c>
      <c r="D204" s="449"/>
      <c r="E204" s="445">
        <f t="shared" si="32"/>
        <v>7686.5272746854616</v>
      </c>
      <c r="F204" s="108">
        <f t="shared" si="33"/>
        <v>7686.5</v>
      </c>
      <c r="G204" s="446">
        <f t="shared" si="35"/>
        <v>1.0479205462615937E-2</v>
      </c>
      <c r="K204" s="433">
        <f t="shared" si="31"/>
        <v>1.0479205462615937E-2</v>
      </c>
      <c r="M204" s="372"/>
      <c r="O204" s="25">
        <f t="shared" ca="1" si="36"/>
        <v>1.2023486976362794E-2</v>
      </c>
      <c r="Q204" s="369">
        <f t="shared" si="34"/>
        <v>44320.715400000103</v>
      </c>
      <c r="S204" s="66">
        <v>1</v>
      </c>
    </row>
    <row r="205" spans="1:19" ht="12.95" customHeight="1" x14ac:dyDescent="0.2">
      <c r="A205" s="335" t="s">
        <v>736</v>
      </c>
      <c r="B205" s="336" t="s">
        <v>35</v>
      </c>
      <c r="C205" s="448">
        <v>59527.676800000001</v>
      </c>
      <c r="D205" s="449">
        <v>2.9999999999999997E-4</v>
      </c>
      <c r="E205" s="445">
        <f t="shared" si="32"/>
        <v>8177.0439866721244</v>
      </c>
      <c r="F205" s="108">
        <f t="shared" si="33"/>
        <v>8177</v>
      </c>
      <c r="G205" s="446">
        <f t="shared" si="35"/>
        <v>1.6900116970646195E-2</v>
      </c>
      <c r="K205" s="433">
        <f t="shared" si="31"/>
        <v>1.6900116970646195E-2</v>
      </c>
      <c r="M205" s="372"/>
      <c r="O205" s="25">
        <f t="shared" ca="1" si="36"/>
        <v>1.2627011847394036E-2</v>
      </c>
      <c r="Q205" s="369">
        <f t="shared" si="34"/>
        <v>44509.176800000001</v>
      </c>
      <c r="S205" s="66">
        <v>1</v>
      </c>
    </row>
    <row r="206" spans="1:19" ht="12.95" customHeight="1" x14ac:dyDescent="0.2">
      <c r="A206" s="335" t="s">
        <v>736</v>
      </c>
      <c r="B206" s="336" t="s">
        <v>35</v>
      </c>
      <c r="C206" s="448">
        <v>59604.513200000001</v>
      </c>
      <c r="D206" s="449">
        <v>2.9999999999999997E-4</v>
      </c>
      <c r="E206" s="445">
        <f t="shared" si="32"/>
        <v>8377.029438806685</v>
      </c>
      <c r="F206" s="108">
        <f t="shared" si="33"/>
        <v>8377</v>
      </c>
      <c r="G206" s="446">
        <f t="shared" si="35"/>
        <v>1.1310682362818625E-2</v>
      </c>
      <c r="K206" s="433">
        <f t="shared" si="31"/>
        <v>1.1310682362818625E-2</v>
      </c>
      <c r="M206" s="372"/>
      <c r="O206" s="25">
        <f t="shared" ca="1" si="36"/>
        <v>1.28730974217187E-2</v>
      </c>
      <c r="Q206" s="369">
        <f t="shared" si="34"/>
        <v>44586.013200000001</v>
      </c>
      <c r="S206" s="66">
        <v>1</v>
      </c>
    </row>
    <row r="207" spans="1:19" ht="12.95" customHeight="1" x14ac:dyDescent="0.2">
      <c r="A207" s="337" t="s">
        <v>738</v>
      </c>
      <c r="B207" s="416" t="s">
        <v>33</v>
      </c>
      <c r="C207" s="417">
        <v>59651.772199999999</v>
      </c>
      <c r="D207" s="417">
        <v>2.0000000000000001E-4</v>
      </c>
      <c r="E207" s="445">
        <f t="shared" si="32"/>
        <v>8500.0325009286335</v>
      </c>
      <c r="F207" s="108">
        <f t="shared" si="33"/>
        <v>8500</v>
      </c>
      <c r="G207" s="446">
        <f t="shared" si="35"/>
        <v>1.2487180072639603E-2</v>
      </c>
      <c r="K207" s="433">
        <f t="shared" si="31"/>
        <v>1.2487180072639603E-2</v>
      </c>
      <c r="M207" s="372"/>
      <c r="O207" s="25">
        <f t="shared" ca="1" si="36"/>
        <v>1.3024440049928369E-2</v>
      </c>
      <c r="Q207" s="369">
        <f t="shared" si="34"/>
        <v>44633.272199999999</v>
      </c>
      <c r="S207" s="66">
        <v>1</v>
      </c>
    </row>
    <row r="208" spans="1:19" ht="12.95" customHeight="1" x14ac:dyDescent="0.2">
      <c r="A208" s="414" t="s">
        <v>737</v>
      </c>
      <c r="B208" s="415" t="s">
        <v>33</v>
      </c>
      <c r="C208" s="450">
        <v>59772.414700000081</v>
      </c>
      <c r="E208" s="445">
        <f t="shared" si="32"/>
        <v>8814.0340016387163</v>
      </c>
      <c r="F208" s="108">
        <f t="shared" si="33"/>
        <v>8814</v>
      </c>
      <c r="G208" s="446">
        <f t="shared" si="35"/>
        <v>1.3063767815765459E-2</v>
      </c>
      <c r="K208" s="433">
        <f t="shared" si="31"/>
        <v>1.3063767815765459E-2</v>
      </c>
      <c r="M208" s="372"/>
      <c r="O208" s="25">
        <f t="shared" ca="1" si="36"/>
        <v>1.3410794401618093E-2</v>
      </c>
      <c r="Q208" s="369">
        <f t="shared" si="34"/>
        <v>44753.914700000081</v>
      </c>
      <c r="S208" s="66">
        <v>1</v>
      </c>
    </row>
  </sheetData>
  <protectedRanges>
    <protectedRange sqref="A193:D194" name="Range1"/>
  </protectedRanges>
  <sortState xmlns:xlrd2="http://schemas.microsoft.com/office/spreadsheetml/2017/richdata2" ref="A21:V208">
    <sortCondition ref="C21:C208"/>
  </sortState>
  <phoneticPr fontId="8" type="noConversion"/>
  <hyperlinks>
    <hyperlink ref="H1382" r:id="rId1" display="http://vsolj.cetus-net.org/bulletin.html" xr:uid="{00000000-0004-0000-0000-000000000000}"/>
    <hyperlink ref="H64942" r:id="rId2" display="http://vsolj.cetus-net.org/bulletin.html" xr:uid="{00000000-0004-0000-0000-000001000000}"/>
    <hyperlink ref="H64935" r:id="rId3" display="https://www.aavso.org/ejaavso" xr:uid="{00000000-0004-0000-0000-000002000000}"/>
    <hyperlink ref="AP1086" r:id="rId4" display="http://cdsbib.u-strasbg.fr/cgi-bin/cdsbib?1990RMxAA..21..381G" xr:uid="{00000000-0004-0000-0000-000003000000}"/>
    <hyperlink ref="AP1090" r:id="rId5" display="http://cdsbib.u-strasbg.fr/cgi-bin/cdsbib?1990RMxAA..21..381G" xr:uid="{00000000-0004-0000-0000-000004000000}"/>
    <hyperlink ref="AP1089" r:id="rId6" display="http://cdsbib.u-strasbg.fr/cgi-bin/cdsbib?1990RMxAA..21..381G" xr:uid="{00000000-0004-0000-0000-000005000000}"/>
    <hyperlink ref="AP1070" r:id="rId7" display="http://cdsbib.u-strasbg.fr/cgi-bin/cdsbib?1990RMxAA..21..381G" xr:uid="{00000000-0004-0000-0000-000006000000}"/>
    <hyperlink ref="I64942" r:id="rId8" display="http://vsolj.cetus-net.org/bulletin.html" xr:uid="{00000000-0004-0000-0000-000007000000}"/>
    <hyperlink ref="AQ1226" r:id="rId9" display="http://cdsbib.u-strasbg.fr/cgi-bin/cdsbib?1990RMxAA..21..381G" xr:uid="{00000000-0004-0000-0000-000008000000}"/>
    <hyperlink ref="AQ55992" r:id="rId10" display="http://cdsbib.u-strasbg.fr/cgi-bin/cdsbib?1990RMxAA..21..381G" xr:uid="{00000000-0004-0000-0000-000009000000}"/>
    <hyperlink ref="AQ1227" r:id="rId11" display="http://cdsbib.u-strasbg.fr/cgi-bin/cdsbib?1990RMxAA..21..381G" xr:uid="{00000000-0004-0000-0000-00000A000000}"/>
    <hyperlink ref="H64939" r:id="rId12" display="https://www.aavso.org/ejaavso" xr:uid="{00000000-0004-0000-0000-00000B000000}"/>
    <hyperlink ref="H2112" r:id="rId13" display="http://vsolj.cetus-net.org/bulletin.html" xr:uid="{00000000-0004-0000-0000-00000C000000}"/>
    <hyperlink ref="AP3356" r:id="rId14" display="http://cdsbib.u-strasbg.fr/cgi-bin/cdsbib?1990RMxAA..21..381G" xr:uid="{00000000-0004-0000-0000-00000D000000}"/>
    <hyperlink ref="AP3359" r:id="rId15" display="http://cdsbib.u-strasbg.fr/cgi-bin/cdsbib?1990RMxAA..21..381G" xr:uid="{00000000-0004-0000-0000-00000E000000}"/>
    <hyperlink ref="AP3357" r:id="rId16" display="http://cdsbib.u-strasbg.fr/cgi-bin/cdsbib?1990RMxAA..21..381G" xr:uid="{00000000-0004-0000-0000-00000F000000}"/>
    <hyperlink ref="AP3341" r:id="rId17" display="http://cdsbib.u-strasbg.fr/cgi-bin/cdsbib?1990RMxAA..21..381G" xr:uid="{00000000-0004-0000-0000-000010000000}"/>
    <hyperlink ref="I2112" r:id="rId18" display="http://vsolj.cetus-net.org/bulletin.html" xr:uid="{00000000-0004-0000-0000-000011000000}"/>
    <hyperlink ref="AQ3570" r:id="rId19" display="http://cdsbib.u-strasbg.fr/cgi-bin/cdsbib?1990RMxAA..21..381G" xr:uid="{00000000-0004-0000-0000-000012000000}"/>
    <hyperlink ref="AQ271" r:id="rId20" display="http://cdsbib.u-strasbg.fr/cgi-bin/cdsbib?1990RMxAA..21..381G" xr:uid="{00000000-0004-0000-0000-000013000000}"/>
    <hyperlink ref="AQ3574" r:id="rId21" display="http://cdsbib.u-strasbg.fr/cgi-bin/cdsbib?1990RMxAA..21..381G" xr:uid="{00000000-0004-0000-0000-000014000000}"/>
    <hyperlink ref="H64609" r:id="rId22" display="http://vsolj.cetus-net.org/bulletin.html" xr:uid="{00000000-0004-0000-0000-000015000000}"/>
    <hyperlink ref="H64602" r:id="rId23" display="https://www.aavso.org/ejaavso" xr:uid="{00000000-0004-0000-0000-000016000000}"/>
    <hyperlink ref="I64609" r:id="rId24" display="http://vsolj.cetus-net.org/bulletin.html" xr:uid="{00000000-0004-0000-0000-000017000000}"/>
    <hyperlink ref="AQ58260" r:id="rId25" display="http://cdsbib.u-strasbg.fr/cgi-bin/cdsbib?1990RMxAA..21..381G" xr:uid="{00000000-0004-0000-0000-000018000000}"/>
    <hyperlink ref="H64606" r:id="rId26" display="https://www.aavso.org/ejaavso" xr:uid="{00000000-0004-0000-0000-000019000000}"/>
    <hyperlink ref="AP5624" r:id="rId27" display="http://cdsbib.u-strasbg.fr/cgi-bin/cdsbib?1990RMxAA..21..381G" xr:uid="{00000000-0004-0000-0000-00001A000000}"/>
    <hyperlink ref="AP5627" r:id="rId28" display="http://cdsbib.u-strasbg.fr/cgi-bin/cdsbib?1990RMxAA..21..381G" xr:uid="{00000000-0004-0000-0000-00001B000000}"/>
    <hyperlink ref="AP5625" r:id="rId29" display="http://cdsbib.u-strasbg.fr/cgi-bin/cdsbib?1990RMxAA..21..381G" xr:uid="{00000000-0004-0000-0000-00001C000000}"/>
    <hyperlink ref="AP5609" r:id="rId30" display="http://cdsbib.u-strasbg.fr/cgi-bin/cdsbib?1990RMxAA..21..381G" xr:uid="{00000000-0004-0000-0000-00001D000000}"/>
    <hyperlink ref="AQ5838" r:id="rId31" display="http://cdsbib.u-strasbg.fr/cgi-bin/cdsbib?1990RMxAA..21..381G" xr:uid="{00000000-0004-0000-0000-00001E000000}"/>
    <hyperlink ref="AQ5842" r:id="rId32" display="http://cdsbib.u-strasbg.fr/cgi-bin/cdsbib?1990RMxAA..21..381G" xr:uid="{00000000-0004-0000-0000-00001F000000}"/>
    <hyperlink ref="AQ65522" r:id="rId33" display="http://cdsbib.u-strasbg.fr/cgi-bin/cdsbib?1990RMxAA..21..381G" xr:uid="{00000000-0004-0000-0000-000020000000}"/>
    <hyperlink ref="I2730" r:id="rId34" display="http://vsolj.cetus-net.org/bulletin.html" xr:uid="{00000000-0004-0000-0000-000021000000}"/>
    <hyperlink ref="H2730" r:id="rId35" display="http://vsolj.cetus-net.org/bulletin.html" xr:uid="{00000000-0004-0000-0000-000022000000}"/>
    <hyperlink ref="AQ647" r:id="rId36" display="http://cdsbib.u-strasbg.fr/cgi-bin/cdsbib?1990RMxAA..21..381G" xr:uid="{00000000-0004-0000-0000-000023000000}"/>
    <hyperlink ref="AQ646" r:id="rId37" display="http://cdsbib.u-strasbg.fr/cgi-bin/cdsbib?1990RMxAA..21..381G" xr:uid="{00000000-0004-0000-0000-000024000000}"/>
    <hyperlink ref="AP3900" r:id="rId38" display="http://cdsbib.u-strasbg.fr/cgi-bin/cdsbib?1990RMxAA..21..381G" xr:uid="{00000000-0004-0000-0000-000025000000}"/>
    <hyperlink ref="AP3918" r:id="rId39" display="http://cdsbib.u-strasbg.fr/cgi-bin/cdsbib?1990RMxAA..21..381G" xr:uid="{00000000-0004-0000-0000-000026000000}"/>
    <hyperlink ref="AP3919" r:id="rId40" display="http://cdsbib.u-strasbg.fr/cgi-bin/cdsbib?1990RMxAA..21..381G" xr:uid="{00000000-0004-0000-0000-000027000000}"/>
    <hyperlink ref="AP3915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U270"/>
  <sheetViews>
    <sheetView workbookViewId="0">
      <pane xSplit="14" ySplit="22" topLeftCell="O169" activePane="bottomRight" state="frozen"/>
      <selection pane="topRight" activeCell="O1" sqref="O1"/>
      <selection pane="bottomLeft" activeCell="A23" sqref="A23"/>
      <selection pane="bottomRight" activeCell="A190" sqref="A190"/>
    </sheetView>
  </sheetViews>
  <sheetFormatPr defaultColWidth="10.28515625" defaultRowHeight="12.95" customHeight="1" x14ac:dyDescent="0.2"/>
  <cols>
    <col min="1" max="1" width="14.42578125" style="25" customWidth="1"/>
    <col min="2" max="2" width="5.140625" style="341" customWidth="1"/>
    <col min="3" max="3" width="11.85546875" style="25" customWidth="1"/>
    <col min="4" max="4" width="9.42578125" style="25" customWidth="1"/>
    <col min="5" max="5" width="10" style="25" customWidth="1"/>
    <col min="6" max="6" width="17.140625" style="25" customWidth="1"/>
    <col min="7" max="7" width="8.140625" style="25" customWidth="1"/>
    <col min="8" max="14" width="8.5703125" style="25" customWidth="1"/>
    <col min="15" max="15" width="8" style="25" customWidth="1"/>
    <col min="16" max="16" width="13.28515625" style="25" customWidth="1"/>
    <col min="17" max="17" width="9.85546875" style="25" customWidth="1"/>
    <col min="18" max="16384" width="10.28515625" style="25"/>
  </cols>
  <sheetData>
    <row r="1" spans="1:21" customFormat="1" ht="21" thickBot="1" x14ac:dyDescent="0.35">
      <c r="A1" s="1" t="s">
        <v>60</v>
      </c>
      <c r="B1" s="4"/>
      <c r="T1" s="5" t="s">
        <v>14</v>
      </c>
      <c r="U1" s="7" t="s">
        <v>38</v>
      </c>
    </row>
    <row r="2" spans="1:21" ht="12.95" customHeight="1" x14ac:dyDescent="0.2">
      <c r="A2" s="25" t="s">
        <v>29</v>
      </c>
      <c r="B2" s="338" t="s">
        <v>55</v>
      </c>
      <c r="T2" s="25">
        <v>0</v>
      </c>
      <c r="U2" s="339">
        <f>F$7+F$8*T2+F$9*T2^2+F$10*SIN(RADIANS(F$11*T2+F$12))</f>
        <v>2.8668429535923239E-2</v>
      </c>
    </row>
    <row r="3" spans="1:21" ht="12.95" customHeight="1" thickBot="1" x14ac:dyDescent="0.25">
      <c r="A3" s="340" t="s">
        <v>101</v>
      </c>
      <c r="T3" s="25">
        <v>1000</v>
      </c>
      <c r="U3" s="339">
        <f t="shared" ref="U3:U26" si="0">F$7+F$8*T3+F$9*T3^2+F$10*SIN(RADIANS(F$11*T3+F$12))</f>
        <v>3.0005708039719713E-2</v>
      </c>
    </row>
    <row r="4" spans="1:21" ht="12.95" customHeight="1" thickBot="1" x14ac:dyDescent="0.25">
      <c r="A4" s="342" t="s">
        <v>4</v>
      </c>
      <c r="C4" s="343">
        <v>44365.2497</v>
      </c>
      <c r="D4" s="344">
        <v>0.38416</v>
      </c>
      <c r="T4" s="25">
        <v>2000</v>
      </c>
      <c r="U4" s="339">
        <f t="shared" si="0"/>
        <v>3.039413754596023E-2</v>
      </c>
    </row>
    <row r="5" spans="1:21" ht="12.95" customHeight="1" x14ac:dyDescent="0.2">
      <c r="A5" s="345" t="s">
        <v>78</v>
      </c>
      <c r="C5" s="346">
        <v>71</v>
      </c>
      <c r="D5" s="347" t="str">
        <f>"F"&amp;C5</f>
        <v>F71</v>
      </c>
      <c r="E5" s="348" t="str">
        <f>"G"&amp;C5</f>
        <v>G71</v>
      </c>
      <c r="T5" s="25">
        <v>3000</v>
      </c>
      <c r="U5" s="339">
        <f t="shared" si="0"/>
        <v>2.9754293014637778E-2</v>
      </c>
    </row>
    <row r="6" spans="1:21" ht="12.95" customHeight="1" thickBot="1" x14ac:dyDescent="0.25">
      <c r="A6" s="342" t="s">
        <v>5</v>
      </c>
      <c r="T6" s="25">
        <v>4000</v>
      </c>
      <c r="U6" s="339">
        <f t="shared" si="0"/>
        <v>2.8058391713651223E-2</v>
      </c>
    </row>
    <row r="7" spans="1:21" ht="12.95" customHeight="1" x14ac:dyDescent="0.2">
      <c r="A7" s="25" t="s">
        <v>6</v>
      </c>
      <c r="C7" s="25">
        <v>44364.837399999997</v>
      </c>
      <c r="E7" s="349" t="s">
        <v>97</v>
      </c>
      <c r="F7" s="350">
        <v>1.750000000174623E-2</v>
      </c>
      <c r="G7" s="351"/>
      <c r="T7" s="25">
        <v>5000</v>
      </c>
      <c r="U7" s="339">
        <f t="shared" si="0"/>
        <v>2.5331943750563583E-2</v>
      </c>
    </row>
    <row r="8" spans="1:21" ht="12.95" customHeight="1" x14ac:dyDescent="0.2">
      <c r="A8" s="25" t="s">
        <v>7</v>
      </c>
      <c r="C8" s="25">
        <v>0.38421061000000001</v>
      </c>
      <c r="E8" s="349" t="s">
        <v>98</v>
      </c>
      <c r="F8" s="352">
        <v>-7.1000000001486541E-7</v>
      </c>
      <c r="G8" s="351"/>
      <c r="T8" s="25">
        <v>6000</v>
      </c>
      <c r="U8" s="339">
        <f t="shared" si="0"/>
        <v>2.1652236554166447E-2</v>
      </c>
    </row>
    <row r="9" spans="1:21" ht="12.95" customHeight="1" x14ac:dyDescent="0.2">
      <c r="A9" s="353" t="s">
        <v>67</v>
      </c>
      <c r="B9" s="25"/>
      <c r="C9" s="354">
        <v>-9.5</v>
      </c>
      <c r="D9" s="25" t="s">
        <v>96</v>
      </c>
      <c r="E9" s="349" t="s">
        <v>99</v>
      </c>
      <c r="F9" s="355">
        <v>-7.9499999999999997E-11</v>
      </c>
      <c r="G9" s="351"/>
      <c r="T9" s="25">
        <v>7000</v>
      </c>
      <c r="U9" s="339">
        <f t="shared" si="0"/>
        <v>1.7143743340599503E-2</v>
      </c>
    </row>
    <row r="10" spans="1:21" ht="12.95" customHeight="1" thickBot="1" x14ac:dyDescent="0.25">
      <c r="C10" s="356" t="s">
        <v>24</v>
      </c>
      <c r="D10" s="356" t="s">
        <v>25</v>
      </c>
      <c r="E10" s="349" t="s">
        <v>39</v>
      </c>
      <c r="F10" s="352">
        <v>1.5100000000000001E-2</v>
      </c>
      <c r="G10" s="351"/>
      <c r="T10" s="25">
        <v>8000</v>
      </c>
      <c r="U10" s="339">
        <f t="shared" si="0"/>
        <v>1.1970728340383475E-2</v>
      </c>
    </row>
    <row r="11" spans="1:21" ht="12.95" customHeight="1" x14ac:dyDescent="0.2">
      <c r="A11" s="25" t="s">
        <v>20</v>
      </c>
      <c r="C11" s="348">
        <f ca="1">INTERCEPT(INDIRECT($E$5):G992,INDIRECT($D$5):F992)</f>
        <v>-3.7266345134408234E-2</v>
      </c>
      <c r="D11" s="341"/>
      <c r="E11" s="349" t="s">
        <v>40</v>
      </c>
      <c r="F11" s="352">
        <v>1.4E-2</v>
      </c>
      <c r="G11" s="351"/>
      <c r="T11" s="25">
        <v>9000</v>
      </c>
      <c r="U11" s="339">
        <f t="shared" si="0"/>
        <v>6.3274880990872306E-3</v>
      </c>
    </row>
    <row r="12" spans="1:21" ht="12.95" customHeight="1" x14ac:dyDescent="0.2">
      <c r="A12" s="25" t="s">
        <v>21</v>
      </c>
      <c r="C12" s="348">
        <f ca="1">SLOPE(INDIRECT($E$5):G992,INDIRECT($D$5):F992)</f>
        <v>-6.4321220991395738E-8</v>
      </c>
      <c r="D12" s="341"/>
      <c r="E12" s="349" t="s">
        <v>41</v>
      </c>
      <c r="F12" s="352">
        <v>47.7</v>
      </c>
      <c r="G12" s="351"/>
      <c r="T12" s="25">
        <v>10000</v>
      </c>
      <c r="U12" s="339">
        <f t="shared" si="0"/>
        <v>4.268086017813655E-4</v>
      </c>
    </row>
    <row r="13" spans="1:21" ht="12.95" customHeight="1" x14ac:dyDescent="0.2">
      <c r="A13" s="25" t="s">
        <v>23</v>
      </c>
      <c r="C13" s="341" t="s">
        <v>18</v>
      </c>
      <c r="D13" s="341"/>
      <c r="E13" s="349" t="s">
        <v>42</v>
      </c>
      <c r="F13" s="352">
        <v>1.1732276047844894E-3</v>
      </c>
      <c r="G13" s="351"/>
      <c r="T13" s="25">
        <v>11000</v>
      </c>
      <c r="U13" s="339">
        <f t="shared" si="0"/>
        <v>-5.5126760332521096E-3</v>
      </c>
    </row>
    <row r="14" spans="1:21" ht="12.95" customHeight="1" thickBot="1" x14ac:dyDescent="0.25">
      <c r="E14" s="349" t="s">
        <v>28</v>
      </c>
      <c r="F14" s="357">
        <v>9.1512495381454939E-4</v>
      </c>
      <c r="G14" s="351"/>
      <c r="T14" s="25">
        <v>12000</v>
      </c>
      <c r="U14" s="339">
        <f t="shared" si="0"/>
        <v>-1.1279472289909526E-2</v>
      </c>
    </row>
    <row r="15" spans="1:21" ht="12.95" customHeight="1" x14ac:dyDescent="0.2">
      <c r="A15" s="358" t="s">
        <v>22</v>
      </c>
      <c r="C15" s="359">
        <f ca="1">(C7+C11)+(C8+C12)*INT(MAX(F21:F3533))</f>
        <v>59772.411436465256</v>
      </c>
      <c r="D15" s="360"/>
      <c r="E15" s="360" t="s">
        <v>85</v>
      </c>
      <c r="F15" s="354">
        <v>1</v>
      </c>
      <c r="T15" s="25">
        <v>13000</v>
      </c>
      <c r="U15" s="339">
        <f t="shared" si="0"/>
        <v>-1.6681791776851914E-2</v>
      </c>
    </row>
    <row r="16" spans="1:21" ht="12.95" customHeight="1" x14ac:dyDescent="0.2">
      <c r="A16" s="342" t="s">
        <v>8</v>
      </c>
      <c r="C16" s="361">
        <f ca="1">+C8+C12</f>
        <v>0.38421054567877899</v>
      </c>
      <c r="D16" s="360"/>
      <c r="E16" s="360" t="s">
        <v>69</v>
      </c>
      <c r="F16" s="362">
        <f ca="1">NOW()+15018.5+$C$9/24</f>
        <v>60367.565814004629</v>
      </c>
      <c r="T16" s="25">
        <v>14000</v>
      </c>
      <c r="U16" s="339">
        <f t="shared" si="0"/>
        <v>-2.1558945097251838E-2</v>
      </c>
    </row>
    <row r="17" spans="1:21" ht="12.95" customHeight="1" thickBot="1" x14ac:dyDescent="0.25">
      <c r="A17" s="360" t="s">
        <v>65</v>
      </c>
      <c r="C17" s="360">
        <f>COUNT(C21:C996)</f>
        <v>170</v>
      </c>
      <c r="D17" s="360"/>
      <c r="E17" s="360" t="s">
        <v>86</v>
      </c>
      <c r="F17" s="362">
        <f ca="1">ROUND(2*(F16-$C$7)/$C$8,0)/2+F15</f>
        <v>41652</v>
      </c>
      <c r="T17" s="25">
        <v>15000</v>
      </c>
      <c r="U17" s="339">
        <f t="shared" si="0"/>
        <v>-2.5790888172449233E-2</v>
      </c>
    </row>
    <row r="18" spans="1:21" ht="12.95" customHeight="1" thickTop="1" thickBot="1" x14ac:dyDescent="0.25">
      <c r="A18" s="342" t="s">
        <v>9</v>
      </c>
      <c r="C18" s="363">
        <f ca="1">+C15</f>
        <v>59772.411436465256</v>
      </c>
      <c r="D18" s="364">
        <f ca="1">+C16</f>
        <v>0.38421054567877899</v>
      </c>
      <c r="E18" s="360" t="s">
        <v>70</v>
      </c>
      <c r="F18" s="348">
        <f ca="1">ROUND(2*(F16-$C$15)/$C$16,0)/2+F15</f>
        <v>1550</v>
      </c>
      <c r="T18" s="25">
        <v>16000</v>
      </c>
      <c r="U18" s="339">
        <f t="shared" si="0"/>
        <v>-2.9305353886294315E-2</v>
      </c>
    </row>
    <row r="19" spans="1:21" ht="12.95" customHeight="1" thickTop="1" x14ac:dyDescent="0.2">
      <c r="E19" s="360" t="s">
        <v>71</v>
      </c>
      <c r="F19" s="365">
        <f ca="1">+$C$15+$C$16*F18-15018.5-$C$9/24</f>
        <v>45349.833615600699</v>
      </c>
      <c r="P19" s="25" t="s">
        <v>100</v>
      </c>
      <c r="T19" s="25">
        <v>17000</v>
      </c>
      <c r="U19" s="339">
        <f t="shared" si="0"/>
        <v>-3.2082145369546317E-2</v>
      </c>
    </row>
    <row r="20" spans="1:21" ht="12.95" customHeight="1" thickBot="1" x14ac:dyDescent="0.25">
      <c r="A20" s="356" t="s">
        <v>10</v>
      </c>
      <c r="B20" s="356" t="s">
        <v>11</v>
      </c>
      <c r="C20" s="356" t="s">
        <v>12</v>
      </c>
      <c r="D20" s="356" t="s">
        <v>17</v>
      </c>
      <c r="E20" s="356" t="s">
        <v>13</v>
      </c>
      <c r="F20" s="356" t="s">
        <v>14</v>
      </c>
      <c r="G20" s="356" t="s">
        <v>15</v>
      </c>
      <c r="H20" s="366" t="s">
        <v>16</v>
      </c>
      <c r="I20" s="366" t="s">
        <v>132</v>
      </c>
      <c r="J20" s="366" t="s">
        <v>53</v>
      </c>
      <c r="K20" s="366" t="s">
        <v>37</v>
      </c>
      <c r="L20" s="366" t="s">
        <v>43</v>
      </c>
      <c r="M20" s="366" t="s">
        <v>135</v>
      </c>
      <c r="N20" s="366" t="s">
        <v>30</v>
      </c>
      <c r="O20" s="366" t="s">
        <v>27</v>
      </c>
      <c r="P20" s="367" t="s">
        <v>38</v>
      </c>
      <c r="Q20" s="356" t="s">
        <v>19</v>
      </c>
      <c r="T20" s="25">
        <v>18000</v>
      </c>
      <c r="U20" s="339">
        <f t="shared" si="0"/>
        <v>-3.4154335866538044E-2</v>
      </c>
    </row>
    <row r="21" spans="1:21" ht="12.95" customHeight="1" x14ac:dyDescent="0.2">
      <c r="A21" s="108" t="s">
        <v>16</v>
      </c>
      <c r="C21" s="368">
        <v>44365.2497</v>
      </c>
      <c r="D21" s="368" t="s">
        <v>18</v>
      </c>
      <c r="E21" s="25">
        <f t="shared" ref="E21:E52" si="1">+(C21-C$7)/C$8</f>
        <v>1.0731093553184208</v>
      </c>
      <c r="F21" s="25">
        <f t="shared" ref="F21:F52" si="2">ROUND(2*E21,0)/2</f>
        <v>1</v>
      </c>
      <c r="G21" s="25">
        <f t="shared" ref="G21:G52" si="3">+C21-(C$7+F21*C$8)</f>
        <v>2.808939000533428E-2</v>
      </c>
      <c r="H21" s="25">
        <f>+G21</f>
        <v>2.808939000533428E-2</v>
      </c>
      <c r="P21" s="339">
        <f t="shared" ref="P21:P52" si="4">F$7+F$8*F21+F$9*F21^2+F$10*SIN(RADIANS(F$11*F21+F$12))</f>
        <v>2.867020228748712E-2</v>
      </c>
      <c r="Q21" s="369">
        <f t="shared" ref="Q21:Q52" si="5">+C21-15018.5</f>
        <v>29346.7497</v>
      </c>
      <c r="T21" s="25">
        <v>19000</v>
      </c>
      <c r="U21" s="339">
        <f t="shared" si="0"/>
        <v>-3.5606303901770699E-2</v>
      </c>
    </row>
    <row r="22" spans="1:21" ht="12.95" customHeight="1" x14ac:dyDescent="0.2">
      <c r="A22" s="25" t="s">
        <v>106</v>
      </c>
      <c r="B22" s="341" t="s">
        <v>35</v>
      </c>
      <c r="C22" s="370">
        <v>45769.731399999997</v>
      </c>
      <c r="D22" s="368"/>
      <c r="E22" s="25">
        <f t="shared" si="1"/>
        <v>3656.5726282259625</v>
      </c>
      <c r="F22" s="25">
        <f t="shared" si="2"/>
        <v>3656.5</v>
      </c>
      <c r="G22" s="25">
        <f t="shared" si="3"/>
        <v>2.790453500347212E-2</v>
      </c>
      <c r="K22" s="25">
        <f t="shared" ref="K22:K29" si="6">G22</f>
        <v>2.790453500347212E-2</v>
      </c>
      <c r="P22" s="339">
        <f t="shared" si="4"/>
        <v>2.8759531364832142E-2</v>
      </c>
      <c r="Q22" s="369">
        <f t="shared" si="5"/>
        <v>30751.231399999997</v>
      </c>
      <c r="T22" s="25">
        <v>20000</v>
      </c>
      <c r="U22" s="339">
        <f t="shared" si="0"/>
        <v>-3.6568720474337464E-2</v>
      </c>
    </row>
    <row r="23" spans="1:21" ht="12.95" customHeight="1" x14ac:dyDescent="0.2">
      <c r="A23" s="25" t="s">
        <v>106</v>
      </c>
      <c r="B23" s="25"/>
      <c r="C23" s="370">
        <v>45769.731500000002</v>
      </c>
      <c r="D23" s="368"/>
      <c r="E23" s="25">
        <f t="shared" si="1"/>
        <v>3656.5728884998907</v>
      </c>
      <c r="F23" s="25">
        <f t="shared" si="2"/>
        <v>3656.5</v>
      </c>
      <c r="G23" s="25">
        <f t="shared" si="3"/>
        <v>2.8004535008221865E-2</v>
      </c>
      <c r="K23" s="25">
        <f t="shared" si="6"/>
        <v>2.8004535008221865E-2</v>
      </c>
      <c r="P23" s="339">
        <f t="shared" si="4"/>
        <v>2.8759531364832142E-2</v>
      </c>
      <c r="Q23" s="369">
        <f t="shared" si="5"/>
        <v>30751.231500000002</v>
      </c>
      <c r="T23" s="25">
        <v>21000</v>
      </c>
      <c r="U23" s="339">
        <f t="shared" si="0"/>
        <v>-3.7210786083673758E-2</v>
      </c>
    </row>
    <row r="24" spans="1:21" ht="12.95" customHeight="1" x14ac:dyDescent="0.2">
      <c r="A24" s="25" t="s">
        <v>106</v>
      </c>
      <c r="B24" s="25"/>
      <c r="C24" s="370">
        <v>45770.691899999998</v>
      </c>
      <c r="D24" s="368"/>
      <c r="E24" s="25">
        <f t="shared" si="1"/>
        <v>3659.0725591883088</v>
      </c>
      <c r="F24" s="25">
        <f t="shared" si="2"/>
        <v>3659</v>
      </c>
      <c r="G24" s="25">
        <f t="shared" si="3"/>
        <v>2.7878009997948539E-2</v>
      </c>
      <c r="K24" s="25">
        <f t="shared" si="6"/>
        <v>2.7878009997948539E-2</v>
      </c>
      <c r="P24" s="339">
        <f t="shared" si="4"/>
        <v>2.8754873998628971E-2</v>
      </c>
      <c r="Q24" s="369">
        <f t="shared" si="5"/>
        <v>30752.191899999998</v>
      </c>
      <c r="T24" s="25">
        <v>22000</v>
      </c>
      <c r="U24" s="339">
        <f t="shared" si="0"/>
        <v>-3.7730178773658356E-2</v>
      </c>
    </row>
    <row r="25" spans="1:21" ht="12.95" customHeight="1" x14ac:dyDescent="0.2">
      <c r="A25" s="25" t="s">
        <v>106</v>
      </c>
      <c r="B25" s="25"/>
      <c r="C25" s="370">
        <v>45770.883999999998</v>
      </c>
      <c r="D25" s="368"/>
      <c r="E25" s="25">
        <f t="shared" si="1"/>
        <v>3659.5725453807781</v>
      </c>
      <c r="F25" s="25">
        <f t="shared" si="2"/>
        <v>3659.5</v>
      </c>
      <c r="G25" s="25">
        <f t="shared" si="3"/>
        <v>2.7872705002664588E-2</v>
      </c>
      <c r="K25" s="25">
        <f t="shared" si="6"/>
        <v>2.7872705002664588E-2</v>
      </c>
      <c r="P25" s="339">
        <f t="shared" si="4"/>
        <v>2.8753941738150567E-2</v>
      </c>
      <c r="Q25" s="369">
        <f t="shared" si="5"/>
        <v>30752.383999999998</v>
      </c>
      <c r="T25" s="25">
        <v>23000</v>
      </c>
      <c r="U25" s="339">
        <f t="shared" si="0"/>
        <v>-3.8341310367164136E-2</v>
      </c>
    </row>
    <row r="26" spans="1:21" ht="12.95" customHeight="1" x14ac:dyDescent="0.2">
      <c r="A26" s="25" t="s">
        <v>106</v>
      </c>
      <c r="B26" s="25"/>
      <c r="C26" s="370">
        <v>45773.765200000002</v>
      </c>
      <c r="D26" s="368"/>
      <c r="E26" s="25">
        <f t="shared" si="1"/>
        <v>3667.071557446071</v>
      </c>
      <c r="F26" s="25">
        <f t="shared" si="2"/>
        <v>3667</v>
      </c>
      <c r="G26" s="25">
        <f t="shared" si="3"/>
        <v>2.7493130008224398E-2</v>
      </c>
      <c r="K26" s="25">
        <f t="shared" si="6"/>
        <v>2.7493130008224398E-2</v>
      </c>
      <c r="P26" s="339">
        <f t="shared" si="4"/>
        <v>2.8739926345060868E-2</v>
      </c>
      <c r="Q26" s="369">
        <f t="shared" si="5"/>
        <v>30755.265200000002</v>
      </c>
      <c r="T26" s="25">
        <v>24000</v>
      </c>
      <c r="U26" s="339">
        <f t="shared" si="0"/>
        <v>-3.9262588571105546E-2</v>
      </c>
    </row>
    <row r="27" spans="1:21" ht="12.95" customHeight="1" x14ac:dyDescent="0.2">
      <c r="A27" s="25" t="s">
        <v>106</v>
      </c>
      <c r="B27" s="25"/>
      <c r="C27" s="370">
        <v>45773.957199999997</v>
      </c>
      <c r="D27" s="368"/>
      <c r="E27" s="25">
        <f t="shared" si="1"/>
        <v>3667.5712833646116</v>
      </c>
      <c r="F27" s="25">
        <f t="shared" si="2"/>
        <v>3667.5</v>
      </c>
      <c r="G27" s="25">
        <f t="shared" si="3"/>
        <v>2.7387825000914745E-2</v>
      </c>
      <c r="K27" s="25">
        <f t="shared" si="6"/>
        <v>2.7387825000914745E-2</v>
      </c>
      <c r="P27" s="339">
        <f t="shared" si="4"/>
        <v>2.873898988665561E-2</v>
      </c>
      <c r="Q27" s="369">
        <f t="shared" si="5"/>
        <v>30755.457199999997</v>
      </c>
      <c r="T27" s="25">
        <v>25000</v>
      </c>
      <c r="U27" s="339">
        <f t="shared" ref="U27:U34" si="7">F$7+F$8*T27+F$9*T27^2+F$10*SIN(RADIANS(F$11*T27+F$12))</f>
        <v>-4.0703441691819352E-2</v>
      </c>
    </row>
    <row r="28" spans="1:21" ht="12.95" customHeight="1" x14ac:dyDescent="0.2">
      <c r="A28" s="25" t="s">
        <v>106</v>
      </c>
      <c r="B28" s="341" t="s">
        <v>33</v>
      </c>
      <c r="C28" s="370">
        <v>45841.760999999999</v>
      </c>
      <c r="D28" s="368"/>
      <c r="E28" s="25">
        <f t="shared" si="1"/>
        <v>3844.0468887623947</v>
      </c>
      <c r="F28" s="25">
        <f t="shared" si="2"/>
        <v>3844</v>
      </c>
      <c r="G28" s="25">
        <f t="shared" si="3"/>
        <v>1.8015159999777097E-2</v>
      </c>
      <c r="K28" s="25">
        <f t="shared" si="6"/>
        <v>1.8015159999777097E-2</v>
      </c>
      <c r="P28" s="339">
        <f t="shared" si="4"/>
        <v>2.8392063074675775E-2</v>
      </c>
      <c r="Q28" s="369">
        <f t="shared" si="5"/>
        <v>30823.260999999999</v>
      </c>
      <c r="T28" s="25">
        <v>26000</v>
      </c>
      <c r="U28" s="339">
        <f t="shared" si="7"/>
        <v>-4.2851876803590719E-2</v>
      </c>
    </row>
    <row r="29" spans="1:21" ht="12.95" customHeight="1" x14ac:dyDescent="0.2">
      <c r="A29" s="25" t="s">
        <v>106</v>
      </c>
      <c r="B29" s="25"/>
      <c r="C29" s="370">
        <v>45841.761100000003</v>
      </c>
      <c r="D29" s="368"/>
      <c r="E29" s="25">
        <f t="shared" si="1"/>
        <v>3844.0471490363229</v>
      </c>
      <c r="F29" s="25">
        <f t="shared" si="2"/>
        <v>3844</v>
      </c>
      <c r="G29" s="25">
        <f t="shared" si="3"/>
        <v>1.8115160004526842E-2</v>
      </c>
      <c r="K29" s="25">
        <f t="shared" si="6"/>
        <v>1.8115160004526842E-2</v>
      </c>
      <c r="P29" s="339">
        <f t="shared" si="4"/>
        <v>2.8392063074675775E-2</v>
      </c>
      <c r="Q29" s="369">
        <f t="shared" si="5"/>
        <v>30823.261100000003</v>
      </c>
      <c r="T29" s="25">
        <v>27000</v>
      </c>
      <c r="U29" s="339">
        <f t="shared" si="7"/>
        <v>-4.5863310521459914E-2</v>
      </c>
    </row>
    <row r="30" spans="1:21" ht="12.95" customHeight="1" x14ac:dyDescent="0.2">
      <c r="A30" s="108" t="s">
        <v>44</v>
      </c>
      <c r="C30" s="368">
        <v>46148.366999999998</v>
      </c>
      <c r="D30" s="368"/>
      <c r="E30" s="371">
        <f t="shared" si="1"/>
        <v>4642.062331386428</v>
      </c>
      <c r="F30" s="25">
        <f t="shared" si="2"/>
        <v>4642</v>
      </c>
      <c r="G30" s="372">
        <f t="shared" si="3"/>
        <v>2.3948380003275815E-2</v>
      </c>
      <c r="I30" s="372">
        <f>G30</f>
        <v>2.3948380003275815E-2</v>
      </c>
      <c r="P30" s="339">
        <f t="shared" si="4"/>
        <v>2.6422646250916199E-2</v>
      </c>
      <c r="Q30" s="369">
        <f t="shared" si="5"/>
        <v>31129.866999999998</v>
      </c>
      <c r="T30" s="25">
        <v>28000</v>
      </c>
      <c r="U30" s="339">
        <f t="shared" si="7"/>
        <v>-4.985133592587352E-2</v>
      </c>
    </row>
    <row r="31" spans="1:21" ht="12.95" customHeight="1" x14ac:dyDescent="0.2">
      <c r="A31" s="108" t="s">
        <v>44</v>
      </c>
      <c r="C31" s="368">
        <v>46173.326999999997</v>
      </c>
      <c r="D31" s="368"/>
      <c r="E31" s="371">
        <f t="shared" si="1"/>
        <v>4707.0267007982957</v>
      </c>
      <c r="F31" s="25">
        <f t="shared" si="2"/>
        <v>4707</v>
      </c>
      <c r="G31" s="372">
        <f t="shared" si="3"/>
        <v>1.0258729998895433E-2</v>
      </c>
      <c r="I31" s="372">
        <f>G31</f>
        <v>1.0258729998895433E-2</v>
      </c>
      <c r="P31" s="339">
        <f t="shared" si="4"/>
        <v>2.6233928233881019E-2</v>
      </c>
      <c r="Q31" s="369">
        <f t="shared" si="5"/>
        <v>31154.826999999997</v>
      </c>
      <c r="T31" s="25">
        <v>29000</v>
      </c>
      <c r="U31" s="339">
        <f t="shared" si="7"/>
        <v>-5.4880974162774966E-2</v>
      </c>
    </row>
    <row r="32" spans="1:21" ht="12.95" customHeight="1" x14ac:dyDescent="0.2">
      <c r="A32" s="108" t="s">
        <v>107</v>
      </c>
      <c r="C32" s="368">
        <v>46180.449000000001</v>
      </c>
      <c r="D32" s="368"/>
      <c r="E32" s="371">
        <f t="shared" si="1"/>
        <v>4725.5634090896237</v>
      </c>
      <c r="F32" s="25">
        <f t="shared" si="2"/>
        <v>4725.5</v>
      </c>
      <c r="G32" s="372">
        <f t="shared" si="3"/>
        <v>2.4362445001315791E-2</v>
      </c>
      <c r="K32" s="372"/>
      <c r="P32" s="339">
        <f t="shared" si="4"/>
        <v>2.6179454228362559E-2</v>
      </c>
      <c r="Q32" s="369">
        <f t="shared" si="5"/>
        <v>31161.949000000001</v>
      </c>
      <c r="T32" s="25">
        <v>30000</v>
      </c>
      <c r="U32" s="339">
        <f t="shared" si="7"/>
        <v>-6.0964811631770581E-2</v>
      </c>
    </row>
    <row r="33" spans="1:21" ht="12.95" customHeight="1" x14ac:dyDescent="0.2">
      <c r="A33" s="108" t="s">
        <v>107</v>
      </c>
      <c r="C33" s="368">
        <v>46180.4496</v>
      </c>
      <c r="D33" s="368"/>
      <c r="E33" s="371">
        <f t="shared" si="1"/>
        <v>4725.5649707331177</v>
      </c>
      <c r="F33" s="25">
        <f t="shared" si="2"/>
        <v>4725.5</v>
      </c>
      <c r="G33" s="372">
        <f t="shared" si="3"/>
        <v>2.4962445000710431E-2</v>
      </c>
      <c r="K33" s="372"/>
      <c r="P33" s="339">
        <f t="shared" si="4"/>
        <v>2.6179454228362559E-2</v>
      </c>
      <c r="Q33" s="369">
        <f t="shared" si="5"/>
        <v>31161.9496</v>
      </c>
      <c r="T33" s="25">
        <v>31000</v>
      </c>
      <c r="U33" s="339">
        <f t="shared" si="7"/>
        <v>-6.8062252246411409E-2</v>
      </c>
    </row>
    <row r="34" spans="1:21" ht="12.95" customHeight="1" x14ac:dyDescent="0.2">
      <c r="A34" s="108" t="s">
        <v>44</v>
      </c>
      <c r="B34" s="341" t="s">
        <v>35</v>
      </c>
      <c r="C34" s="368">
        <v>46200.417999999998</v>
      </c>
      <c r="D34" s="368"/>
      <c r="E34" s="371">
        <f t="shared" si="1"/>
        <v>4777.5375073582718</v>
      </c>
      <c r="F34" s="25">
        <f t="shared" si="2"/>
        <v>4777.5</v>
      </c>
      <c r="G34" s="372">
        <f t="shared" si="3"/>
        <v>1.4410725001653191E-2</v>
      </c>
      <c r="I34" s="372">
        <f t="shared" ref="I34:I42" si="8">G34</f>
        <v>1.4410725001653191E-2</v>
      </c>
      <c r="P34" s="339">
        <f t="shared" si="4"/>
        <v>2.6024537159944947E-2</v>
      </c>
      <c r="Q34" s="369">
        <f t="shared" si="5"/>
        <v>31181.917999999998</v>
      </c>
      <c r="T34" s="25">
        <v>32000</v>
      </c>
      <c r="U34" s="339">
        <f t="shared" si="7"/>
        <v>-7.6081929188721267E-2</v>
      </c>
    </row>
    <row r="35" spans="1:21" ht="12.95" customHeight="1" x14ac:dyDescent="0.2">
      <c r="A35" s="108" t="s">
        <v>44</v>
      </c>
      <c r="B35" s="341" t="s">
        <v>35</v>
      </c>
      <c r="C35" s="368">
        <v>46220.406000000003</v>
      </c>
      <c r="D35" s="368"/>
      <c r="E35" s="371">
        <f t="shared" si="1"/>
        <v>4829.5610576709632</v>
      </c>
      <c r="F35" s="25">
        <f t="shared" si="2"/>
        <v>4829.5</v>
      </c>
      <c r="G35" s="372">
        <f t="shared" si="3"/>
        <v>2.3459005009499379E-2</v>
      </c>
      <c r="I35" s="372">
        <f t="shared" si="8"/>
        <v>2.3459005009499379E-2</v>
      </c>
      <c r="P35" s="339">
        <f t="shared" si="4"/>
        <v>2.5866973402500611E-2</v>
      </c>
      <c r="Q35" s="369">
        <f t="shared" si="5"/>
        <v>31201.906000000003</v>
      </c>
      <c r="U35" s="339"/>
    </row>
    <row r="36" spans="1:21" ht="12.95" customHeight="1" x14ac:dyDescent="0.2">
      <c r="A36" s="108" t="s">
        <v>45</v>
      </c>
      <c r="C36" s="368">
        <v>48329.51</v>
      </c>
      <c r="D36" s="368"/>
      <c r="E36" s="371">
        <f t="shared" si="1"/>
        <v>10319.008629147449</v>
      </c>
      <c r="F36" s="25">
        <f t="shared" si="2"/>
        <v>10319</v>
      </c>
      <c r="G36" s="372">
        <f t="shared" si="3"/>
        <v>3.3154100019601174E-3</v>
      </c>
      <c r="I36" s="372">
        <f t="shared" si="8"/>
        <v>3.3154100019601174E-3</v>
      </c>
      <c r="P36" s="339">
        <f t="shared" si="4"/>
        <v>-1.474035708020789E-3</v>
      </c>
      <c r="Q36" s="369">
        <f t="shared" si="5"/>
        <v>33311.01</v>
      </c>
      <c r="U36" s="339"/>
    </row>
    <row r="37" spans="1:21" ht="12.95" customHeight="1" x14ac:dyDescent="0.2">
      <c r="A37" s="108" t="s">
        <v>45</v>
      </c>
      <c r="C37" s="368">
        <v>48387.527999999998</v>
      </c>
      <c r="D37" s="368"/>
      <c r="E37" s="371">
        <f t="shared" si="1"/>
        <v>10470.014349681811</v>
      </c>
      <c r="F37" s="25">
        <f t="shared" si="2"/>
        <v>10470</v>
      </c>
      <c r="G37" s="372">
        <f t="shared" si="3"/>
        <v>5.5132999987108633E-3</v>
      </c>
      <c r="I37" s="372">
        <f t="shared" si="8"/>
        <v>5.5132999987108633E-3</v>
      </c>
      <c r="P37" s="339">
        <f t="shared" si="4"/>
        <v>-2.3731388338661154E-3</v>
      </c>
      <c r="Q37" s="369">
        <f t="shared" si="5"/>
        <v>33369.027999999998</v>
      </c>
      <c r="U37" s="339"/>
    </row>
    <row r="38" spans="1:21" ht="12.95" customHeight="1" x14ac:dyDescent="0.2">
      <c r="A38" s="108" t="s">
        <v>45</v>
      </c>
      <c r="B38" s="341" t="s">
        <v>35</v>
      </c>
      <c r="C38" s="368">
        <v>48400.404999999999</v>
      </c>
      <c r="D38" s="368"/>
      <c r="E38" s="371">
        <f t="shared" si="1"/>
        <v>10503.529821833921</v>
      </c>
      <c r="F38" s="25">
        <f t="shared" si="2"/>
        <v>10503.5</v>
      </c>
      <c r="G38" s="372">
        <f t="shared" si="3"/>
        <v>1.1457865002739709E-2</v>
      </c>
      <c r="I38" s="372">
        <f t="shared" si="8"/>
        <v>1.1457865002739709E-2</v>
      </c>
      <c r="P38" s="339">
        <f t="shared" si="4"/>
        <v>-2.5724387797545012E-3</v>
      </c>
      <c r="Q38" s="369">
        <f t="shared" si="5"/>
        <v>33381.904999999999</v>
      </c>
      <c r="U38" s="339"/>
    </row>
    <row r="39" spans="1:21" ht="12.95" customHeight="1" x14ac:dyDescent="0.2">
      <c r="A39" s="108" t="s">
        <v>46</v>
      </c>
      <c r="B39" s="341" t="s">
        <v>35</v>
      </c>
      <c r="C39" s="368">
        <v>48717.360999999997</v>
      </c>
      <c r="D39" s="368">
        <v>4.0000000000000001E-3</v>
      </c>
      <c r="E39" s="371">
        <f t="shared" si="1"/>
        <v>11328.483614754939</v>
      </c>
      <c r="F39" s="25">
        <f t="shared" si="2"/>
        <v>11328.5</v>
      </c>
      <c r="G39" s="372">
        <f t="shared" si="3"/>
        <v>-6.2953849992481992E-3</v>
      </c>
      <c r="I39" s="372">
        <f t="shared" si="8"/>
        <v>-6.2953849992481992E-3</v>
      </c>
      <c r="P39" s="339">
        <f t="shared" si="4"/>
        <v>-7.4359992384606527E-3</v>
      </c>
      <c r="Q39" s="369">
        <f t="shared" si="5"/>
        <v>33698.860999999997</v>
      </c>
      <c r="U39" s="339"/>
    </row>
    <row r="40" spans="1:21" ht="12.95" customHeight="1" x14ac:dyDescent="0.2">
      <c r="A40" s="108" t="s">
        <v>46</v>
      </c>
      <c r="B40" s="341" t="s">
        <v>35</v>
      </c>
      <c r="C40" s="368">
        <v>48733.491999999998</v>
      </c>
      <c r="D40" s="368">
        <v>2E-3</v>
      </c>
      <c r="E40" s="371">
        <f t="shared" si="1"/>
        <v>11370.46840013086</v>
      </c>
      <c r="F40" s="25">
        <f t="shared" si="2"/>
        <v>11370.5</v>
      </c>
      <c r="G40" s="372">
        <f t="shared" si="3"/>
        <v>-1.2141004997829441E-2</v>
      </c>
      <c r="I40" s="372">
        <f t="shared" si="8"/>
        <v>-1.2141004997829441E-2</v>
      </c>
      <c r="P40" s="339">
        <f t="shared" si="4"/>
        <v>-7.6801810472222594E-3</v>
      </c>
      <c r="Q40" s="369">
        <f t="shared" si="5"/>
        <v>33714.991999999998</v>
      </c>
    </row>
    <row r="41" spans="1:21" ht="12.95" customHeight="1" x14ac:dyDescent="0.2">
      <c r="A41" s="108" t="s">
        <v>46</v>
      </c>
      <c r="C41" s="368">
        <v>48747.523999999998</v>
      </c>
      <c r="D41" s="368">
        <v>2E-3</v>
      </c>
      <c r="E41" s="371">
        <f t="shared" si="1"/>
        <v>11406.990036011761</v>
      </c>
      <c r="F41" s="25">
        <f t="shared" si="2"/>
        <v>11407</v>
      </c>
      <c r="G41" s="372">
        <f t="shared" si="3"/>
        <v>-3.8282699970295653E-3</v>
      </c>
      <c r="I41" s="372">
        <f t="shared" si="8"/>
        <v>-3.8282699970295653E-3</v>
      </c>
      <c r="P41" s="339">
        <f t="shared" si="4"/>
        <v>-7.892030881817079E-3</v>
      </c>
      <c r="Q41" s="369">
        <f t="shared" si="5"/>
        <v>33729.023999999998</v>
      </c>
    </row>
    <row r="42" spans="1:21" ht="12.95" customHeight="1" x14ac:dyDescent="0.2">
      <c r="A42" s="108" t="s">
        <v>46</v>
      </c>
      <c r="B42" s="341" t="s">
        <v>35</v>
      </c>
      <c r="C42" s="368">
        <v>48791.502999999997</v>
      </c>
      <c r="D42" s="368">
        <v>3.0000000000000001E-3</v>
      </c>
      <c r="E42" s="371">
        <f t="shared" si="1"/>
        <v>11521.455901491112</v>
      </c>
      <c r="F42" s="25">
        <f t="shared" si="2"/>
        <v>11521.5</v>
      </c>
      <c r="G42" s="372">
        <f t="shared" si="3"/>
        <v>-1.6943114998866804E-2</v>
      </c>
      <c r="I42" s="372">
        <f t="shared" si="8"/>
        <v>-1.6943114998866804E-2</v>
      </c>
      <c r="P42" s="339">
        <f t="shared" si="4"/>
        <v>-8.5543452633079775E-3</v>
      </c>
      <c r="Q42" s="369">
        <f t="shared" si="5"/>
        <v>33773.002999999997</v>
      </c>
    </row>
    <row r="43" spans="1:21" ht="12.95" customHeight="1" x14ac:dyDescent="0.2">
      <c r="A43" s="108" t="s">
        <v>36</v>
      </c>
      <c r="B43" s="341" t="s">
        <v>33</v>
      </c>
      <c r="C43" s="368">
        <v>49137.485999999997</v>
      </c>
      <c r="D43" s="368">
        <v>5.0000000000000001E-3</v>
      </c>
      <c r="E43" s="371">
        <f t="shared" si="1"/>
        <v>12421.959403984185</v>
      </c>
      <c r="F43" s="25">
        <f t="shared" si="2"/>
        <v>12422</v>
      </c>
      <c r="G43" s="372">
        <f t="shared" si="3"/>
        <v>-1.5597420002450235E-2</v>
      </c>
      <c r="K43" s="372">
        <f t="shared" ref="K43:K51" si="9">G43</f>
        <v>-1.5597420002450235E-2</v>
      </c>
      <c r="P43" s="339">
        <f t="shared" si="4"/>
        <v>-1.3613816015647475E-2</v>
      </c>
      <c r="Q43" s="369">
        <f t="shared" si="5"/>
        <v>34118.985999999997</v>
      </c>
    </row>
    <row r="44" spans="1:21" ht="12.95" customHeight="1" x14ac:dyDescent="0.2">
      <c r="A44" s="108" t="s">
        <v>36</v>
      </c>
      <c r="B44" s="341" t="s">
        <v>33</v>
      </c>
      <c r="C44" s="368">
        <v>49479.43</v>
      </c>
      <c r="D44" s="368"/>
      <c r="E44" s="371">
        <f t="shared" si="1"/>
        <v>13311.950443013542</v>
      </c>
      <c r="F44" s="25">
        <f t="shared" si="2"/>
        <v>13312</v>
      </c>
      <c r="G44" s="372">
        <f t="shared" si="3"/>
        <v>-1.9040319995838217E-2</v>
      </c>
      <c r="K44" s="372">
        <f t="shared" si="9"/>
        <v>-1.9040319995838217E-2</v>
      </c>
      <c r="P44" s="339">
        <f t="shared" si="4"/>
        <v>-1.8266344578966143E-2</v>
      </c>
      <c r="Q44" s="369">
        <f t="shared" si="5"/>
        <v>34460.93</v>
      </c>
    </row>
    <row r="45" spans="1:21" ht="12.95" customHeight="1" x14ac:dyDescent="0.2">
      <c r="A45" s="108" t="s">
        <v>36</v>
      </c>
      <c r="B45" s="341" t="s">
        <v>35</v>
      </c>
      <c r="C45" s="368">
        <v>49516.508000000002</v>
      </c>
      <c r="D45" s="368">
        <v>3.0000000000000001E-3</v>
      </c>
      <c r="E45" s="371">
        <f t="shared" si="1"/>
        <v>13408.454805555746</v>
      </c>
      <c r="F45" s="25">
        <f t="shared" si="2"/>
        <v>13408.5</v>
      </c>
      <c r="G45" s="372">
        <f t="shared" si="3"/>
        <v>-1.7364184997859411E-2</v>
      </c>
      <c r="K45" s="372">
        <f t="shared" si="9"/>
        <v>-1.7364184997859411E-2</v>
      </c>
      <c r="P45" s="339">
        <f t="shared" si="4"/>
        <v>-1.8745372715900342E-2</v>
      </c>
      <c r="Q45" s="369">
        <f t="shared" si="5"/>
        <v>34498.008000000002</v>
      </c>
    </row>
    <row r="46" spans="1:21" ht="12.95" customHeight="1" x14ac:dyDescent="0.2">
      <c r="A46" s="108" t="s">
        <v>36</v>
      </c>
      <c r="B46" s="341" t="s">
        <v>33</v>
      </c>
      <c r="C46" s="368">
        <v>49722.6325</v>
      </c>
      <c r="D46" s="368" t="s">
        <v>18</v>
      </c>
      <c r="E46" s="25">
        <f t="shared" si="1"/>
        <v>13944.943113361713</v>
      </c>
      <c r="F46" s="25">
        <f t="shared" si="2"/>
        <v>13945</v>
      </c>
      <c r="G46" s="25">
        <f t="shared" si="3"/>
        <v>-2.1856449995539151E-2</v>
      </c>
      <c r="K46" s="25">
        <f t="shared" si="9"/>
        <v>-2.1856449995539151E-2</v>
      </c>
      <c r="P46" s="339">
        <f t="shared" si="4"/>
        <v>-2.1306573686405421E-2</v>
      </c>
      <c r="Q46" s="369">
        <f t="shared" si="5"/>
        <v>34704.1325</v>
      </c>
    </row>
    <row r="47" spans="1:21" ht="12.95" customHeight="1" x14ac:dyDescent="0.2">
      <c r="A47" s="17" t="s">
        <v>57</v>
      </c>
      <c r="B47" s="16" t="s">
        <v>35</v>
      </c>
      <c r="C47" s="34">
        <v>49761.437100000003</v>
      </c>
      <c r="D47" s="34">
        <v>1.5E-3</v>
      </c>
      <c r="E47" s="25">
        <f t="shared" si="1"/>
        <v>14045.941365336075</v>
      </c>
      <c r="F47" s="25">
        <f t="shared" si="2"/>
        <v>14046</v>
      </c>
      <c r="G47" s="25">
        <f t="shared" si="3"/>
        <v>-2.2528059991600458E-2</v>
      </c>
      <c r="K47" s="25">
        <f t="shared" si="9"/>
        <v>-2.2528059991600458E-2</v>
      </c>
      <c r="P47" s="339">
        <f t="shared" si="4"/>
        <v>-2.1768511926530645E-2</v>
      </c>
      <c r="Q47" s="369">
        <f t="shared" si="5"/>
        <v>34742.937100000003</v>
      </c>
    </row>
    <row r="48" spans="1:21" ht="12.95" customHeight="1" x14ac:dyDescent="0.2">
      <c r="A48" s="17" t="s">
        <v>57</v>
      </c>
      <c r="B48" s="16" t="s">
        <v>35</v>
      </c>
      <c r="C48" s="34">
        <v>49761.4375</v>
      </c>
      <c r="D48" s="34">
        <v>1.2999999999999999E-3</v>
      </c>
      <c r="E48" s="25">
        <f t="shared" si="1"/>
        <v>14045.94240643173</v>
      </c>
      <c r="F48" s="25">
        <f t="shared" si="2"/>
        <v>14046</v>
      </c>
      <c r="G48" s="25">
        <f t="shared" si="3"/>
        <v>-2.212805999442935E-2</v>
      </c>
      <c r="K48" s="25">
        <f t="shared" si="9"/>
        <v>-2.212805999442935E-2</v>
      </c>
      <c r="P48" s="339">
        <f t="shared" si="4"/>
        <v>-2.1768511926530645E-2</v>
      </c>
      <c r="Q48" s="369">
        <f t="shared" si="5"/>
        <v>34742.9375</v>
      </c>
    </row>
    <row r="49" spans="1:17" ht="12.95" customHeight="1" x14ac:dyDescent="0.2">
      <c r="A49" s="17" t="s">
        <v>57</v>
      </c>
      <c r="B49" s="16"/>
      <c r="C49" s="34">
        <v>49761.630799999999</v>
      </c>
      <c r="D49" s="34">
        <v>5.0000000000000001E-4</v>
      </c>
      <c r="E49" s="25">
        <f t="shared" si="1"/>
        <v>14046.445515911188</v>
      </c>
      <c r="F49" s="25">
        <f t="shared" si="2"/>
        <v>14046.5</v>
      </c>
      <c r="G49" s="25">
        <f t="shared" si="3"/>
        <v>-2.0933364998199977E-2</v>
      </c>
      <c r="K49" s="25">
        <f t="shared" si="9"/>
        <v>-2.0933364998199977E-2</v>
      </c>
      <c r="P49" s="339">
        <f t="shared" si="4"/>
        <v>-2.1770782244941275E-2</v>
      </c>
      <c r="Q49" s="369">
        <f t="shared" si="5"/>
        <v>34743.130799999999</v>
      </c>
    </row>
    <row r="50" spans="1:17" ht="12.95" customHeight="1" x14ac:dyDescent="0.2">
      <c r="A50" s="17" t="s">
        <v>57</v>
      </c>
      <c r="B50" s="16"/>
      <c r="C50" s="34">
        <v>49761.631300000001</v>
      </c>
      <c r="D50" s="34">
        <v>1.1000000000000001E-3</v>
      </c>
      <c r="E50" s="25">
        <f t="shared" si="1"/>
        <v>14046.446817280772</v>
      </c>
      <c r="F50" s="25">
        <f t="shared" si="2"/>
        <v>14046.5</v>
      </c>
      <c r="G50" s="25">
        <f t="shared" si="3"/>
        <v>-2.0433364996279124E-2</v>
      </c>
      <c r="K50" s="25">
        <f t="shared" si="9"/>
        <v>-2.0433364996279124E-2</v>
      </c>
      <c r="P50" s="339">
        <f t="shared" si="4"/>
        <v>-2.1770782244941275E-2</v>
      </c>
      <c r="Q50" s="369">
        <f t="shared" si="5"/>
        <v>34743.131300000001</v>
      </c>
    </row>
    <row r="51" spans="1:17" ht="12.95" customHeight="1" x14ac:dyDescent="0.2">
      <c r="A51" s="108" t="s">
        <v>36</v>
      </c>
      <c r="B51" s="341" t="s">
        <v>35</v>
      </c>
      <c r="C51" s="368">
        <v>49810.425799999997</v>
      </c>
      <c r="D51" s="368" t="s">
        <v>18</v>
      </c>
      <c r="E51" s="25">
        <f t="shared" si="1"/>
        <v>14173.446173180902</v>
      </c>
      <c r="F51" s="25">
        <f t="shared" si="2"/>
        <v>14173.5</v>
      </c>
      <c r="G51" s="25">
        <f t="shared" si="3"/>
        <v>-2.0680834997619968E-2</v>
      </c>
      <c r="K51" s="25">
        <f t="shared" si="9"/>
        <v>-2.0680834997619968E-2</v>
      </c>
      <c r="P51" s="339">
        <f t="shared" si="4"/>
        <v>-2.2342118497730483E-2</v>
      </c>
      <c r="Q51" s="369">
        <f t="shared" si="5"/>
        <v>34791.925799999997</v>
      </c>
    </row>
    <row r="52" spans="1:17" ht="12.95" customHeight="1" x14ac:dyDescent="0.2">
      <c r="A52" s="108" t="s">
        <v>47</v>
      </c>
      <c r="B52" s="341" t="s">
        <v>35</v>
      </c>
      <c r="C52" s="368">
        <v>49873.417999999998</v>
      </c>
      <c r="D52" s="368">
        <v>4.0000000000000001E-3</v>
      </c>
      <c r="E52" s="371">
        <f t="shared" si="1"/>
        <v>14337.398438840617</v>
      </c>
      <c r="F52" s="25">
        <f t="shared" si="2"/>
        <v>14337.5</v>
      </c>
      <c r="G52" s="372">
        <f t="shared" si="3"/>
        <v>-3.9020874995912891E-2</v>
      </c>
      <c r="I52" s="372">
        <f>G52</f>
        <v>-3.9020874995912891E-2</v>
      </c>
      <c r="P52" s="339">
        <f t="shared" si="4"/>
        <v>-2.3064004577731251E-2</v>
      </c>
      <c r="Q52" s="369">
        <f t="shared" si="5"/>
        <v>34854.917999999998</v>
      </c>
    </row>
    <row r="53" spans="1:17" ht="12.95" customHeight="1" x14ac:dyDescent="0.2">
      <c r="A53" s="108" t="s">
        <v>47</v>
      </c>
      <c r="C53" s="368">
        <v>49882.436000000002</v>
      </c>
      <c r="D53" s="368">
        <v>3.0000000000000001E-3</v>
      </c>
      <c r="E53" s="371">
        <f t="shared" ref="E53:E84" si="10">+(C53-C$7)/C$8</f>
        <v>14360.869940577655</v>
      </c>
      <c r="F53" s="25">
        <f t="shared" ref="F53:F84" si="11">ROUND(2*E53,0)/2</f>
        <v>14361</v>
      </c>
      <c r="G53" s="372">
        <f t="shared" ref="G53:G77" si="12">+C53-(C$7+F53*C$8)</f>
        <v>-4.9970209991442971E-2</v>
      </c>
      <c r="I53" s="372">
        <f>G53</f>
        <v>-4.9970209991442971E-2</v>
      </c>
      <c r="P53" s="339">
        <f t="shared" ref="P53:P84" si="13">F$7+F$8*F53+F$9*F53^2+F$10*SIN(RADIANS(F$11*F53+F$12))</f>
        <v>-2.3165957384362369E-2</v>
      </c>
      <c r="Q53" s="369">
        <f t="shared" ref="Q53:Q84" si="14">+C53-15018.5</f>
        <v>34863.936000000002</v>
      </c>
    </row>
    <row r="54" spans="1:17" ht="12.95" customHeight="1" x14ac:dyDescent="0.2">
      <c r="A54" s="108" t="s">
        <v>47</v>
      </c>
      <c r="C54" s="368">
        <v>49889.375999999997</v>
      </c>
      <c r="D54" s="368">
        <v>2E-3</v>
      </c>
      <c r="E54" s="371">
        <f t="shared" si="10"/>
        <v>14378.932950342001</v>
      </c>
      <c r="F54" s="25">
        <f t="shared" si="11"/>
        <v>14379</v>
      </c>
      <c r="G54" s="372">
        <f t="shared" si="12"/>
        <v>-2.5761190001503564E-2</v>
      </c>
      <c r="I54" s="372">
        <f>G54</f>
        <v>-2.5761190001503564E-2</v>
      </c>
      <c r="P54" s="339">
        <f t="shared" si="13"/>
        <v>-2.3243794496657609E-2</v>
      </c>
      <c r="Q54" s="369">
        <f t="shared" si="14"/>
        <v>34870.875999999997</v>
      </c>
    </row>
    <row r="55" spans="1:17" ht="12.95" customHeight="1" x14ac:dyDescent="0.2">
      <c r="A55" s="17" t="s">
        <v>57</v>
      </c>
      <c r="B55" s="16" t="s">
        <v>35</v>
      </c>
      <c r="C55" s="34">
        <v>50152.367299999998</v>
      </c>
      <c r="D55" s="34">
        <v>1.6999999999999999E-3</v>
      </c>
      <c r="E55" s="25">
        <f t="shared" si="10"/>
        <v>15063.430705362356</v>
      </c>
      <c r="F55" s="25">
        <f t="shared" si="11"/>
        <v>15063.5</v>
      </c>
      <c r="G55" s="25">
        <f t="shared" si="12"/>
        <v>-2.6623735000612214E-2</v>
      </c>
      <c r="K55" s="25">
        <f>G55</f>
        <v>-2.6623735000612214E-2</v>
      </c>
      <c r="P55" s="339">
        <f t="shared" si="13"/>
        <v>-2.6035874519324896E-2</v>
      </c>
      <c r="Q55" s="369">
        <f t="shared" si="14"/>
        <v>35133.867299999998</v>
      </c>
    </row>
    <row r="56" spans="1:17" ht="12.95" customHeight="1" x14ac:dyDescent="0.2">
      <c r="A56" s="18" t="s">
        <v>57</v>
      </c>
      <c r="B56" s="16" t="s">
        <v>35</v>
      </c>
      <c r="C56" s="34">
        <v>50152.3678</v>
      </c>
      <c r="D56" s="34">
        <v>1.2999999999999999E-3</v>
      </c>
      <c r="E56" s="25">
        <f t="shared" si="10"/>
        <v>15063.43200673194</v>
      </c>
      <c r="F56" s="25">
        <f t="shared" si="11"/>
        <v>15063.5</v>
      </c>
      <c r="G56" s="25">
        <f t="shared" si="12"/>
        <v>-2.6123734998691361E-2</v>
      </c>
      <c r="K56" s="25">
        <f>G56</f>
        <v>-2.6123734998691361E-2</v>
      </c>
      <c r="P56" s="339">
        <f t="shared" si="13"/>
        <v>-2.6035874519324896E-2</v>
      </c>
      <c r="Q56" s="369">
        <f t="shared" si="14"/>
        <v>35133.8678</v>
      </c>
    </row>
    <row r="57" spans="1:17" ht="12.95" customHeight="1" x14ac:dyDescent="0.2">
      <c r="A57" s="18" t="s">
        <v>57</v>
      </c>
      <c r="B57" s="16"/>
      <c r="C57" s="34">
        <v>50152.558299999997</v>
      </c>
      <c r="D57" s="34">
        <v>5.9999999999999995E-4</v>
      </c>
      <c r="E57" s="25">
        <f t="shared" si="10"/>
        <v>15063.927828541748</v>
      </c>
      <c r="F57" s="25">
        <f t="shared" si="11"/>
        <v>15064</v>
      </c>
      <c r="G57" s="25">
        <f t="shared" si="12"/>
        <v>-2.7729039997211657E-2</v>
      </c>
      <c r="K57" s="25">
        <f>G57</f>
        <v>-2.7729039997211657E-2</v>
      </c>
      <c r="P57" s="339">
        <f t="shared" si="13"/>
        <v>-2.603779196500269E-2</v>
      </c>
      <c r="Q57" s="369">
        <f t="shared" si="14"/>
        <v>35134.058299999997</v>
      </c>
    </row>
    <row r="58" spans="1:17" ht="12.95" customHeight="1" x14ac:dyDescent="0.2">
      <c r="A58" s="18" t="s">
        <v>57</v>
      </c>
      <c r="B58" s="16"/>
      <c r="C58" s="34">
        <v>50152.558900000004</v>
      </c>
      <c r="D58" s="34">
        <v>6.9999999999999999E-4</v>
      </c>
      <c r="E58" s="25">
        <f t="shared" si="10"/>
        <v>15063.92939018526</v>
      </c>
      <c r="F58" s="25">
        <f t="shared" si="11"/>
        <v>15064</v>
      </c>
      <c r="G58" s="25">
        <f t="shared" si="12"/>
        <v>-2.712903999054106E-2</v>
      </c>
      <c r="K58" s="25">
        <f>G58</f>
        <v>-2.712903999054106E-2</v>
      </c>
      <c r="P58" s="339">
        <f t="shared" si="13"/>
        <v>-2.603779196500269E-2</v>
      </c>
      <c r="Q58" s="369">
        <f t="shared" si="14"/>
        <v>35134.058900000004</v>
      </c>
    </row>
    <row r="59" spans="1:17" ht="12.95" customHeight="1" x14ac:dyDescent="0.2">
      <c r="A59" s="21" t="s">
        <v>47</v>
      </c>
      <c r="B59" s="341" t="s">
        <v>35</v>
      </c>
      <c r="C59" s="368">
        <v>50170.44</v>
      </c>
      <c r="D59" s="368">
        <v>3.0000000000000001E-3</v>
      </c>
      <c r="E59" s="371">
        <f t="shared" si="10"/>
        <v>15110.469229363565</v>
      </c>
      <c r="F59" s="25">
        <f t="shared" si="11"/>
        <v>15110.5</v>
      </c>
      <c r="G59" s="372">
        <f t="shared" si="12"/>
        <v>-1.1822404994745739E-2</v>
      </c>
      <c r="I59" s="372">
        <f t="shared" ref="I59:I69" si="15">G59</f>
        <v>-1.1822404994745739E-2</v>
      </c>
      <c r="P59" s="339">
        <f t="shared" si="13"/>
        <v>-2.621532172640028E-2</v>
      </c>
      <c r="Q59" s="369">
        <f t="shared" si="14"/>
        <v>35151.94</v>
      </c>
    </row>
    <row r="60" spans="1:17" ht="12.95" customHeight="1" x14ac:dyDescent="0.2">
      <c r="A60" s="21" t="s">
        <v>47</v>
      </c>
      <c r="B60" s="84"/>
      <c r="C60" s="22">
        <v>50178.302000000003</v>
      </c>
      <c r="D60" s="22">
        <v>3.0000000000000001E-3</v>
      </c>
      <c r="E60" s="371">
        <f t="shared" si="10"/>
        <v>15130.931964632644</v>
      </c>
      <c r="F60" s="25">
        <f t="shared" si="11"/>
        <v>15131</v>
      </c>
      <c r="G60" s="372">
        <f t="shared" si="12"/>
        <v>-2.6139909990888555E-2</v>
      </c>
      <c r="I60" s="372">
        <f t="shared" si="15"/>
        <v>-2.6139909990888555E-2</v>
      </c>
      <c r="P60" s="339">
        <f t="shared" si="13"/>
        <v>-2.6293088713117991E-2</v>
      </c>
      <c r="Q60" s="369">
        <f t="shared" si="14"/>
        <v>35159.802000000003</v>
      </c>
    </row>
    <row r="61" spans="1:17" ht="12.95" customHeight="1" x14ac:dyDescent="0.2">
      <c r="A61" s="21" t="s">
        <v>47</v>
      </c>
      <c r="B61" s="84" t="s">
        <v>35</v>
      </c>
      <c r="C61" s="22">
        <v>50195.379000000001</v>
      </c>
      <c r="D61" s="22">
        <v>4.0000000000000001E-3</v>
      </c>
      <c r="E61" s="371">
        <f t="shared" si="10"/>
        <v>15175.37894125309</v>
      </c>
      <c r="F61" s="25">
        <f t="shared" si="11"/>
        <v>15175.5</v>
      </c>
      <c r="G61" s="372">
        <f t="shared" si="12"/>
        <v>-4.6512054992490448E-2</v>
      </c>
      <c r="I61" s="372">
        <f t="shared" si="15"/>
        <v>-4.6512054992490448E-2</v>
      </c>
      <c r="P61" s="339">
        <f t="shared" si="13"/>
        <v>-2.6460847309229693E-2</v>
      </c>
      <c r="Q61" s="369">
        <f t="shared" si="14"/>
        <v>35176.879000000001</v>
      </c>
    </row>
    <row r="62" spans="1:17" ht="12.95" customHeight="1" x14ac:dyDescent="0.2">
      <c r="A62" s="21" t="s">
        <v>47</v>
      </c>
      <c r="B62" s="84"/>
      <c r="C62" s="22">
        <v>50211.328999999998</v>
      </c>
      <c r="D62" s="22">
        <v>3.0000000000000001E-3</v>
      </c>
      <c r="E62" s="371">
        <f t="shared" si="10"/>
        <v>15216.892630841197</v>
      </c>
      <c r="F62" s="25">
        <f t="shared" si="11"/>
        <v>15217</v>
      </c>
      <c r="G62" s="372">
        <f t="shared" si="12"/>
        <v>-4.1252369999710936E-2</v>
      </c>
      <c r="I62" s="372">
        <f t="shared" si="15"/>
        <v>-4.1252369999710936E-2</v>
      </c>
      <c r="P62" s="339">
        <f t="shared" si="13"/>
        <v>-2.6615995027922043E-2</v>
      </c>
      <c r="Q62" s="369">
        <f t="shared" si="14"/>
        <v>35192.828999999998</v>
      </c>
    </row>
    <row r="63" spans="1:17" ht="12.95" customHeight="1" x14ac:dyDescent="0.2">
      <c r="A63" s="21" t="s">
        <v>47</v>
      </c>
      <c r="B63" s="84" t="s">
        <v>35</v>
      </c>
      <c r="C63" s="22">
        <v>50218.445</v>
      </c>
      <c r="D63" s="22">
        <v>5.0000000000000001E-3</v>
      </c>
      <c r="E63" s="371">
        <f t="shared" si="10"/>
        <v>15235.413722697567</v>
      </c>
      <c r="F63" s="25">
        <f t="shared" si="11"/>
        <v>15235.5</v>
      </c>
      <c r="G63" s="372">
        <f t="shared" si="12"/>
        <v>-3.3148654998512939E-2</v>
      </c>
      <c r="I63" s="372">
        <f t="shared" si="15"/>
        <v>-3.3148654998512939E-2</v>
      </c>
      <c r="P63" s="339">
        <f t="shared" si="13"/>
        <v>-2.6684751828467489E-2</v>
      </c>
      <c r="Q63" s="369">
        <f t="shared" si="14"/>
        <v>35199.945</v>
      </c>
    </row>
    <row r="64" spans="1:17" ht="12.95" customHeight="1" x14ac:dyDescent="0.2">
      <c r="A64" s="21" t="s">
        <v>47</v>
      </c>
      <c r="B64" s="84"/>
      <c r="C64" s="22">
        <v>50224.396000000001</v>
      </c>
      <c r="D64" s="22">
        <v>8.0000000000000002E-3</v>
      </c>
      <c r="E64" s="371">
        <f t="shared" si="10"/>
        <v>15250.902623433549</v>
      </c>
      <c r="F64" s="25">
        <f t="shared" si="11"/>
        <v>15251</v>
      </c>
      <c r="G64" s="372">
        <f t="shared" si="12"/>
        <v>-3.7413109996123239E-2</v>
      </c>
      <c r="I64" s="372">
        <f t="shared" si="15"/>
        <v>-3.7413109996123239E-2</v>
      </c>
      <c r="P64" s="339">
        <f t="shared" si="13"/>
        <v>-2.674216615287639E-2</v>
      </c>
      <c r="Q64" s="369">
        <f t="shared" si="14"/>
        <v>35205.896000000001</v>
      </c>
    </row>
    <row r="65" spans="1:18" ht="12.95" customHeight="1" x14ac:dyDescent="0.2">
      <c r="A65" s="21" t="s">
        <v>47</v>
      </c>
      <c r="B65" s="84" t="s">
        <v>35</v>
      </c>
      <c r="C65" s="22">
        <v>50248.423999999999</v>
      </c>
      <c r="D65" s="22">
        <v>1E-3</v>
      </c>
      <c r="E65" s="371">
        <f t="shared" si="10"/>
        <v>15313.441239949105</v>
      </c>
      <c r="F65" s="25">
        <f t="shared" si="11"/>
        <v>15313.5</v>
      </c>
      <c r="G65" s="372">
        <f t="shared" si="12"/>
        <v>-2.2576234994630795E-2</v>
      </c>
      <c r="I65" s="372">
        <f t="shared" si="15"/>
        <v>-2.2576234994630795E-2</v>
      </c>
      <c r="P65" s="339">
        <f t="shared" si="13"/>
        <v>-2.6971890105991186E-2</v>
      </c>
      <c r="Q65" s="369">
        <f t="shared" si="14"/>
        <v>35229.923999999999</v>
      </c>
    </row>
    <row r="66" spans="1:18" ht="12.95" customHeight="1" x14ac:dyDescent="0.2">
      <c r="A66" s="21" t="s">
        <v>48</v>
      </c>
      <c r="B66" s="84"/>
      <c r="C66" s="22">
        <v>50252.453000000001</v>
      </c>
      <c r="D66" s="22">
        <v>5.0000000000000001E-3</v>
      </c>
      <c r="E66" s="371">
        <f t="shared" si="10"/>
        <v>15323.927676021243</v>
      </c>
      <c r="F66" s="25">
        <f t="shared" si="11"/>
        <v>15324</v>
      </c>
      <c r="G66" s="372">
        <f t="shared" si="12"/>
        <v>-2.7787639992311597E-2</v>
      </c>
      <c r="I66" s="372">
        <f t="shared" si="15"/>
        <v>-2.7787639992311597E-2</v>
      </c>
      <c r="P66" s="339">
        <f t="shared" si="13"/>
        <v>-2.7010202644869308E-2</v>
      </c>
      <c r="Q66" s="369">
        <f t="shared" si="14"/>
        <v>35233.953000000001</v>
      </c>
    </row>
    <row r="67" spans="1:18" ht="12.95" customHeight="1" x14ac:dyDescent="0.2">
      <c r="A67" s="21" t="s">
        <v>49</v>
      </c>
      <c r="B67" s="84"/>
      <c r="C67" s="22">
        <v>50516.408000000003</v>
      </c>
      <c r="D67" s="22">
        <v>2E-3</v>
      </c>
      <c r="E67" s="371">
        <f t="shared" si="10"/>
        <v>16010.933690769254</v>
      </c>
      <c r="F67" s="25">
        <f t="shared" si="11"/>
        <v>16011</v>
      </c>
      <c r="G67" s="372">
        <f t="shared" si="12"/>
        <v>-2.5476709990471136E-2</v>
      </c>
      <c r="I67" s="372">
        <f t="shared" si="15"/>
        <v>-2.5476709990471136E-2</v>
      </c>
      <c r="P67" s="339">
        <f t="shared" si="13"/>
        <v>-2.933989895695488E-2</v>
      </c>
      <c r="Q67" s="369">
        <f t="shared" si="14"/>
        <v>35497.908000000003</v>
      </c>
    </row>
    <row r="68" spans="1:18" ht="12.95" customHeight="1" x14ac:dyDescent="0.2">
      <c r="A68" s="21" t="s">
        <v>49</v>
      </c>
      <c r="B68" s="84" t="s">
        <v>35</v>
      </c>
      <c r="C68" s="22">
        <v>50517.38</v>
      </c>
      <c r="D68" s="22">
        <v>6.0000000000000001E-3</v>
      </c>
      <c r="E68" s="371">
        <f t="shared" si="10"/>
        <v>16013.463553231912</v>
      </c>
      <c r="F68" s="25">
        <f t="shared" si="11"/>
        <v>16013.5</v>
      </c>
      <c r="G68" s="372">
        <f t="shared" si="12"/>
        <v>-1.4003234995470848E-2</v>
      </c>
      <c r="I68" s="372">
        <f t="shared" si="15"/>
        <v>-1.4003234995470848E-2</v>
      </c>
      <c r="P68" s="339">
        <f t="shared" si="13"/>
        <v>-2.9347737586549693E-2</v>
      </c>
      <c r="Q68" s="369">
        <f t="shared" si="14"/>
        <v>35498.879999999997</v>
      </c>
    </row>
    <row r="69" spans="1:18" ht="12.95" customHeight="1" x14ac:dyDescent="0.2">
      <c r="A69" s="21" t="s">
        <v>49</v>
      </c>
      <c r="B69" s="84"/>
      <c r="C69" s="22">
        <v>50517.572</v>
      </c>
      <c r="D69" s="22">
        <v>3.0000000000000001E-3</v>
      </c>
      <c r="E69" s="371">
        <f t="shared" si="10"/>
        <v>16013.963279150472</v>
      </c>
      <c r="F69" s="25">
        <f t="shared" si="11"/>
        <v>16014</v>
      </c>
      <c r="G69" s="372">
        <f t="shared" si="12"/>
        <v>-1.4108539995504543E-2</v>
      </c>
      <c r="I69" s="372">
        <f t="shared" si="15"/>
        <v>-1.4108539995504543E-2</v>
      </c>
      <c r="P69" s="339">
        <f t="shared" si="13"/>
        <v>-2.9349304755923206E-2</v>
      </c>
      <c r="Q69" s="369">
        <f t="shared" si="14"/>
        <v>35499.072</v>
      </c>
    </row>
    <row r="70" spans="1:18" ht="12.95" customHeight="1" x14ac:dyDescent="0.2">
      <c r="A70" s="21" t="s">
        <v>92</v>
      </c>
      <c r="B70" s="84" t="s">
        <v>33</v>
      </c>
      <c r="C70" s="22">
        <v>50538.688000000002</v>
      </c>
      <c r="D70" s="22"/>
      <c r="E70" s="25">
        <f t="shared" si="10"/>
        <v>16068.922719234653</v>
      </c>
      <c r="F70" s="25">
        <f t="shared" si="11"/>
        <v>16069</v>
      </c>
      <c r="G70" s="25">
        <f t="shared" si="12"/>
        <v>-2.969208999274997E-2</v>
      </c>
      <c r="N70" s="25">
        <f>G70</f>
        <v>-2.969208999274997E-2</v>
      </c>
      <c r="P70" s="339">
        <f t="shared" si="13"/>
        <v>-2.9520561052516801E-2</v>
      </c>
      <c r="Q70" s="369">
        <f t="shared" si="14"/>
        <v>35520.188000000002</v>
      </c>
    </row>
    <row r="71" spans="1:18" ht="12.95" customHeight="1" x14ac:dyDescent="0.2">
      <c r="A71" s="21" t="s">
        <v>49</v>
      </c>
      <c r="B71" s="84"/>
      <c r="C71" s="22">
        <v>50546.37</v>
      </c>
      <c r="D71" s="22">
        <v>1.4E-3</v>
      </c>
      <c r="E71" s="371">
        <f t="shared" si="10"/>
        <v>16088.916961455088</v>
      </c>
      <c r="F71" s="25">
        <f t="shared" si="11"/>
        <v>16089</v>
      </c>
      <c r="G71" s="372">
        <f t="shared" si="12"/>
        <v>-3.1904289993690327E-2</v>
      </c>
      <c r="J71" s="372">
        <f>G71</f>
        <v>-3.1904289993690327E-2</v>
      </c>
      <c r="P71" s="339">
        <f t="shared" si="13"/>
        <v>-2.9582279810170024E-2</v>
      </c>
      <c r="Q71" s="369">
        <f t="shared" si="14"/>
        <v>35527.870000000003</v>
      </c>
    </row>
    <row r="72" spans="1:18" ht="12.95" customHeight="1" x14ac:dyDescent="0.2">
      <c r="A72" s="21" t="s">
        <v>49</v>
      </c>
      <c r="B72" s="84"/>
      <c r="C72" s="22">
        <v>50546.370199999998</v>
      </c>
      <c r="D72" s="22">
        <v>1.4E-3</v>
      </c>
      <c r="E72" s="371">
        <f t="shared" si="10"/>
        <v>16088.917482002906</v>
      </c>
      <c r="F72" s="25">
        <f t="shared" si="11"/>
        <v>16089</v>
      </c>
      <c r="G72" s="372">
        <f t="shared" si="12"/>
        <v>-3.1704289998742752E-2</v>
      </c>
      <c r="J72" s="373">
        <f>G72</f>
        <v>-3.1704289998742752E-2</v>
      </c>
      <c r="P72" s="339">
        <f t="shared" si="13"/>
        <v>-2.9582279810170024E-2</v>
      </c>
      <c r="Q72" s="369">
        <f t="shared" si="14"/>
        <v>35527.870199999998</v>
      </c>
    </row>
    <row r="73" spans="1:18" ht="12.95" customHeight="1" x14ac:dyDescent="0.2">
      <c r="A73" s="21" t="s">
        <v>34</v>
      </c>
      <c r="B73" s="84" t="s">
        <v>35</v>
      </c>
      <c r="C73" s="22">
        <v>51250.433499999999</v>
      </c>
      <c r="D73" s="22">
        <v>4.0000000000000002E-4</v>
      </c>
      <c r="E73" s="25">
        <f t="shared" si="10"/>
        <v>17921.410603418793</v>
      </c>
      <c r="F73" s="25">
        <f t="shared" si="11"/>
        <v>17921.5</v>
      </c>
      <c r="G73" s="25">
        <f t="shared" si="12"/>
        <v>-3.4347114997217432E-2</v>
      </c>
      <c r="K73" s="25">
        <f>G73</f>
        <v>-3.4347114997217432E-2</v>
      </c>
      <c r="P73" s="339">
        <f t="shared" si="13"/>
        <v>-3.4015504667628205E-2</v>
      </c>
      <c r="Q73" s="369">
        <f t="shared" si="14"/>
        <v>36231.933499999999</v>
      </c>
    </row>
    <row r="74" spans="1:18" ht="12.95" customHeight="1" x14ac:dyDescent="0.2">
      <c r="A74" s="21" t="s">
        <v>50</v>
      </c>
      <c r="B74" s="84" t="s">
        <v>33</v>
      </c>
      <c r="C74" s="374">
        <v>51258.6944</v>
      </c>
      <c r="D74" s="374">
        <v>8.0000000000000004E-4</v>
      </c>
      <c r="E74" s="371">
        <f t="shared" si="10"/>
        <v>17942.911571338449</v>
      </c>
      <c r="F74" s="25">
        <f t="shared" si="11"/>
        <v>17943</v>
      </c>
      <c r="G74" s="372">
        <f t="shared" si="12"/>
        <v>-3.397522999875946E-2</v>
      </c>
      <c r="K74" s="372">
        <f>G74</f>
        <v>-3.397522999875946E-2</v>
      </c>
      <c r="P74" s="339">
        <f t="shared" si="13"/>
        <v>-3.4053913910629133E-2</v>
      </c>
      <c r="Q74" s="369">
        <f t="shared" si="14"/>
        <v>36240.1944</v>
      </c>
    </row>
    <row r="75" spans="1:18" ht="12.95" customHeight="1" x14ac:dyDescent="0.2">
      <c r="A75" s="21" t="s">
        <v>50</v>
      </c>
      <c r="B75" s="84" t="s">
        <v>35</v>
      </c>
      <c r="C75" s="374">
        <v>51277.712899999999</v>
      </c>
      <c r="D75" s="374">
        <v>8.0000000000000004E-4</v>
      </c>
      <c r="E75" s="371">
        <f t="shared" si="10"/>
        <v>17992.411766036344</v>
      </c>
      <c r="F75" s="25">
        <f t="shared" si="11"/>
        <v>17992.5</v>
      </c>
      <c r="G75" s="372">
        <f t="shared" si="12"/>
        <v>-3.3900424998137169E-2</v>
      </c>
      <c r="K75" s="372">
        <f>G75</f>
        <v>-3.3900424998137169E-2</v>
      </c>
      <c r="P75" s="339">
        <f t="shared" si="13"/>
        <v>-3.414123873477861E-2</v>
      </c>
      <c r="Q75" s="369">
        <f t="shared" si="14"/>
        <v>36259.212899999999</v>
      </c>
    </row>
    <row r="76" spans="1:18" ht="12.95" customHeight="1" x14ac:dyDescent="0.2">
      <c r="A76" s="21" t="s">
        <v>51</v>
      </c>
      <c r="B76" s="84"/>
      <c r="C76" s="374">
        <v>51678.442999999999</v>
      </c>
      <c r="D76" s="374">
        <v>5.0000000000000001E-4</v>
      </c>
      <c r="E76" s="371">
        <f t="shared" si="10"/>
        <v>19035.407689548196</v>
      </c>
      <c r="F76" s="25">
        <f t="shared" si="11"/>
        <v>19035.5</v>
      </c>
      <c r="G76" s="372">
        <f t="shared" si="12"/>
        <v>-3.5466654997435398E-2</v>
      </c>
      <c r="K76" s="372">
        <f>G76</f>
        <v>-3.5466654997435398E-2</v>
      </c>
      <c r="P76" s="339">
        <f t="shared" si="13"/>
        <v>-3.564795205163393E-2</v>
      </c>
      <c r="Q76" s="369">
        <f t="shared" si="14"/>
        <v>36659.942999999999</v>
      </c>
    </row>
    <row r="77" spans="1:18" ht="12.95" customHeight="1" x14ac:dyDescent="0.2">
      <c r="A77" s="21" t="s">
        <v>54</v>
      </c>
      <c r="B77" s="84" t="s">
        <v>35</v>
      </c>
      <c r="C77" s="22">
        <v>52321.607000000004</v>
      </c>
      <c r="D77" s="22">
        <v>3.0000000000000001E-3</v>
      </c>
      <c r="E77" s="25">
        <f t="shared" si="10"/>
        <v>20709.395818090517</v>
      </c>
      <c r="F77" s="25">
        <f t="shared" si="11"/>
        <v>20709.5</v>
      </c>
      <c r="G77" s="25">
        <f t="shared" si="12"/>
        <v>-4.0027794995694421E-2</v>
      </c>
      <c r="I77" s="25">
        <f>G77</f>
        <v>-4.0027794995694421E-2</v>
      </c>
      <c r="O77" s="25">
        <f t="shared" ref="O77:O108" ca="1" si="16">+C$11+C$12*F77</f>
        <v>-3.8598405460529547E-2</v>
      </c>
      <c r="P77" s="339">
        <f t="shared" si="13"/>
        <v>-3.7046095498007491E-2</v>
      </c>
      <c r="Q77" s="369">
        <f t="shared" si="14"/>
        <v>37303.107000000004</v>
      </c>
    </row>
    <row r="78" spans="1:18" ht="12.95" customHeight="1" x14ac:dyDescent="0.2">
      <c r="A78" s="21" t="s">
        <v>54</v>
      </c>
      <c r="B78" s="84" t="s">
        <v>35</v>
      </c>
      <c r="C78" s="22">
        <v>52338.495999999999</v>
      </c>
      <c r="D78" s="22">
        <v>3.0000000000000001E-3</v>
      </c>
      <c r="E78" s="25">
        <f t="shared" si="10"/>
        <v>20753.353479749043</v>
      </c>
      <c r="F78" s="25">
        <f t="shared" si="11"/>
        <v>20753.5</v>
      </c>
      <c r="O78" s="25">
        <f t="shared" ca="1" si="16"/>
        <v>-3.8601235594253165E-2</v>
      </c>
      <c r="P78" s="339">
        <f t="shared" si="13"/>
        <v>-3.7071914185834373E-2</v>
      </c>
      <c r="Q78" s="369">
        <f t="shared" si="14"/>
        <v>37319.995999999999</v>
      </c>
      <c r="R78" s="375">
        <v>1.3360249999095686E-2</v>
      </c>
    </row>
    <row r="79" spans="1:18" ht="12.95" customHeight="1" x14ac:dyDescent="0.2">
      <c r="A79" s="21" t="s">
        <v>54</v>
      </c>
      <c r="B79" s="84" t="s">
        <v>33</v>
      </c>
      <c r="C79" s="22">
        <v>52370.603999999999</v>
      </c>
      <c r="D79" s="22">
        <v>2E-3</v>
      </c>
      <c r="E79" s="25">
        <f t="shared" si="10"/>
        <v>20836.92222867037</v>
      </c>
      <c r="F79" s="25">
        <f t="shared" si="11"/>
        <v>20837</v>
      </c>
      <c r="O79" s="25">
        <f t="shared" ca="1" si="16"/>
        <v>-3.8606606416205946E-2</v>
      </c>
      <c r="P79" s="339">
        <f t="shared" si="13"/>
        <v>-3.7119993379052141E-2</v>
      </c>
      <c r="Q79" s="369">
        <f t="shared" si="14"/>
        <v>37352.103999999999</v>
      </c>
      <c r="R79" s="375">
        <v>4.0167599996493664E-2</v>
      </c>
    </row>
    <row r="80" spans="1:18" ht="12.95" customHeight="1" x14ac:dyDescent="0.2">
      <c r="A80" s="21" t="s">
        <v>31</v>
      </c>
      <c r="B80" s="84"/>
      <c r="C80" s="22">
        <v>52373.477500000001</v>
      </c>
      <c r="D80" s="22">
        <v>2.9999999999999997E-4</v>
      </c>
      <c r="E80" s="25">
        <f t="shared" si="10"/>
        <v>20844.401199644133</v>
      </c>
      <c r="F80" s="25">
        <f t="shared" si="11"/>
        <v>20844.5</v>
      </c>
      <c r="G80" s="25">
        <f>+C80-(C$7+F80*C$8)</f>
        <v>-3.7960144996759482E-2</v>
      </c>
      <c r="K80" s="25">
        <f>G80</f>
        <v>-3.7960144996759482E-2</v>
      </c>
      <c r="O80" s="25">
        <f t="shared" ca="1" si="16"/>
        <v>-3.860708882536338E-2</v>
      </c>
      <c r="P80" s="339">
        <f t="shared" si="13"/>
        <v>-3.7124256194374469E-2</v>
      </c>
      <c r="Q80" s="369">
        <f t="shared" si="14"/>
        <v>37354.977500000001</v>
      </c>
    </row>
    <row r="81" spans="1:18" ht="12.95" customHeight="1" x14ac:dyDescent="0.2">
      <c r="A81" s="21" t="s">
        <v>92</v>
      </c>
      <c r="B81" s="84" t="s">
        <v>33</v>
      </c>
      <c r="C81" s="22">
        <v>52408.729700000004</v>
      </c>
      <c r="D81" s="22">
        <v>2.0000000000000001E-4</v>
      </c>
      <c r="E81" s="25">
        <f t="shared" si="10"/>
        <v>20936.1534810296</v>
      </c>
      <c r="F81" s="25">
        <f t="shared" si="11"/>
        <v>20936</v>
      </c>
      <c r="O81" s="25">
        <f t="shared" ca="1" si="16"/>
        <v>-3.8612974217084095E-2</v>
      </c>
      <c r="P81" s="339">
        <f t="shared" si="13"/>
        <v>-3.7175580442603717E-2</v>
      </c>
      <c r="Q81" s="369">
        <f t="shared" si="14"/>
        <v>37390.229700000004</v>
      </c>
      <c r="R81" s="111">
        <f>+C81-(C$7+F81*C$8)</f>
        <v>5.8969040008378215E-2</v>
      </c>
    </row>
    <row r="82" spans="1:18" ht="12.95" customHeight="1" x14ac:dyDescent="0.2">
      <c r="A82" s="21" t="s">
        <v>59</v>
      </c>
      <c r="B82" s="376"/>
      <c r="C82" s="368">
        <v>52693.5265</v>
      </c>
      <c r="D82" s="368">
        <v>2.0000000000000001E-4</v>
      </c>
      <c r="E82" s="25">
        <f t="shared" si="10"/>
        <v>21677.405264784342</v>
      </c>
      <c r="F82" s="25">
        <f t="shared" si="11"/>
        <v>21677.5</v>
      </c>
      <c r="G82" s="25">
        <f t="shared" ref="G82:G113" si="17">+C82-(C$7+F82*C$8)</f>
        <v>-3.639827499864623E-2</v>
      </c>
      <c r="K82" s="25">
        <f>G82</f>
        <v>-3.639827499864623E-2</v>
      </c>
      <c r="O82" s="25">
        <f t="shared" ca="1" si="16"/>
        <v>-3.8660668402449215E-2</v>
      </c>
      <c r="P82" s="339">
        <f t="shared" si="13"/>
        <v>-3.7563181179667511E-2</v>
      </c>
      <c r="Q82" s="369">
        <f t="shared" si="14"/>
        <v>37675.0265</v>
      </c>
    </row>
    <row r="83" spans="1:18" ht="12.95" customHeight="1" x14ac:dyDescent="0.2">
      <c r="A83" s="21" t="s">
        <v>52</v>
      </c>
      <c r="C83" s="370">
        <v>52694.485099999998</v>
      </c>
      <c r="D83" s="370">
        <v>2.9999999999999997E-4</v>
      </c>
      <c r="E83" s="371">
        <f t="shared" si="10"/>
        <v>21679.900250542276</v>
      </c>
      <c r="F83" s="25">
        <f t="shared" si="11"/>
        <v>21680</v>
      </c>
      <c r="G83" s="372">
        <f t="shared" si="17"/>
        <v>-3.8324799999827519E-2</v>
      </c>
      <c r="K83" s="372">
        <f>G83</f>
        <v>-3.8324799999827519E-2</v>
      </c>
      <c r="O83" s="25">
        <f t="shared" ca="1" si="16"/>
        <v>-3.8660829205501693E-2</v>
      </c>
      <c r="P83" s="339">
        <f t="shared" si="13"/>
        <v>-3.7564457938448918E-2</v>
      </c>
      <c r="Q83" s="369">
        <f t="shared" si="14"/>
        <v>37675.985099999998</v>
      </c>
    </row>
    <row r="84" spans="1:18" ht="12.95" customHeight="1" x14ac:dyDescent="0.2">
      <c r="A84" s="362" t="s">
        <v>93</v>
      </c>
      <c r="B84" s="341" t="s">
        <v>35</v>
      </c>
      <c r="C84" s="368">
        <v>52716.190499999997</v>
      </c>
      <c r="D84" s="368">
        <v>2.9999999999999997E-4</v>
      </c>
      <c r="E84" s="25">
        <f t="shared" si="10"/>
        <v>21736.393745086843</v>
      </c>
      <c r="F84" s="25">
        <f t="shared" si="11"/>
        <v>21736.5</v>
      </c>
      <c r="G84" s="25">
        <f t="shared" si="17"/>
        <v>-4.0824265000992455E-2</v>
      </c>
      <c r="N84" s="25">
        <f>G84</f>
        <v>-4.0824265000992455E-2</v>
      </c>
      <c r="O84" s="25">
        <f t="shared" ca="1" si="16"/>
        <v>-3.8664463354487706E-2</v>
      </c>
      <c r="P84" s="339">
        <f t="shared" si="13"/>
        <v>-3.7593354869139194E-2</v>
      </c>
      <c r="Q84" s="369">
        <f t="shared" si="14"/>
        <v>37697.690499999997</v>
      </c>
    </row>
    <row r="85" spans="1:18" ht="12.95" customHeight="1" x14ac:dyDescent="0.2">
      <c r="A85" s="362" t="s">
        <v>93</v>
      </c>
      <c r="B85" s="341" t="s">
        <v>33</v>
      </c>
      <c r="C85" s="368">
        <v>52750.196799999998</v>
      </c>
      <c r="D85" s="368">
        <v>2.9999999999999997E-4</v>
      </c>
      <c r="E85" s="25">
        <f t="shared" ref="E85:E116" si="18">+(C85-C$7)/C$8</f>
        <v>21824.903273753946</v>
      </c>
      <c r="F85" s="25">
        <f t="shared" ref="F85:F116" si="19">ROUND(2*E85,0)/2</f>
        <v>21825</v>
      </c>
      <c r="G85" s="25">
        <f t="shared" si="17"/>
        <v>-3.7163249995501246E-2</v>
      </c>
      <c r="N85" s="25">
        <f>G85</f>
        <v>-3.7163249995501246E-2</v>
      </c>
      <c r="O85" s="25">
        <f t="shared" ca="1" si="16"/>
        <v>-3.8670155782545443E-2</v>
      </c>
      <c r="P85" s="339">
        <f t="shared" ref="P85:P116" si="20">F$7+F$8*F85+F$9*F85^2+F$10*SIN(RADIANS(F$11*F85+F$12))</f>
        <v>-3.7638849387691554E-2</v>
      </c>
      <c r="Q85" s="369">
        <f t="shared" ref="Q85:Q116" si="21">+C85-15018.5</f>
        <v>37731.696799999998</v>
      </c>
    </row>
    <row r="86" spans="1:18" ht="12.95" customHeight="1" x14ac:dyDescent="0.2">
      <c r="A86" s="362" t="s">
        <v>93</v>
      </c>
      <c r="B86" s="341" t="s">
        <v>35</v>
      </c>
      <c r="C86" s="368">
        <v>52753.078699999998</v>
      </c>
      <c r="D86" s="368">
        <v>2.9999999999999997E-4</v>
      </c>
      <c r="E86" s="25">
        <f t="shared" si="18"/>
        <v>21832.404107736642</v>
      </c>
      <c r="F86" s="25">
        <f t="shared" si="19"/>
        <v>21832.5</v>
      </c>
      <c r="G86" s="25">
        <f t="shared" si="17"/>
        <v>-3.6842825000348967E-2</v>
      </c>
      <c r="N86" s="25">
        <f>G86</f>
        <v>-3.6842825000348967E-2</v>
      </c>
      <c r="O86" s="25">
        <f t="shared" ca="1" si="16"/>
        <v>-3.8670638191702883E-2</v>
      </c>
      <c r="P86" s="339">
        <f t="shared" si="20"/>
        <v>-3.764272182289654E-2</v>
      </c>
      <c r="Q86" s="369">
        <f t="shared" si="21"/>
        <v>37734.578699999998</v>
      </c>
    </row>
    <row r="87" spans="1:18" ht="12.95" customHeight="1" x14ac:dyDescent="0.2">
      <c r="A87" s="362" t="s">
        <v>93</v>
      </c>
      <c r="B87" s="341" t="s">
        <v>33</v>
      </c>
      <c r="C87" s="368">
        <v>52754.036699999997</v>
      </c>
      <c r="D87" s="368">
        <v>2.9999999999999997E-4</v>
      </c>
      <c r="E87" s="25">
        <f t="shared" si="18"/>
        <v>21834.897531851086</v>
      </c>
      <c r="F87" s="25">
        <f t="shared" si="19"/>
        <v>21835</v>
      </c>
      <c r="G87" s="25">
        <f t="shared" si="17"/>
        <v>-3.9369350000924896E-2</v>
      </c>
      <c r="N87" s="25">
        <f>G87</f>
        <v>-3.9369350000924896E-2</v>
      </c>
      <c r="O87" s="25">
        <f t="shared" ca="1" si="16"/>
        <v>-3.8670798994755361E-2</v>
      </c>
      <c r="P87" s="339">
        <f t="shared" si="20"/>
        <v>-3.7644013313517764E-2</v>
      </c>
      <c r="Q87" s="369">
        <f t="shared" si="21"/>
        <v>37735.536699999997</v>
      </c>
    </row>
    <row r="88" spans="1:18" ht="12.95" customHeight="1" x14ac:dyDescent="0.2">
      <c r="A88" s="362" t="s">
        <v>93</v>
      </c>
      <c r="B88" s="341" t="s">
        <v>35</v>
      </c>
      <c r="C88" s="368">
        <v>52754.230900000002</v>
      </c>
      <c r="D88" s="368">
        <v>2.9999999999999997E-4</v>
      </c>
      <c r="E88" s="25">
        <f t="shared" si="18"/>
        <v>21835.402983795804</v>
      </c>
      <c r="F88" s="25">
        <f t="shared" si="19"/>
        <v>21835.5</v>
      </c>
      <c r="G88" s="25">
        <f t="shared" si="17"/>
        <v>-3.7274654991051648E-2</v>
      </c>
      <c r="N88" s="25">
        <f>G88</f>
        <v>-3.7274654991051648E-2</v>
      </c>
      <c r="O88" s="25">
        <f t="shared" ca="1" si="16"/>
        <v>-3.8670831155365855E-2</v>
      </c>
      <c r="P88" s="339">
        <f t="shared" si="20"/>
        <v>-3.7644271652949549E-2</v>
      </c>
      <c r="Q88" s="369">
        <f t="shared" si="21"/>
        <v>37735.730900000002</v>
      </c>
    </row>
    <row r="89" spans="1:18" ht="12.95" customHeight="1" x14ac:dyDescent="0.2">
      <c r="A89" s="21" t="s">
        <v>32</v>
      </c>
      <c r="B89" s="341" t="s">
        <v>33</v>
      </c>
      <c r="C89" s="377">
        <v>52762.490899999997</v>
      </c>
      <c r="D89" s="377">
        <v>2.9999999999999997E-4</v>
      </c>
      <c r="E89" s="25">
        <f t="shared" si="18"/>
        <v>21856.901609250199</v>
      </c>
      <c r="F89" s="25">
        <f t="shared" si="19"/>
        <v>21857</v>
      </c>
      <c r="G89" s="25">
        <f t="shared" si="17"/>
        <v>-3.7802769998961594E-2</v>
      </c>
      <c r="K89" s="25">
        <f>G89</f>
        <v>-3.7802769998961594E-2</v>
      </c>
      <c r="O89" s="25">
        <f t="shared" ca="1" si="16"/>
        <v>-3.8672214061617173E-2</v>
      </c>
      <c r="P89" s="339">
        <f t="shared" si="20"/>
        <v>-3.7655393696861404E-2</v>
      </c>
      <c r="Q89" s="369">
        <f t="shared" si="21"/>
        <v>37743.990899999997</v>
      </c>
    </row>
    <row r="90" spans="1:18" ht="12.95" customHeight="1" x14ac:dyDescent="0.2">
      <c r="A90" s="25" t="s">
        <v>63</v>
      </c>
      <c r="B90" s="376" t="s">
        <v>33</v>
      </c>
      <c r="C90" s="377">
        <v>52763.451699999998</v>
      </c>
      <c r="D90" s="377">
        <v>1E-4</v>
      </c>
      <c r="E90" s="25">
        <f t="shared" si="18"/>
        <v>21859.402321034293</v>
      </c>
      <c r="F90" s="25">
        <f t="shared" si="19"/>
        <v>21859.5</v>
      </c>
      <c r="G90" s="25">
        <f t="shared" si="17"/>
        <v>-3.7529294997511897E-2</v>
      </c>
      <c r="K90" s="25">
        <f>G90</f>
        <v>-3.7529294997511897E-2</v>
      </c>
      <c r="O90" s="25">
        <f t="shared" ca="1" si="16"/>
        <v>-3.8672374864669651E-2</v>
      </c>
      <c r="P90" s="339">
        <f t="shared" si="20"/>
        <v>-3.7656688717332215E-2</v>
      </c>
      <c r="Q90" s="369">
        <f t="shared" si="21"/>
        <v>37744.951699999998</v>
      </c>
    </row>
    <row r="91" spans="1:18" ht="12.95" customHeight="1" x14ac:dyDescent="0.2">
      <c r="A91" s="25" t="s">
        <v>63</v>
      </c>
      <c r="B91" s="376" t="s">
        <v>35</v>
      </c>
      <c r="C91" s="377">
        <v>52764.411399999997</v>
      </c>
      <c r="D91" s="377">
        <v>1E-4</v>
      </c>
      <c r="E91" s="25">
        <f t="shared" si="18"/>
        <v>21861.900169805307</v>
      </c>
      <c r="F91" s="25">
        <f t="shared" si="19"/>
        <v>21862</v>
      </c>
      <c r="G91" s="25">
        <f t="shared" si="17"/>
        <v>-3.8355819997377694E-2</v>
      </c>
      <c r="K91" s="25">
        <f>G91</f>
        <v>-3.8355819997377694E-2</v>
      </c>
      <c r="O91" s="25">
        <f t="shared" ca="1" si="16"/>
        <v>-3.8672535667722129E-2</v>
      </c>
      <c r="P91" s="339">
        <f t="shared" si="20"/>
        <v>-3.7657984116463282E-2</v>
      </c>
      <c r="Q91" s="369">
        <f t="shared" si="21"/>
        <v>37745.911399999997</v>
      </c>
    </row>
    <row r="92" spans="1:18" ht="12.95" customHeight="1" x14ac:dyDescent="0.2">
      <c r="A92" s="25" t="s">
        <v>63</v>
      </c>
      <c r="B92" s="376" t="s">
        <v>35</v>
      </c>
      <c r="C92" s="377">
        <v>52765.3727</v>
      </c>
      <c r="D92" s="377">
        <v>1E-4</v>
      </c>
      <c r="E92" s="25">
        <f t="shared" si="18"/>
        <v>21864.402182958984</v>
      </c>
      <c r="F92" s="25">
        <f t="shared" si="19"/>
        <v>21864.5</v>
      </c>
      <c r="G92" s="25">
        <f t="shared" si="17"/>
        <v>-3.7582344994007144E-2</v>
      </c>
      <c r="K92" s="25">
        <f>G92</f>
        <v>-3.7582344994007144E-2</v>
      </c>
      <c r="O92" s="25">
        <f t="shared" ca="1" si="16"/>
        <v>-3.8672696470774606E-2</v>
      </c>
      <c r="P92" s="339">
        <f t="shared" si="20"/>
        <v>-3.7659279897676139E-2</v>
      </c>
      <c r="Q92" s="369">
        <f t="shared" si="21"/>
        <v>37746.8727</v>
      </c>
    </row>
    <row r="93" spans="1:18" ht="12.95" customHeight="1" x14ac:dyDescent="0.2">
      <c r="A93" s="22" t="s">
        <v>58</v>
      </c>
      <c r="B93" s="16" t="s">
        <v>33</v>
      </c>
      <c r="C93" s="34">
        <v>53047.5749</v>
      </c>
      <c r="D93" s="34">
        <v>1E-3</v>
      </c>
      <c r="E93" s="25">
        <f t="shared" si="18"/>
        <v>22598.900899691456</v>
      </c>
      <c r="F93" s="25">
        <f t="shared" si="19"/>
        <v>22599</v>
      </c>
      <c r="G93" s="25">
        <f t="shared" si="17"/>
        <v>-3.807538999535609E-2</v>
      </c>
      <c r="K93" s="25">
        <f>G93</f>
        <v>-3.807538999535609E-2</v>
      </c>
      <c r="O93" s="25">
        <f t="shared" ca="1" si="16"/>
        <v>-3.8719940407592787E-2</v>
      </c>
      <c r="P93" s="339">
        <f t="shared" si="20"/>
        <v>-3.807118548434342E-2</v>
      </c>
      <c r="Q93" s="369">
        <f t="shared" si="21"/>
        <v>38029.0749</v>
      </c>
    </row>
    <row r="94" spans="1:18" ht="12.95" customHeight="1" x14ac:dyDescent="0.2">
      <c r="A94" s="362" t="s">
        <v>93</v>
      </c>
      <c r="B94" s="341" t="s">
        <v>33</v>
      </c>
      <c r="C94" s="368">
        <v>53078.311099999999</v>
      </c>
      <c r="D94" s="368">
        <v>2.9999999999999997E-4</v>
      </c>
      <c r="E94" s="25">
        <f t="shared" si="18"/>
        <v>22678.899211034288</v>
      </c>
      <c r="F94" s="25">
        <f t="shared" si="19"/>
        <v>22679</v>
      </c>
      <c r="G94" s="25">
        <f t="shared" si="17"/>
        <v>-3.8724189995264169E-2</v>
      </c>
      <c r="N94" s="25">
        <f>G94</f>
        <v>-3.8724189995264169E-2</v>
      </c>
      <c r="O94" s="25">
        <f t="shared" ca="1" si="16"/>
        <v>-3.8725086105272095E-2</v>
      </c>
      <c r="P94" s="339">
        <f t="shared" si="20"/>
        <v>-3.8121758044178923E-2</v>
      </c>
      <c r="Q94" s="369">
        <f t="shared" si="21"/>
        <v>38059.811099999999</v>
      </c>
    </row>
    <row r="95" spans="1:18" ht="12.95" customHeight="1" x14ac:dyDescent="0.2">
      <c r="A95" s="21" t="s">
        <v>59</v>
      </c>
      <c r="B95" s="376"/>
      <c r="C95" s="368">
        <v>53080.6175</v>
      </c>
      <c r="D95" s="368">
        <v>5.9999999999999995E-4</v>
      </c>
      <c r="E95" s="25">
        <f t="shared" si="18"/>
        <v>22684.902168630906</v>
      </c>
      <c r="F95" s="25">
        <f t="shared" si="19"/>
        <v>22685</v>
      </c>
      <c r="G95" s="25">
        <f t="shared" si="17"/>
        <v>-3.7587849998089951E-2</v>
      </c>
      <c r="K95" s="25">
        <f>G95</f>
        <v>-3.7587849998089951E-2</v>
      </c>
      <c r="O95" s="25">
        <f t="shared" ca="1" si="16"/>
        <v>-3.8725472032598046E-2</v>
      </c>
      <c r="P95" s="339">
        <f t="shared" si="20"/>
        <v>-3.8125611716716981E-2</v>
      </c>
      <c r="Q95" s="369">
        <f t="shared" si="21"/>
        <v>38062.1175</v>
      </c>
    </row>
    <row r="96" spans="1:18" ht="12.95" customHeight="1" x14ac:dyDescent="0.2">
      <c r="A96" s="21" t="s">
        <v>54</v>
      </c>
      <c r="B96" s="341" t="s">
        <v>33</v>
      </c>
      <c r="C96" s="368">
        <v>53094.447399999997</v>
      </c>
      <c r="D96" s="368">
        <v>1.5E-3</v>
      </c>
      <c r="E96" s="25">
        <f t="shared" si="18"/>
        <v>22720.897790927742</v>
      </c>
      <c r="F96" s="25">
        <f t="shared" si="19"/>
        <v>22721</v>
      </c>
      <c r="G96" s="25">
        <f t="shared" si="17"/>
        <v>-3.9269809996767435E-2</v>
      </c>
      <c r="K96" s="25">
        <f>G96</f>
        <v>-3.9269809996767435E-2</v>
      </c>
      <c r="O96" s="25">
        <f t="shared" ca="1" si="16"/>
        <v>-3.8727787596553737E-2</v>
      </c>
      <c r="P96" s="339">
        <f t="shared" si="20"/>
        <v>-3.8148918452322572E-2</v>
      </c>
      <c r="Q96" s="369">
        <f t="shared" si="21"/>
        <v>38075.947399999997</v>
      </c>
    </row>
    <row r="97" spans="1:17" ht="12.95" customHeight="1" x14ac:dyDescent="0.2">
      <c r="A97" s="378" t="s">
        <v>56</v>
      </c>
      <c r="B97" s="53" t="s">
        <v>35</v>
      </c>
      <c r="C97" s="368">
        <v>53095.793340099801</v>
      </c>
      <c r="D97" s="368">
        <v>2.0000000000000001E-4</v>
      </c>
      <c r="E97" s="25">
        <f t="shared" si="18"/>
        <v>22724.400921931345</v>
      </c>
      <c r="F97" s="25">
        <f t="shared" si="19"/>
        <v>22724.5</v>
      </c>
      <c r="G97" s="25">
        <f t="shared" si="17"/>
        <v>-3.8066845198045485E-2</v>
      </c>
      <c r="L97" s="25">
        <f>G97</f>
        <v>-3.8066845198045485E-2</v>
      </c>
      <c r="N97" s="25">
        <f t="shared" ref="N97:N102" si="22">G98</f>
        <v>-3.7002634999225847E-2</v>
      </c>
      <c r="O97" s="25">
        <f t="shared" ca="1" si="16"/>
        <v>-3.872801272082721E-2</v>
      </c>
      <c r="P97" s="339">
        <f t="shared" si="20"/>
        <v>-3.8151201502937618E-2</v>
      </c>
      <c r="Q97" s="369">
        <f t="shared" si="21"/>
        <v>38077.293340099801</v>
      </c>
    </row>
    <row r="98" spans="1:17" ht="12.95" customHeight="1" x14ac:dyDescent="0.2">
      <c r="A98" s="362" t="s">
        <v>93</v>
      </c>
      <c r="B98" s="341" t="s">
        <v>35</v>
      </c>
      <c r="C98" s="368">
        <v>53414.305</v>
      </c>
      <c r="D98" s="368">
        <v>2.9999999999999997E-4</v>
      </c>
      <c r="E98" s="25">
        <f t="shared" si="18"/>
        <v>23553.403691792904</v>
      </c>
      <c r="F98" s="25">
        <f t="shared" si="19"/>
        <v>23553.5</v>
      </c>
      <c r="G98" s="25">
        <f t="shared" si="17"/>
        <v>-3.7002634999225847E-2</v>
      </c>
      <c r="N98" s="25">
        <f t="shared" si="22"/>
        <v>-3.6802634997002315E-2</v>
      </c>
      <c r="O98" s="25">
        <f t="shared" ca="1" si="16"/>
        <v>-3.8781335013029071E-2</v>
      </c>
      <c r="P98" s="339">
        <f t="shared" si="20"/>
        <v>-3.8799153222336048E-2</v>
      </c>
      <c r="Q98" s="369">
        <f t="shared" si="21"/>
        <v>38395.805</v>
      </c>
    </row>
    <row r="99" spans="1:17" ht="12.95" customHeight="1" x14ac:dyDescent="0.2">
      <c r="A99" s="362" t="s">
        <v>93</v>
      </c>
      <c r="B99" s="341" t="s">
        <v>35</v>
      </c>
      <c r="C99" s="368">
        <v>53414.305200000003</v>
      </c>
      <c r="D99" s="368">
        <v>2.9999999999999997E-4</v>
      </c>
      <c r="E99" s="25">
        <f t="shared" si="18"/>
        <v>23553.404212340742</v>
      </c>
      <c r="F99" s="25">
        <f t="shared" si="19"/>
        <v>23553.5</v>
      </c>
      <c r="G99" s="25">
        <f t="shared" si="17"/>
        <v>-3.6802634997002315E-2</v>
      </c>
      <c r="N99" s="25">
        <f t="shared" si="22"/>
        <v>-3.5102634996292181E-2</v>
      </c>
      <c r="O99" s="25">
        <f t="shared" ca="1" si="16"/>
        <v>-3.8781335013029071E-2</v>
      </c>
      <c r="P99" s="339">
        <f t="shared" si="20"/>
        <v>-3.8799153222336048E-2</v>
      </c>
      <c r="Q99" s="369">
        <f t="shared" si="21"/>
        <v>38395.805200000003</v>
      </c>
    </row>
    <row r="100" spans="1:17" ht="12.95" customHeight="1" x14ac:dyDescent="0.2">
      <c r="A100" s="362" t="s">
        <v>93</v>
      </c>
      <c r="B100" s="341" t="s">
        <v>35</v>
      </c>
      <c r="C100" s="368">
        <v>53414.306900000003</v>
      </c>
      <c r="D100" s="368">
        <v>2.9999999999999997E-4</v>
      </c>
      <c r="E100" s="25">
        <f t="shared" si="18"/>
        <v>23553.408636997312</v>
      </c>
      <c r="F100" s="25">
        <f t="shared" si="19"/>
        <v>23553.5</v>
      </c>
      <c r="G100" s="25">
        <f t="shared" si="17"/>
        <v>-3.5102634996292181E-2</v>
      </c>
      <c r="N100" s="25">
        <f t="shared" si="22"/>
        <v>-3.9929159996972885E-2</v>
      </c>
      <c r="O100" s="25">
        <f t="shared" ca="1" si="16"/>
        <v>-3.8781335013029071E-2</v>
      </c>
      <c r="P100" s="339">
        <f t="shared" si="20"/>
        <v>-3.8799153222336048E-2</v>
      </c>
      <c r="Q100" s="369">
        <f t="shared" si="21"/>
        <v>38395.806900000003</v>
      </c>
    </row>
    <row r="101" spans="1:17" ht="12.95" customHeight="1" x14ac:dyDescent="0.2">
      <c r="A101" s="362" t="s">
        <v>93</v>
      </c>
      <c r="B101" s="341" t="s">
        <v>33</v>
      </c>
      <c r="C101" s="368">
        <v>53415.262600000002</v>
      </c>
      <c r="D101" s="368">
        <v>2.9999999999999997E-4</v>
      </c>
      <c r="E101" s="25">
        <f t="shared" si="18"/>
        <v>23555.896074811692</v>
      </c>
      <c r="F101" s="25">
        <f t="shared" si="19"/>
        <v>23556</v>
      </c>
      <c r="G101" s="25">
        <f t="shared" si="17"/>
        <v>-3.9929159996972885E-2</v>
      </c>
      <c r="N101" s="25">
        <f t="shared" si="22"/>
        <v>-3.9229160000104457E-2</v>
      </c>
      <c r="O101" s="25">
        <f t="shared" ca="1" si="16"/>
        <v>-3.8781495816081549E-2</v>
      </c>
      <c r="P101" s="339">
        <f t="shared" si="20"/>
        <v>-3.8801492468104978E-2</v>
      </c>
      <c r="Q101" s="369">
        <f t="shared" si="21"/>
        <v>38396.762600000002</v>
      </c>
    </row>
    <row r="102" spans="1:17" ht="12.95" customHeight="1" x14ac:dyDescent="0.2">
      <c r="A102" s="362" t="s">
        <v>93</v>
      </c>
      <c r="B102" s="341" t="s">
        <v>33</v>
      </c>
      <c r="C102" s="368">
        <v>53415.263299999999</v>
      </c>
      <c r="D102" s="368">
        <v>2.9999999999999997E-4</v>
      </c>
      <c r="E102" s="25">
        <f t="shared" si="18"/>
        <v>23555.897896729093</v>
      </c>
      <c r="F102" s="25">
        <f t="shared" si="19"/>
        <v>23556</v>
      </c>
      <c r="G102" s="25">
        <f t="shared" si="17"/>
        <v>-3.9229160000104457E-2</v>
      </c>
      <c r="N102" s="25">
        <f t="shared" si="22"/>
        <v>-3.9129159995354712E-2</v>
      </c>
      <c r="O102" s="25">
        <f t="shared" ca="1" si="16"/>
        <v>-3.8781495816081549E-2</v>
      </c>
      <c r="P102" s="339">
        <f t="shared" si="20"/>
        <v>-3.8801492468104978E-2</v>
      </c>
      <c r="Q102" s="369">
        <f t="shared" si="21"/>
        <v>38396.763299999999</v>
      </c>
    </row>
    <row r="103" spans="1:17" ht="12.95" customHeight="1" x14ac:dyDescent="0.2">
      <c r="A103" s="362" t="s">
        <v>93</v>
      </c>
      <c r="B103" s="341" t="s">
        <v>33</v>
      </c>
      <c r="C103" s="368">
        <v>53415.263400000003</v>
      </c>
      <c r="D103" s="368">
        <v>2.9999999999999997E-4</v>
      </c>
      <c r="E103" s="25">
        <f t="shared" si="18"/>
        <v>23555.898157003023</v>
      </c>
      <c r="F103" s="25">
        <f t="shared" si="19"/>
        <v>23556</v>
      </c>
      <c r="G103" s="25">
        <f t="shared" si="17"/>
        <v>-3.9129159995354712E-2</v>
      </c>
      <c r="O103" s="25">
        <f t="shared" ca="1" si="16"/>
        <v>-3.8781495816081549E-2</v>
      </c>
      <c r="P103" s="339">
        <f t="shared" si="20"/>
        <v>-3.8801492468104978E-2</v>
      </c>
      <c r="Q103" s="369">
        <f t="shared" si="21"/>
        <v>38396.763400000003</v>
      </c>
    </row>
    <row r="104" spans="1:17" ht="12.95" customHeight="1" x14ac:dyDescent="0.2">
      <c r="A104" s="25" t="s">
        <v>64</v>
      </c>
      <c r="B104" s="376" t="s">
        <v>33</v>
      </c>
      <c r="C104" s="377">
        <v>53422.947800000002</v>
      </c>
      <c r="D104" s="377">
        <v>2.0000000000000001E-4</v>
      </c>
      <c r="E104" s="25">
        <f t="shared" si="18"/>
        <v>23575.898645797432</v>
      </c>
      <c r="F104" s="25">
        <f t="shared" si="19"/>
        <v>23576</v>
      </c>
      <c r="G104" s="25">
        <f t="shared" si="17"/>
        <v>-3.8941359998716507E-2</v>
      </c>
      <c r="K104" s="25">
        <f t="shared" ref="K104:K111" si="23">G104</f>
        <v>-3.8941359998716507E-2</v>
      </c>
      <c r="O104" s="25">
        <f t="shared" ca="1" si="16"/>
        <v>-3.8782782240501378E-2</v>
      </c>
      <c r="P104" s="339">
        <f t="shared" si="20"/>
        <v>-3.8820303428399261E-2</v>
      </c>
      <c r="Q104" s="369">
        <f t="shared" si="21"/>
        <v>38404.447800000002</v>
      </c>
    </row>
    <row r="105" spans="1:17" ht="12.95" customHeight="1" x14ac:dyDescent="0.2">
      <c r="A105" s="25" t="s">
        <v>61</v>
      </c>
      <c r="B105" s="376" t="s">
        <v>33</v>
      </c>
      <c r="C105" s="377">
        <v>53451.378400000001</v>
      </c>
      <c r="D105" s="377">
        <v>1.2999999999999999E-3</v>
      </c>
      <c r="E105" s="25">
        <f t="shared" si="18"/>
        <v>23649.896081734976</v>
      </c>
      <c r="F105" s="25">
        <f t="shared" si="19"/>
        <v>23650</v>
      </c>
      <c r="G105" s="25">
        <f t="shared" si="17"/>
        <v>-3.9926499994180631E-2</v>
      </c>
      <c r="K105" s="25">
        <f t="shared" si="23"/>
        <v>-3.9926499994180631E-2</v>
      </c>
      <c r="O105" s="25">
        <f t="shared" ca="1" si="16"/>
        <v>-3.8787542010854742E-2</v>
      </c>
      <c r="P105" s="339">
        <f t="shared" si="20"/>
        <v>-3.8891426750624618E-2</v>
      </c>
      <c r="Q105" s="369">
        <f t="shared" si="21"/>
        <v>38432.878400000001</v>
      </c>
    </row>
    <row r="106" spans="1:17" ht="12.95" customHeight="1" x14ac:dyDescent="0.2">
      <c r="A106" s="25" t="s">
        <v>62</v>
      </c>
      <c r="B106" s="376"/>
      <c r="C106" s="368">
        <v>53462.521500000003</v>
      </c>
      <c r="D106" s="368">
        <v>3.3E-3</v>
      </c>
      <c r="E106" s="25">
        <f t="shared" si="18"/>
        <v>23678.898664459073</v>
      </c>
      <c r="F106" s="25">
        <f t="shared" si="19"/>
        <v>23679</v>
      </c>
      <c r="G106" s="25">
        <f t="shared" si="17"/>
        <v>-3.8934189993597101E-2</v>
      </c>
      <c r="K106" s="25">
        <f t="shared" si="23"/>
        <v>-3.8934189993597101E-2</v>
      </c>
      <c r="O106" s="25">
        <f t="shared" ca="1" si="16"/>
        <v>-3.8789407326263493E-2</v>
      </c>
      <c r="P106" s="339">
        <f t="shared" si="20"/>
        <v>-3.8919966107164701E-2</v>
      </c>
      <c r="Q106" s="369">
        <f t="shared" si="21"/>
        <v>38444.021500000003</v>
      </c>
    </row>
    <row r="107" spans="1:17" ht="12.95" customHeight="1" x14ac:dyDescent="0.2">
      <c r="A107" s="57" t="s">
        <v>62</v>
      </c>
      <c r="B107" s="59" t="s">
        <v>35</v>
      </c>
      <c r="C107" s="58">
        <v>53465.403700000003</v>
      </c>
      <c r="D107" s="58">
        <v>1.2999999999999999E-3</v>
      </c>
      <c r="E107" s="25">
        <f t="shared" si="18"/>
        <v>23686.400279263515</v>
      </c>
      <c r="F107" s="25">
        <f t="shared" si="19"/>
        <v>23686.5</v>
      </c>
      <c r="G107" s="25">
        <f t="shared" si="17"/>
        <v>-3.8313764998747502E-2</v>
      </c>
      <c r="K107" s="25">
        <f t="shared" si="23"/>
        <v>-3.8313764998747502E-2</v>
      </c>
      <c r="O107" s="25">
        <f t="shared" ca="1" si="16"/>
        <v>-3.8789889735420927E-2</v>
      </c>
      <c r="P107" s="339">
        <f t="shared" si="20"/>
        <v>-3.8927409128202521E-2</v>
      </c>
      <c r="Q107" s="369">
        <f t="shared" si="21"/>
        <v>38446.903700000003</v>
      </c>
    </row>
    <row r="108" spans="1:17" ht="12.95" customHeight="1" x14ac:dyDescent="0.2">
      <c r="A108" s="57" t="s">
        <v>63</v>
      </c>
      <c r="B108" s="379" t="s">
        <v>33</v>
      </c>
      <c r="C108" s="380">
        <v>53490.377</v>
      </c>
      <c r="D108" s="380">
        <v>1E-4</v>
      </c>
      <c r="E108" s="25">
        <f t="shared" si="18"/>
        <v>23751.399265106196</v>
      </c>
      <c r="F108" s="25">
        <f t="shared" si="19"/>
        <v>23751.5</v>
      </c>
      <c r="G108" s="25">
        <f t="shared" si="17"/>
        <v>-3.8703414997144137E-2</v>
      </c>
      <c r="K108" s="25">
        <f t="shared" si="23"/>
        <v>-3.8703414997144137E-2</v>
      </c>
      <c r="O108" s="25">
        <f t="shared" ca="1" si="16"/>
        <v>-3.8794070614785368E-2</v>
      </c>
      <c r="P108" s="339">
        <f t="shared" si="20"/>
        <v>-3.8993001815494248E-2</v>
      </c>
      <c r="Q108" s="369">
        <f t="shared" si="21"/>
        <v>38471.877</v>
      </c>
    </row>
    <row r="109" spans="1:17" ht="12.95" customHeight="1" x14ac:dyDescent="0.2">
      <c r="A109" s="57" t="s">
        <v>73</v>
      </c>
      <c r="B109" s="379" t="s">
        <v>33</v>
      </c>
      <c r="C109" s="380">
        <v>53729.547500000001</v>
      </c>
      <c r="D109" s="380">
        <v>2.9999999999999997E-4</v>
      </c>
      <c r="E109" s="25">
        <f t="shared" si="18"/>
        <v>24373.897691164759</v>
      </c>
      <c r="F109" s="25">
        <f t="shared" si="19"/>
        <v>24374</v>
      </c>
      <c r="G109" s="25">
        <f t="shared" si="17"/>
        <v>-3.930813999613747E-2</v>
      </c>
      <c r="K109" s="25">
        <f t="shared" si="23"/>
        <v>-3.930813999613747E-2</v>
      </c>
      <c r="O109" s="25">
        <f t="shared" ref="O109:O140" ca="1" si="24">+C$11+C$12*F109</f>
        <v>-3.8834110574852511E-2</v>
      </c>
      <c r="P109" s="339">
        <f t="shared" si="20"/>
        <v>-3.9729975528655391E-2</v>
      </c>
      <c r="Q109" s="369">
        <f t="shared" si="21"/>
        <v>38711.047500000001</v>
      </c>
    </row>
    <row r="110" spans="1:17" ht="12.95" customHeight="1" x14ac:dyDescent="0.2">
      <c r="A110" s="381" t="s">
        <v>77</v>
      </c>
      <c r="B110" s="379" t="s">
        <v>33</v>
      </c>
      <c r="C110" s="380">
        <v>53883.616199999997</v>
      </c>
      <c r="D110" s="380">
        <v>2.0000000000000001E-4</v>
      </c>
      <c r="E110" s="25">
        <f t="shared" si="18"/>
        <v>24774.898329850912</v>
      </c>
      <c r="F110" s="25">
        <f t="shared" si="19"/>
        <v>24775</v>
      </c>
      <c r="G110" s="25">
        <f t="shared" si="17"/>
        <v>-3.9062750001903623E-2</v>
      </c>
      <c r="K110" s="25">
        <f t="shared" si="23"/>
        <v>-3.9062750001903623E-2</v>
      </c>
      <c r="O110" s="25">
        <f t="shared" ca="1" si="24"/>
        <v>-3.8859903384470061E-2</v>
      </c>
      <c r="P110" s="339">
        <f t="shared" si="20"/>
        <v>-4.0323809061415257E-2</v>
      </c>
      <c r="Q110" s="369">
        <f t="shared" si="21"/>
        <v>38865.116199999997</v>
      </c>
    </row>
    <row r="111" spans="1:17" ht="12.95" customHeight="1" x14ac:dyDescent="0.2">
      <c r="A111" s="381" t="s">
        <v>76</v>
      </c>
      <c r="B111" s="379" t="s">
        <v>33</v>
      </c>
      <c r="C111" s="380">
        <v>54137.963599999901</v>
      </c>
      <c r="D111" s="380">
        <v>2.0000000000000001E-4</v>
      </c>
      <c r="E111" s="25">
        <f t="shared" si="18"/>
        <v>25436.898267853416</v>
      </c>
      <c r="F111" s="25">
        <f t="shared" si="19"/>
        <v>25437</v>
      </c>
      <c r="G111" s="25">
        <f t="shared" si="17"/>
        <v>-3.9086570097424556E-2</v>
      </c>
      <c r="K111" s="25">
        <f t="shared" si="23"/>
        <v>-3.9086570097424556E-2</v>
      </c>
      <c r="O111" s="25">
        <f t="shared" ca="1" si="24"/>
        <v>-3.8902484032766367E-2</v>
      </c>
      <c r="P111" s="339">
        <f t="shared" si="20"/>
        <v>-4.1545241734787443E-2</v>
      </c>
      <c r="Q111" s="369">
        <f t="shared" si="21"/>
        <v>39119.463599999901</v>
      </c>
    </row>
    <row r="112" spans="1:17" ht="12.95" customHeight="1" x14ac:dyDescent="0.2">
      <c r="A112" s="358" t="s">
        <v>84</v>
      </c>
      <c r="B112" s="59"/>
      <c r="C112" s="58">
        <v>54177.7284</v>
      </c>
      <c r="D112" s="380">
        <v>1E-4</v>
      </c>
      <c r="E112" s="25">
        <f t="shared" si="18"/>
        <v>25540.39566996862</v>
      </c>
      <c r="F112" s="25">
        <f t="shared" si="19"/>
        <v>25540.5</v>
      </c>
      <c r="G112" s="25">
        <f t="shared" si="17"/>
        <v>-4.0084704996843357E-2</v>
      </c>
      <c r="L112" s="25">
        <f>G112</f>
        <v>-4.0084704996843357E-2</v>
      </c>
      <c r="O112" s="25">
        <f t="shared" ca="1" si="24"/>
        <v>-3.8909141279138977E-2</v>
      </c>
      <c r="P112" s="339">
        <f t="shared" si="20"/>
        <v>-4.1766014779531832E-2</v>
      </c>
      <c r="Q112" s="369">
        <f t="shared" si="21"/>
        <v>39159.2284</v>
      </c>
    </row>
    <row r="113" spans="1:17" ht="12.95" customHeight="1" x14ac:dyDescent="0.2">
      <c r="A113" s="381" t="s">
        <v>75</v>
      </c>
      <c r="B113" s="379" t="s">
        <v>33</v>
      </c>
      <c r="C113" s="380">
        <v>54184.451699999998</v>
      </c>
      <c r="D113" s="380">
        <v>8.0000000000000004E-4</v>
      </c>
      <c r="E113" s="25">
        <f t="shared" si="18"/>
        <v>25557.89466615719</v>
      </c>
      <c r="F113" s="25">
        <f t="shared" si="19"/>
        <v>25558</v>
      </c>
      <c r="G113" s="25">
        <f t="shared" si="17"/>
        <v>-4.0470380001352169E-2</v>
      </c>
      <c r="K113" s="25">
        <f>G113</f>
        <v>-4.0470380001352169E-2</v>
      </c>
      <c r="O113" s="25">
        <f t="shared" ca="1" si="24"/>
        <v>-3.8910266900506328E-2</v>
      </c>
      <c r="P113" s="339">
        <f t="shared" si="20"/>
        <v>-4.1804185239431232E-2</v>
      </c>
      <c r="Q113" s="369">
        <f t="shared" si="21"/>
        <v>39165.951699999998</v>
      </c>
    </row>
    <row r="114" spans="1:17" ht="12.95" customHeight="1" x14ac:dyDescent="0.2">
      <c r="A114" s="381" t="s">
        <v>75</v>
      </c>
      <c r="B114" s="379" t="s">
        <v>33</v>
      </c>
      <c r="C114" s="380">
        <v>54211.346400000002</v>
      </c>
      <c r="D114" s="380">
        <v>2.0000000000000001E-4</v>
      </c>
      <c r="E114" s="25">
        <f t="shared" si="18"/>
        <v>25627.894555020241</v>
      </c>
      <c r="F114" s="25">
        <f t="shared" si="19"/>
        <v>25628</v>
      </c>
      <c r="G114" s="25">
        <f t="shared" ref="G114:G145" si="25">+C114-(C$7+F114*C$8)</f>
        <v>-4.0513079999072943E-2</v>
      </c>
      <c r="K114" s="25">
        <f>G114</f>
        <v>-4.0513079999072943E-2</v>
      </c>
      <c r="O114" s="25">
        <f t="shared" ca="1" si="24"/>
        <v>-3.8914769385975725E-2</v>
      </c>
      <c r="P114" s="339">
        <f t="shared" si="20"/>
        <v>-4.1959331928808213E-2</v>
      </c>
      <c r="Q114" s="369">
        <f t="shared" si="21"/>
        <v>39192.846400000002</v>
      </c>
    </row>
    <row r="115" spans="1:17" ht="12.95" customHeight="1" x14ac:dyDescent="0.2">
      <c r="A115" s="57" t="s">
        <v>66</v>
      </c>
      <c r="B115" s="59"/>
      <c r="C115" s="58">
        <v>54229.40178</v>
      </c>
      <c r="D115" s="380">
        <v>1E-4</v>
      </c>
      <c r="E115" s="25">
        <f t="shared" si="18"/>
        <v>25674.887999579198</v>
      </c>
      <c r="F115" s="25">
        <f t="shared" si="19"/>
        <v>25675</v>
      </c>
      <c r="G115" s="25">
        <f t="shared" si="25"/>
        <v>-4.303174999949988E-2</v>
      </c>
      <c r="N115" s="25">
        <f>G115</f>
        <v>-4.303174999949988E-2</v>
      </c>
      <c r="O115" s="25">
        <f t="shared" ca="1" si="24"/>
        <v>-3.8917792483362322E-2</v>
      </c>
      <c r="P115" s="339">
        <f t="shared" si="20"/>
        <v>-4.2065733608012301E-2</v>
      </c>
      <c r="Q115" s="369">
        <f t="shared" si="21"/>
        <v>39210.90178</v>
      </c>
    </row>
    <row r="116" spans="1:17" ht="12.95" customHeight="1" x14ac:dyDescent="0.2">
      <c r="A116" s="58" t="s">
        <v>81</v>
      </c>
      <c r="B116" s="59" t="s">
        <v>33</v>
      </c>
      <c r="C116" s="58">
        <v>54871.802900000002</v>
      </c>
      <c r="D116" s="58">
        <v>1E-4</v>
      </c>
      <c r="E116" s="25">
        <f t="shared" si="18"/>
        <v>27346.890550471799</v>
      </c>
      <c r="F116" s="25">
        <f t="shared" si="19"/>
        <v>27347</v>
      </c>
      <c r="G116" s="25">
        <f t="shared" si="25"/>
        <v>-4.2051669995998964E-2</v>
      </c>
      <c r="K116" s="25">
        <f t="shared" ref="K116:K124" si="26">G116</f>
        <v>-4.2051669995998964E-2</v>
      </c>
      <c r="O116" s="25">
        <f t="shared" ca="1" si="24"/>
        <v>-3.902533756485993E-2</v>
      </c>
      <c r="P116" s="339">
        <f t="shared" si="20"/>
        <v>-4.7132131856518371E-2</v>
      </c>
      <c r="Q116" s="369">
        <f t="shared" si="21"/>
        <v>39853.302900000002</v>
      </c>
    </row>
    <row r="117" spans="1:17" ht="12.95" customHeight="1" x14ac:dyDescent="0.2">
      <c r="A117" s="58" t="s">
        <v>79</v>
      </c>
      <c r="B117" s="59" t="s">
        <v>35</v>
      </c>
      <c r="C117" s="58">
        <v>54888.9012</v>
      </c>
      <c r="D117" s="58">
        <v>4.0000000000000002E-4</v>
      </c>
      <c r="E117" s="25">
        <f t="shared" ref="E117:E148" si="27">+(C117-C$7)/C$8</f>
        <v>27391.392965436335</v>
      </c>
      <c r="F117" s="25">
        <f t="shared" ref="F117:F148" si="28">ROUND(2*E117,0)/2</f>
        <v>27391.5</v>
      </c>
      <c r="G117" s="25">
        <f t="shared" si="25"/>
        <v>-4.1123814997263253E-2</v>
      </c>
      <c r="K117" s="25">
        <f t="shared" si="26"/>
        <v>-4.1123814997263253E-2</v>
      </c>
      <c r="O117" s="25">
        <f t="shared" ca="1" si="24"/>
        <v>-3.9028199859194049E-2</v>
      </c>
      <c r="P117" s="339">
        <f t="shared" ref="P117:P148" si="29">F$7+F$8*F117+F$9*F117^2+F$10*SIN(RADIANS(F$11*F117+F$12))</f>
        <v>-4.7303570297722745E-2</v>
      </c>
      <c r="Q117" s="369">
        <f t="shared" ref="Q117:Q148" si="30">+C117-15018.5</f>
        <v>39870.4012</v>
      </c>
    </row>
    <row r="118" spans="1:17" ht="12.95" customHeight="1" x14ac:dyDescent="0.2">
      <c r="A118" s="380" t="s">
        <v>80</v>
      </c>
      <c r="B118" s="379" t="s">
        <v>35</v>
      </c>
      <c r="C118" s="380">
        <v>54922.327100000002</v>
      </c>
      <c r="D118" s="380">
        <v>1E-4</v>
      </c>
      <c r="E118" s="25">
        <f t="shared" si="27"/>
        <v>27478.391864295485</v>
      </c>
      <c r="F118" s="25">
        <f t="shared" si="28"/>
        <v>27478.5</v>
      </c>
      <c r="G118" s="25">
        <f t="shared" si="25"/>
        <v>-4.1546884996932931E-2</v>
      </c>
      <c r="K118" s="25">
        <f t="shared" si="26"/>
        <v>-4.1546884996932931E-2</v>
      </c>
      <c r="O118" s="25">
        <f t="shared" ca="1" si="24"/>
        <v>-3.9033795805420303E-2</v>
      </c>
      <c r="P118" s="339">
        <f t="shared" si="29"/>
        <v>-4.7644538604043253E-2</v>
      </c>
      <c r="Q118" s="369">
        <f t="shared" si="30"/>
        <v>39903.827100000002</v>
      </c>
    </row>
    <row r="119" spans="1:17" ht="12.95" customHeight="1" x14ac:dyDescent="0.2">
      <c r="A119" s="380" t="s">
        <v>80</v>
      </c>
      <c r="B119" s="379" t="s">
        <v>33</v>
      </c>
      <c r="C119" s="380">
        <v>54937.503299999997</v>
      </c>
      <c r="D119" s="380">
        <v>2.0000000000000001E-4</v>
      </c>
      <c r="E119" s="25">
        <f t="shared" si="27"/>
        <v>27517.89155432225</v>
      </c>
      <c r="F119" s="25">
        <f t="shared" si="28"/>
        <v>27518</v>
      </c>
      <c r="G119" s="25">
        <f t="shared" si="25"/>
        <v>-4.1665979995741509E-2</v>
      </c>
      <c r="K119" s="25">
        <f t="shared" si="26"/>
        <v>-4.1665979995741509E-2</v>
      </c>
      <c r="O119" s="25">
        <f t="shared" ca="1" si="24"/>
        <v>-3.9036336493649459E-2</v>
      </c>
      <c r="P119" s="339">
        <f t="shared" si="29"/>
        <v>-4.7801887553406475E-2</v>
      </c>
      <c r="Q119" s="369">
        <f t="shared" si="30"/>
        <v>39919.003299999997</v>
      </c>
    </row>
    <row r="120" spans="1:17" ht="12.95" customHeight="1" x14ac:dyDescent="0.2">
      <c r="A120" s="58" t="s">
        <v>79</v>
      </c>
      <c r="B120" s="59" t="s">
        <v>35</v>
      </c>
      <c r="C120" s="58">
        <v>54957.676299999999</v>
      </c>
      <c r="D120" s="58">
        <v>6.9999999999999999E-4</v>
      </c>
      <c r="E120" s="25">
        <f t="shared" si="27"/>
        <v>27570.396611379376</v>
      </c>
      <c r="F120" s="25">
        <f t="shared" si="28"/>
        <v>27570.5</v>
      </c>
      <c r="G120" s="25">
        <f t="shared" si="25"/>
        <v>-3.972300500026904E-2</v>
      </c>
      <c r="K120" s="25">
        <f t="shared" si="26"/>
        <v>-3.972300500026904E-2</v>
      </c>
      <c r="O120" s="25">
        <f t="shared" ca="1" si="24"/>
        <v>-3.9039713357751513E-2</v>
      </c>
      <c r="P120" s="339">
        <f t="shared" si="29"/>
        <v>-4.8013488434727941E-2</v>
      </c>
      <c r="Q120" s="369">
        <f t="shared" si="30"/>
        <v>39939.176299999999</v>
      </c>
    </row>
    <row r="121" spans="1:17" ht="12.95" customHeight="1" x14ac:dyDescent="0.2">
      <c r="A121" s="58" t="s">
        <v>88</v>
      </c>
      <c r="B121" s="59" t="s">
        <v>33</v>
      </c>
      <c r="C121" s="58">
        <v>54971.5196</v>
      </c>
      <c r="D121" s="58">
        <v>2.8E-3</v>
      </c>
      <c r="E121" s="25">
        <f t="shared" si="27"/>
        <v>27606.427110380951</v>
      </c>
      <c r="F121" s="25">
        <f t="shared" si="28"/>
        <v>27606.5</v>
      </c>
      <c r="G121" s="25">
        <f t="shared" si="25"/>
        <v>-2.800496499548899E-2</v>
      </c>
      <c r="K121" s="25">
        <f t="shared" si="26"/>
        <v>-2.800496499548899E-2</v>
      </c>
      <c r="O121" s="25">
        <f t="shared" ca="1" si="24"/>
        <v>-3.9042028921707203E-2</v>
      </c>
      <c r="P121" s="339">
        <f t="shared" si="29"/>
        <v>-4.8160217256680689E-2</v>
      </c>
      <c r="Q121" s="369">
        <f t="shared" si="30"/>
        <v>39953.0196</v>
      </c>
    </row>
    <row r="122" spans="1:17" ht="12.95" customHeight="1" x14ac:dyDescent="0.2">
      <c r="A122" s="381" t="s">
        <v>87</v>
      </c>
      <c r="B122" s="379" t="s">
        <v>33</v>
      </c>
      <c r="C122" s="380">
        <v>55251.787400000001</v>
      </c>
      <c r="D122" s="380">
        <v>1E-4</v>
      </c>
      <c r="E122" s="25">
        <f t="shared" si="27"/>
        <v>28335.891088484008</v>
      </c>
      <c r="F122" s="25">
        <f t="shared" si="28"/>
        <v>28336</v>
      </c>
      <c r="G122" s="25">
        <f t="shared" si="25"/>
        <v>-4.1844959996524267E-2</v>
      </c>
      <c r="K122" s="25">
        <f t="shared" si="26"/>
        <v>-4.1844959996524267E-2</v>
      </c>
      <c r="O122" s="25">
        <f t="shared" ca="1" si="24"/>
        <v>-3.9088951252420422E-2</v>
      </c>
      <c r="P122" s="339">
        <f t="shared" si="29"/>
        <v>-5.1423370657740768E-2</v>
      </c>
      <c r="Q122" s="369">
        <f t="shared" si="30"/>
        <v>40233.287400000001</v>
      </c>
    </row>
    <row r="123" spans="1:17" ht="12.95" customHeight="1" x14ac:dyDescent="0.2">
      <c r="A123" s="65" t="s">
        <v>82</v>
      </c>
      <c r="B123" s="66" t="s">
        <v>33</v>
      </c>
      <c r="C123" s="65">
        <v>55283.675999999999</v>
      </c>
      <c r="D123" s="65">
        <v>2.0000000000000001E-4</v>
      </c>
      <c r="E123" s="25">
        <f t="shared" si="27"/>
        <v>28418.888796433817</v>
      </c>
      <c r="F123" s="25">
        <f t="shared" si="28"/>
        <v>28419</v>
      </c>
      <c r="G123" s="25">
        <f t="shared" si="25"/>
        <v>-4.2725589999463409E-2</v>
      </c>
      <c r="K123" s="25">
        <f t="shared" si="26"/>
        <v>-4.2725589999463409E-2</v>
      </c>
      <c r="O123" s="25">
        <f t="shared" ca="1" si="24"/>
        <v>-3.9094289913762709E-2</v>
      </c>
      <c r="P123" s="339">
        <f t="shared" si="29"/>
        <v>-5.1830028632728592E-2</v>
      </c>
      <c r="Q123" s="369">
        <f t="shared" si="30"/>
        <v>40265.175999999999</v>
      </c>
    </row>
    <row r="124" spans="1:17" ht="12.95" customHeight="1" x14ac:dyDescent="0.2">
      <c r="A124" s="65" t="s">
        <v>89</v>
      </c>
      <c r="B124" s="66" t="s">
        <v>35</v>
      </c>
      <c r="C124" s="65">
        <v>55309.418299999998</v>
      </c>
      <c r="D124" s="65">
        <v>3.8999999999999998E-3</v>
      </c>
      <c r="E124" s="25">
        <f t="shared" si="27"/>
        <v>28485.889288689868</v>
      </c>
      <c r="F124" s="25">
        <f t="shared" si="28"/>
        <v>28486</v>
      </c>
      <c r="G124" s="25">
        <f t="shared" si="25"/>
        <v>-4.2536460001429077E-2</v>
      </c>
      <c r="K124" s="25">
        <f t="shared" si="26"/>
        <v>-4.2536460001429077E-2</v>
      </c>
      <c r="O124" s="25">
        <f t="shared" ca="1" si="24"/>
        <v>-3.9098599435569134E-2</v>
      </c>
      <c r="P124" s="339">
        <f t="shared" si="29"/>
        <v>-5.2163609805155928E-2</v>
      </c>
      <c r="Q124" s="369">
        <f t="shared" si="30"/>
        <v>40290.918299999998</v>
      </c>
    </row>
    <row r="125" spans="1:17" ht="12.95" customHeight="1" x14ac:dyDescent="0.2">
      <c r="A125" s="108" t="s">
        <v>92</v>
      </c>
      <c r="B125" s="66" t="s">
        <v>33</v>
      </c>
      <c r="C125" s="65">
        <v>55336.307699999998</v>
      </c>
      <c r="D125" s="65">
        <v>2.0000000000000001E-4</v>
      </c>
      <c r="E125" s="25">
        <f t="shared" si="27"/>
        <v>28555.875383035363</v>
      </c>
      <c r="F125" s="25">
        <f t="shared" si="28"/>
        <v>28556</v>
      </c>
      <c r="G125" s="25">
        <f t="shared" si="25"/>
        <v>-4.7879159996227827E-2</v>
      </c>
      <c r="N125" s="25">
        <f>G125</f>
        <v>-4.7879159996227827E-2</v>
      </c>
      <c r="O125" s="25">
        <f t="shared" ca="1" si="24"/>
        <v>-3.9103101921038531E-2</v>
      </c>
      <c r="P125" s="339">
        <f t="shared" si="29"/>
        <v>-5.2517204683539612E-2</v>
      </c>
      <c r="Q125" s="369">
        <f t="shared" si="30"/>
        <v>40317.807699999998</v>
      </c>
    </row>
    <row r="126" spans="1:17" ht="12.95" customHeight="1" x14ac:dyDescent="0.2">
      <c r="A126" s="382" t="s">
        <v>102</v>
      </c>
      <c r="B126" s="66"/>
      <c r="C126" s="65">
        <v>55593.926500000001</v>
      </c>
      <c r="D126" s="65">
        <v>2.0000000000000001E-4</v>
      </c>
      <c r="E126" s="25">
        <f t="shared" si="27"/>
        <v>29226.389921923303</v>
      </c>
      <c r="F126" s="25">
        <f t="shared" si="28"/>
        <v>29226.5</v>
      </c>
      <c r="G126" s="25">
        <f t="shared" si="25"/>
        <v>-4.2293164995498955E-2</v>
      </c>
      <c r="L126" s="25">
        <f>G126</f>
        <v>-4.2293164995498955E-2</v>
      </c>
      <c r="O126" s="25">
        <f t="shared" ca="1" si="24"/>
        <v>-3.9146229299713259E-2</v>
      </c>
      <c r="P126" s="339">
        <f t="shared" si="29"/>
        <v>-5.6167232903195932E-2</v>
      </c>
      <c r="Q126" s="369">
        <f t="shared" si="30"/>
        <v>40575.426500000001</v>
      </c>
    </row>
    <row r="127" spans="1:17" ht="12.95" customHeight="1" x14ac:dyDescent="0.2">
      <c r="A127" s="65" t="s">
        <v>90</v>
      </c>
      <c r="B127" s="66" t="s">
        <v>33</v>
      </c>
      <c r="C127" s="65">
        <v>55622.934399999998</v>
      </c>
      <c r="D127" s="65">
        <v>2.0000000000000001E-4</v>
      </c>
      <c r="E127" s="25">
        <f t="shared" si="27"/>
        <v>29301.889919177403</v>
      </c>
      <c r="F127" s="25">
        <f t="shared" si="28"/>
        <v>29302</v>
      </c>
      <c r="G127" s="25">
        <f t="shared" si="25"/>
        <v>-4.2294219994801097E-2</v>
      </c>
      <c r="K127" s="25">
        <f t="shared" ref="K127:K136" si="31">G127</f>
        <v>-4.2294219994801097E-2</v>
      </c>
      <c r="O127" s="25">
        <f t="shared" ca="1" si="24"/>
        <v>-3.9151085551898113E-2</v>
      </c>
      <c r="P127" s="339">
        <f t="shared" si="29"/>
        <v>-5.6608015845681495E-2</v>
      </c>
      <c r="Q127" s="369">
        <f t="shared" si="30"/>
        <v>40604.434399999998</v>
      </c>
    </row>
    <row r="128" spans="1:17" ht="12.95" customHeight="1" x14ac:dyDescent="0.2">
      <c r="A128" s="108" t="s">
        <v>104</v>
      </c>
      <c r="B128" s="109" t="s">
        <v>33</v>
      </c>
      <c r="C128" s="17">
        <v>55643.298999999999</v>
      </c>
      <c r="D128" s="17">
        <v>5.0000000000000001E-4</v>
      </c>
      <c r="E128" s="108">
        <f t="shared" si="27"/>
        <v>29354.893661057413</v>
      </c>
      <c r="F128" s="25">
        <f t="shared" si="28"/>
        <v>29355</v>
      </c>
      <c r="G128" s="25">
        <f t="shared" si="25"/>
        <v>-4.0856549996533431E-2</v>
      </c>
      <c r="K128" s="25">
        <f t="shared" si="31"/>
        <v>-4.0856549996533431E-2</v>
      </c>
      <c r="O128" s="25">
        <f t="shared" ca="1" si="24"/>
        <v>-3.9154494576610653E-2</v>
      </c>
      <c r="P128" s="339">
        <f t="shared" si="29"/>
        <v>-5.6921022421790576E-2</v>
      </c>
      <c r="Q128" s="369">
        <f t="shared" si="30"/>
        <v>40624.798999999999</v>
      </c>
    </row>
    <row r="129" spans="1:17" ht="12.95" customHeight="1" x14ac:dyDescent="0.2">
      <c r="A129" s="65" t="s">
        <v>91</v>
      </c>
      <c r="B129" s="66" t="s">
        <v>35</v>
      </c>
      <c r="C129" s="65">
        <v>55669.426099999997</v>
      </c>
      <c r="D129" s="65">
        <v>1.6000000000000001E-3</v>
      </c>
      <c r="E129" s="25">
        <f t="shared" si="27"/>
        <v>29422.895687341897</v>
      </c>
      <c r="F129" s="25">
        <f t="shared" si="28"/>
        <v>29423</v>
      </c>
      <c r="G129" s="25">
        <f t="shared" si="25"/>
        <v>-4.0078029996948317E-2</v>
      </c>
      <c r="K129" s="25">
        <f t="shared" si="31"/>
        <v>-4.0078029996948317E-2</v>
      </c>
      <c r="O129" s="25">
        <f t="shared" ca="1" si="24"/>
        <v>-3.9158868419638074E-2</v>
      </c>
      <c r="P129" s="339">
        <f t="shared" si="29"/>
        <v>-5.7326935714435104E-2</v>
      </c>
      <c r="Q129" s="369">
        <f t="shared" si="30"/>
        <v>40650.926099999997</v>
      </c>
    </row>
    <row r="130" spans="1:17" ht="12.95" customHeight="1" x14ac:dyDescent="0.2">
      <c r="A130" s="65" t="s">
        <v>91</v>
      </c>
      <c r="B130" s="66" t="s">
        <v>33</v>
      </c>
      <c r="C130" s="65">
        <v>55669.616300000002</v>
      </c>
      <c r="D130" s="65">
        <v>1E-4</v>
      </c>
      <c r="E130" s="25">
        <f t="shared" si="27"/>
        <v>29423.390728329978</v>
      </c>
      <c r="F130" s="25">
        <f t="shared" si="28"/>
        <v>29423.5</v>
      </c>
      <c r="G130" s="25">
        <f t="shared" si="25"/>
        <v>-4.1983334995165933E-2</v>
      </c>
      <c r="K130" s="25">
        <f t="shared" si="31"/>
        <v>-4.1983334995165933E-2</v>
      </c>
      <c r="O130" s="25">
        <f t="shared" ca="1" si="24"/>
        <v>-3.9158900580248568E-2</v>
      </c>
      <c r="P130" s="339">
        <f t="shared" si="29"/>
        <v>-5.7329938329487205E-2</v>
      </c>
      <c r="Q130" s="369">
        <f t="shared" si="30"/>
        <v>40651.116300000002</v>
      </c>
    </row>
    <row r="131" spans="1:17" ht="12.95" customHeight="1" x14ac:dyDescent="0.2">
      <c r="A131" s="108" t="s">
        <v>104</v>
      </c>
      <c r="B131" s="109" t="s">
        <v>33</v>
      </c>
      <c r="C131" s="17">
        <v>55672.498699999996</v>
      </c>
      <c r="D131" s="17">
        <v>2.9999999999999997E-4</v>
      </c>
      <c r="E131" s="108">
        <f t="shared" si="27"/>
        <v>29430.892863682238</v>
      </c>
      <c r="F131" s="25">
        <f t="shared" si="28"/>
        <v>29431</v>
      </c>
      <c r="G131" s="25">
        <f t="shared" si="25"/>
        <v>-4.11629099980928E-2</v>
      </c>
      <c r="K131" s="25">
        <f t="shared" si="31"/>
        <v>-4.11629099980928E-2</v>
      </c>
      <c r="O131" s="25">
        <f t="shared" ca="1" si="24"/>
        <v>-3.9159382989406001E-2</v>
      </c>
      <c r="P131" s="339">
        <f t="shared" si="29"/>
        <v>-5.7375008988010852E-2</v>
      </c>
      <c r="Q131" s="369">
        <f t="shared" si="30"/>
        <v>40653.998699999996</v>
      </c>
    </row>
    <row r="132" spans="1:17" ht="12.95" customHeight="1" x14ac:dyDescent="0.2">
      <c r="A132" s="58" t="s">
        <v>90</v>
      </c>
      <c r="B132" s="59" t="s">
        <v>35</v>
      </c>
      <c r="C132" s="58">
        <v>55685.748500000002</v>
      </c>
      <c r="D132" s="58">
        <v>6.9999999999999999E-4</v>
      </c>
      <c r="E132" s="25">
        <f t="shared" si="27"/>
        <v>29465.378636992886</v>
      </c>
      <c r="F132" s="25">
        <f t="shared" si="28"/>
        <v>29465.5</v>
      </c>
      <c r="G132" s="25">
        <f t="shared" si="25"/>
        <v>-4.6628954994957894E-2</v>
      </c>
      <c r="K132" s="25">
        <f t="shared" si="31"/>
        <v>-4.6628954994957894E-2</v>
      </c>
      <c r="O132" s="25">
        <f t="shared" ca="1" si="24"/>
        <v>-3.9161602071530202E-2</v>
      </c>
      <c r="P132" s="339">
        <f t="shared" si="29"/>
        <v>-5.7583092733087309E-2</v>
      </c>
      <c r="Q132" s="369">
        <f t="shared" si="30"/>
        <v>40667.248500000002</v>
      </c>
    </row>
    <row r="133" spans="1:17" ht="12.95" customHeight="1" x14ac:dyDescent="0.2">
      <c r="A133" s="58" t="s">
        <v>91</v>
      </c>
      <c r="B133" s="59" t="s">
        <v>33</v>
      </c>
      <c r="C133" s="58">
        <v>55700.352599999998</v>
      </c>
      <c r="D133" s="58">
        <v>1.1000000000000001E-3</v>
      </c>
      <c r="E133" s="25">
        <f t="shared" si="27"/>
        <v>29503.389299946717</v>
      </c>
      <c r="F133" s="25">
        <f t="shared" si="28"/>
        <v>29503.5</v>
      </c>
      <c r="G133" s="25">
        <f t="shared" si="25"/>
        <v>-4.2532134997600224E-2</v>
      </c>
      <c r="K133" s="25">
        <f t="shared" si="31"/>
        <v>-4.2532134997600224E-2</v>
      </c>
      <c r="O133" s="25">
        <f t="shared" ca="1" si="24"/>
        <v>-3.9164046277927876E-2</v>
      </c>
      <c r="P133" s="339">
        <f t="shared" si="29"/>
        <v>-5.7813727561747359E-2</v>
      </c>
      <c r="Q133" s="369">
        <f t="shared" si="30"/>
        <v>40681.852599999998</v>
      </c>
    </row>
    <row r="134" spans="1:17" ht="12.95" customHeight="1" x14ac:dyDescent="0.2">
      <c r="A134" s="58" t="s">
        <v>91</v>
      </c>
      <c r="B134" s="59" t="s">
        <v>35</v>
      </c>
      <c r="C134" s="58">
        <v>55700.546199999997</v>
      </c>
      <c r="D134" s="58">
        <v>3.8E-3</v>
      </c>
      <c r="E134" s="25">
        <f t="shared" si="27"/>
        <v>29503.893190247923</v>
      </c>
      <c r="F134" s="25">
        <f t="shared" si="28"/>
        <v>29504</v>
      </c>
      <c r="G134" s="25">
        <f t="shared" si="25"/>
        <v>-4.1037440001673531E-2</v>
      </c>
      <c r="K134" s="25">
        <f t="shared" si="31"/>
        <v>-4.1037440001673531E-2</v>
      </c>
      <c r="O134" s="25">
        <f t="shared" ca="1" si="24"/>
        <v>-3.9164078438538377E-2</v>
      </c>
      <c r="P134" s="339">
        <f t="shared" si="29"/>
        <v>-5.7816772290924384E-2</v>
      </c>
      <c r="Q134" s="369">
        <f t="shared" si="30"/>
        <v>40682.046199999997</v>
      </c>
    </row>
    <row r="135" spans="1:17" ht="12.95" customHeight="1" x14ac:dyDescent="0.2">
      <c r="A135" s="65" t="s">
        <v>103</v>
      </c>
      <c r="B135" s="66" t="s">
        <v>33</v>
      </c>
      <c r="C135" s="65">
        <v>55989.854700000004</v>
      </c>
      <c r="D135" s="65">
        <v>2.9999999999999997E-4</v>
      </c>
      <c r="E135" s="108">
        <f t="shared" si="27"/>
        <v>30256.887752266932</v>
      </c>
      <c r="F135" s="25">
        <f t="shared" si="28"/>
        <v>30257</v>
      </c>
      <c r="G135" s="25">
        <f t="shared" si="25"/>
        <v>-4.312676999688847E-2</v>
      </c>
      <c r="K135" s="25">
        <f t="shared" si="31"/>
        <v>-4.312676999688847E-2</v>
      </c>
      <c r="O135" s="25">
        <f t="shared" ca="1" si="24"/>
        <v>-3.9212512317944898E-2</v>
      </c>
      <c r="P135" s="339">
        <f t="shared" si="29"/>
        <v>-6.2694881900347346E-2</v>
      </c>
      <c r="Q135" s="369">
        <f t="shared" si="30"/>
        <v>40971.354700000004</v>
      </c>
    </row>
    <row r="136" spans="1:17" ht="12.95" customHeight="1" x14ac:dyDescent="0.2">
      <c r="A136" s="65" t="s">
        <v>103</v>
      </c>
      <c r="B136" s="66" t="s">
        <v>33</v>
      </c>
      <c r="C136" s="65">
        <v>56051.714500000002</v>
      </c>
      <c r="D136" s="65">
        <v>4.0000000000000002E-4</v>
      </c>
      <c r="E136" s="108">
        <f t="shared" si="27"/>
        <v>30417.892676102842</v>
      </c>
      <c r="F136" s="25">
        <f t="shared" si="28"/>
        <v>30418</v>
      </c>
      <c r="G136" s="25">
        <f t="shared" si="25"/>
        <v>-4.123497999535175E-2</v>
      </c>
      <c r="K136" s="25">
        <f t="shared" si="31"/>
        <v>-4.123497999535175E-2</v>
      </c>
      <c r="O136" s="25">
        <f t="shared" ca="1" si="24"/>
        <v>-3.9222868034524509E-2</v>
      </c>
      <c r="P136" s="339">
        <f t="shared" si="29"/>
        <v>-6.381239372272493E-2</v>
      </c>
      <c r="Q136" s="369">
        <f t="shared" si="30"/>
        <v>41033.214500000002</v>
      </c>
    </row>
    <row r="137" spans="1:17" ht="12.95" customHeight="1" x14ac:dyDescent="0.2">
      <c r="A137" s="382" t="s">
        <v>210</v>
      </c>
      <c r="C137" s="368">
        <v>56381.751300000004</v>
      </c>
      <c r="D137" s="368">
        <v>2.9999999999999997E-4</v>
      </c>
      <c r="E137" s="108">
        <f t="shared" si="27"/>
        <v>31276.892379416608</v>
      </c>
      <c r="F137" s="25">
        <f t="shared" si="28"/>
        <v>31277</v>
      </c>
      <c r="G137" s="25">
        <f t="shared" si="25"/>
        <v>-4.1348969993123319E-2</v>
      </c>
      <c r="L137" s="25">
        <f>G137</f>
        <v>-4.1348969993123319E-2</v>
      </c>
      <c r="O137" s="25">
        <f t="shared" ca="1" si="24"/>
        <v>-3.9278119963356117E-2</v>
      </c>
      <c r="P137" s="339">
        <f t="shared" si="29"/>
        <v>-7.0196407228044683E-2</v>
      </c>
      <c r="Q137" s="369">
        <f t="shared" si="30"/>
        <v>41363.251300000004</v>
      </c>
    </row>
    <row r="138" spans="1:17" ht="12.95" customHeight="1" x14ac:dyDescent="0.2">
      <c r="A138" s="382" t="s">
        <v>210</v>
      </c>
      <c r="C138" s="368">
        <v>56385.784099999997</v>
      </c>
      <c r="D138" s="368">
        <v>2.9999999999999997E-4</v>
      </c>
      <c r="E138" s="108">
        <f t="shared" si="27"/>
        <v>31287.388705897531</v>
      </c>
      <c r="F138" s="25">
        <f t="shared" si="28"/>
        <v>31287.5</v>
      </c>
      <c r="G138" s="25">
        <f t="shared" si="25"/>
        <v>-4.2760374999488704E-2</v>
      </c>
      <c r="L138" s="25">
        <f>G138</f>
        <v>-4.2760374999488704E-2</v>
      </c>
      <c r="O138" s="25">
        <f t="shared" ca="1" si="24"/>
        <v>-3.9278795336176529E-2</v>
      </c>
      <c r="P138" s="339">
        <f t="shared" si="29"/>
        <v>-7.0278668311791234E-2</v>
      </c>
      <c r="Q138" s="369">
        <f t="shared" si="30"/>
        <v>41367.284099999997</v>
      </c>
    </row>
    <row r="139" spans="1:17" ht="12.95" customHeight="1" x14ac:dyDescent="0.2">
      <c r="A139" s="383" t="s">
        <v>211</v>
      </c>
      <c r="B139" s="384" t="s">
        <v>33</v>
      </c>
      <c r="C139" s="385">
        <v>56407.487099999998</v>
      </c>
      <c r="D139" s="386">
        <v>7.1000000000000004E-3</v>
      </c>
      <c r="E139" s="108">
        <f t="shared" si="27"/>
        <v>31343.875953868119</v>
      </c>
      <c r="F139" s="25">
        <f t="shared" si="28"/>
        <v>31344</v>
      </c>
      <c r="G139" s="25">
        <f t="shared" si="25"/>
        <v>-4.7659839998232201E-2</v>
      </c>
      <c r="K139" s="25">
        <f t="shared" ref="K139:K170" si="32">G139</f>
        <v>-4.7659839998232201E-2</v>
      </c>
      <c r="O139" s="25">
        <f t="shared" ca="1" si="24"/>
        <v>-3.9282429485162543E-2</v>
      </c>
      <c r="P139" s="339">
        <f t="shared" si="29"/>
        <v>-7.0722993787098037E-2</v>
      </c>
      <c r="Q139" s="369">
        <f t="shared" si="30"/>
        <v>41388.987099999998</v>
      </c>
    </row>
    <row r="140" spans="1:17" ht="12.95" customHeight="1" x14ac:dyDescent="0.2">
      <c r="A140" s="362" t="s">
        <v>708</v>
      </c>
      <c r="B140" s="361" t="s">
        <v>35</v>
      </c>
      <c r="C140" s="387">
        <v>56407.487099999998</v>
      </c>
      <c r="D140" s="387" t="s">
        <v>132</v>
      </c>
      <c r="E140" s="108">
        <f t="shared" si="27"/>
        <v>31343.875953868119</v>
      </c>
      <c r="F140" s="25">
        <f t="shared" si="28"/>
        <v>31344</v>
      </c>
      <c r="G140" s="25">
        <f t="shared" si="25"/>
        <v>-4.7659839998232201E-2</v>
      </c>
      <c r="K140" s="25">
        <f t="shared" si="32"/>
        <v>-4.7659839998232201E-2</v>
      </c>
      <c r="O140" s="25">
        <f t="shared" ca="1" si="24"/>
        <v>-3.9282429485162543E-2</v>
      </c>
      <c r="P140" s="339">
        <f t="shared" si="29"/>
        <v>-7.0722993787098037E-2</v>
      </c>
      <c r="Q140" s="369">
        <f t="shared" si="30"/>
        <v>41388.987099999998</v>
      </c>
    </row>
    <row r="141" spans="1:17" ht="12.95" customHeight="1" x14ac:dyDescent="0.2">
      <c r="A141" s="362" t="s">
        <v>703</v>
      </c>
      <c r="B141" s="361" t="s">
        <v>35</v>
      </c>
      <c r="C141" s="387">
        <v>56407.494899999998</v>
      </c>
      <c r="D141" s="387" t="s">
        <v>132</v>
      </c>
      <c r="E141" s="108">
        <f t="shared" si="27"/>
        <v>31343.896255233558</v>
      </c>
      <c r="F141" s="25">
        <f t="shared" si="28"/>
        <v>31344</v>
      </c>
      <c r="G141" s="25">
        <f t="shared" si="25"/>
        <v>-3.9859839998825919E-2</v>
      </c>
      <c r="K141" s="25">
        <f t="shared" si="32"/>
        <v>-3.9859839998825919E-2</v>
      </c>
      <c r="O141" s="25">
        <f t="shared" ref="O141:O172" ca="1" si="33">+C$11+C$12*F141</f>
        <v>-3.9282429485162543E-2</v>
      </c>
      <c r="P141" s="339">
        <f t="shared" si="29"/>
        <v>-7.0722993787098037E-2</v>
      </c>
      <c r="Q141" s="369">
        <f t="shared" si="30"/>
        <v>41388.994899999998</v>
      </c>
    </row>
    <row r="142" spans="1:17" ht="12.95" customHeight="1" x14ac:dyDescent="0.2">
      <c r="A142" s="388" t="s">
        <v>722</v>
      </c>
      <c r="B142" s="389" t="s">
        <v>35</v>
      </c>
      <c r="C142" s="388">
        <v>56423.437400000003</v>
      </c>
      <c r="D142" s="388">
        <v>6.9999999999999999E-4</v>
      </c>
      <c r="E142" s="108">
        <f t="shared" si="27"/>
        <v>31385.39042427799</v>
      </c>
      <c r="F142" s="25">
        <f t="shared" si="28"/>
        <v>31385.5</v>
      </c>
      <c r="G142" s="25">
        <f t="shared" si="25"/>
        <v>-4.2100154991203453E-2</v>
      </c>
      <c r="K142" s="25">
        <f t="shared" si="32"/>
        <v>-4.2100154991203453E-2</v>
      </c>
      <c r="O142" s="25">
        <f t="shared" ca="1" si="33"/>
        <v>-3.9285098815833683E-2</v>
      </c>
      <c r="P142" s="339">
        <f t="shared" si="29"/>
        <v>-7.1051154788008219E-2</v>
      </c>
      <c r="Q142" s="369">
        <f t="shared" si="30"/>
        <v>41404.937400000003</v>
      </c>
    </row>
    <row r="143" spans="1:17" ht="12.95" customHeight="1" x14ac:dyDescent="0.2">
      <c r="A143" s="390" t="s">
        <v>719</v>
      </c>
      <c r="B143" s="391" t="s">
        <v>33</v>
      </c>
      <c r="C143" s="390">
        <v>56729.463400000001</v>
      </c>
      <c r="D143" s="390">
        <v>1.4E-3</v>
      </c>
      <c r="E143" s="108">
        <f t="shared" si="27"/>
        <v>32181.896278189724</v>
      </c>
      <c r="F143" s="25">
        <f t="shared" si="28"/>
        <v>32182</v>
      </c>
      <c r="G143" s="25">
        <f t="shared" si="25"/>
        <v>-3.9851019995694514E-2</v>
      </c>
      <c r="K143" s="25">
        <f t="shared" si="32"/>
        <v>-3.9851019995694514E-2</v>
      </c>
      <c r="O143" s="25">
        <f t="shared" ca="1" si="33"/>
        <v>-3.9336330668353334E-2</v>
      </c>
      <c r="P143" s="339">
        <f t="shared" si="29"/>
        <v>-7.7630662967285768E-2</v>
      </c>
      <c r="Q143" s="369">
        <f t="shared" si="30"/>
        <v>41710.963400000001</v>
      </c>
    </row>
    <row r="144" spans="1:17" ht="12.95" customHeight="1" x14ac:dyDescent="0.2">
      <c r="A144" s="390" t="s">
        <v>719</v>
      </c>
      <c r="B144" s="391" t="s">
        <v>33</v>
      </c>
      <c r="C144" s="390">
        <v>56729.655899999998</v>
      </c>
      <c r="D144" s="390">
        <v>6.9999999999999999E-4</v>
      </c>
      <c r="E144" s="108">
        <f t="shared" si="27"/>
        <v>32182.397305477851</v>
      </c>
      <c r="F144" s="25">
        <f t="shared" si="28"/>
        <v>32182.5</v>
      </c>
      <c r="G144" s="25">
        <f t="shared" si="25"/>
        <v>-3.9456325001083314E-2</v>
      </c>
      <c r="K144" s="25">
        <f t="shared" si="32"/>
        <v>-3.9456325001083314E-2</v>
      </c>
      <c r="O144" s="25">
        <f t="shared" ca="1" si="33"/>
        <v>-3.9336362828963828E-2</v>
      </c>
      <c r="P144" s="339">
        <f t="shared" si="29"/>
        <v>-7.7634952824678291E-2</v>
      </c>
      <c r="Q144" s="369">
        <f t="shared" si="30"/>
        <v>41711.155899999998</v>
      </c>
    </row>
    <row r="145" spans="1:17" ht="12.95" customHeight="1" x14ac:dyDescent="0.2">
      <c r="A145" s="390" t="s">
        <v>719</v>
      </c>
      <c r="B145" s="391" t="s">
        <v>33</v>
      </c>
      <c r="C145" s="390">
        <v>56734.459699999999</v>
      </c>
      <c r="D145" s="390">
        <v>1E-3</v>
      </c>
      <c r="E145" s="108">
        <f t="shared" si="27"/>
        <v>32194.900343850481</v>
      </c>
      <c r="F145" s="25">
        <f t="shared" si="28"/>
        <v>32195</v>
      </c>
      <c r="G145" s="25">
        <f t="shared" si="25"/>
        <v>-3.8288949996058363E-2</v>
      </c>
      <c r="K145" s="25">
        <f t="shared" si="32"/>
        <v>-3.8288949996058363E-2</v>
      </c>
      <c r="O145" s="25">
        <f t="shared" ca="1" si="33"/>
        <v>-3.9337166844226217E-2</v>
      </c>
      <c r="P145" s="339">
        <f t="shared" si="29"/>
        <v>-7.7742260896242976E-2</v>
      </c>
      <c r="Q145" s="369">
        <f t="shared" si="30"/>
        <v>41715.959699999999</v>
      </c>
    </row>
    <row r="146" spans="1:17" ht="12.95" customHeight="1" x14ac:dyDescent="0.2">
      <c r="A146" s="388" t="s">
        <v>722</v>
      </c>
      <c r="B146" s="389" t="s">
        <v>35</v>
      </c>
      <c r="C146" s="388">
        <v>57036.638899999998</v>
      </c>
      <c r="D146" s="388">
        <v>2.0000000000000001E-4</v>
      </c>
      <c r="E146" s="108">
        <f t="shared" si="27"/>
        <v>32981.393980764879</v>
      </c>
      <c r="F146" s="25">
        <f t="shared" si="28"/>
        <v>32981.5</v>
      </c>
      <c r="G146" s="25">
        <f t="shared" ref="G146:G177" si="34">+C146-(C$7+F146*C$8)</f>
        <v>-4.0733715002716053E-2</v>
      </c>
      <c r="K146" s="25">
        <f t="shared" si="32"/>
        <v>-4.0733715002716053E-2</v>
      </c>
      <c r="O146" s="25">
        <f t="shared" ca="1" si="33"/>
        <v>-3.938775548453595E-2</v>
      </c>
      <c r="P146" s="339">
        <f t="shared" si="29"/>
        <v>-8.4718099901555322E-2</v>
      </c>
      <c r="Q146" s="369">
        <f t="shared" si="30"/>
        <v>42018.138899999998</v>
      </c>
    </row>
    <row r="147" spans="1:17" ht="12.95" customHeight="1" x14ac:dyDescent="0.2">
      <c r="A147" s="390" t="s">
        <v>720</v>
      </c>
      <c r="B147" s="389"/>
      <c r="C147" s="390">
        <v>57056.618799999997</v>
      </c>
      <c r="D147" s="390">
        <v>5.1999999999999998E-3</v>
      </c>
      <c r="E147" s="108">
        <f t="shared" si="27"/>
        <v>33033.396448890358</v>
      </c>
      <c r="F147" s="25">
        <f t="shared" si="28"/>
        <v>33033.5</v>
      </c>
      <c r="G147" s="25">
        <f t="shared" si="34"/>
        <v>-3.9785435001249425E-2</v>
      </c>
      <c r="K147" s="25">
        <f t="shared" si="32"/>
        <v>-3.9785435001249425E-2</v>
      </c>
      <c r="O147" s="25">
        <f t="shared" ca="1" si="33"/>
        <v>-3.9391100188027509E-2</v>
      </c>
      <c r="P147" s="339">
        <f t="shared" si="29"/>
        <v>-8.5193753459817889E-2</v>
      </c>
      <c r="Q147" s="369">
        <f t="shared" si="30"/>
        <v>42038.118799999997</v>
      </c>
    </row>
    <row r="148" spans="1:17" ht="12.95" customHeight="1" x14ac:dyDescent="0.2">
      <c r="A148" s="392" t="s">
        <v>721</v>
      </c>
      <c r="B148" s="389" t="s">
        <v>35</v>
      </c>
      <c r="C148" s="393">
        <v>57064.686000000002</v>
      </c>
      <c r="D148" s="393">
        <v>8.9999999999999993E-3</v>
      </c>
      <c r="E148" s="108">
        <f t="shared" si="27"/>
        <v>33054.393266234903</v>
      </c>
      <c r="F148" s="25">
        <f t="shared" si="28"/>
        <v>33054.5</v>
      </c>
      <c r="G148" s="25">
        <f t="shared" si="34"/>
        <v>-4.1008244996191934E-2</v>
      </c>
      <c r="K148" s="25">
        <f t="shared" si="32"/>
        <v>-4.1008244996191934E-2</v>
      </c>
      <c r="O148" s="25">
        <f t="shared" ca="1" si="33"/>
        <v>-3.9392450933668326E-2</v>
      </c>
      <c r="P148" s="339">
        <f t="shared" si="29"/>
        <v>-8.5386311454160368E-2</v>
      </c>
      <c r="Q148" s="369">
        <f t="shared" si="30"/>
        <v>42046.186000000002</v>
      </c>
    </row>
    <row r="149" spans="1:17" ht="12.95" customHeight="1" x14ac:dyDescent="0.2">
      <c r="A149" s="388" t="s">
        <v>722</v>
      </c>
      <c r="B149" s="389" t="s">
        <v>35</v>
      </c>
      <c r="C149" s="388">
        <v>57070.450499999999</v>
      </c>
      <c r="D149" s="388">
        <v>1E-4</v>
      </c>
      <c r="E149" s="108">
        <f t="shared" ref="E149:E180" si="35">+(C149-C$7)/C$8</f>
        <v>33069.396756117698</v>
      </c>
      <c r="F149" s="25">
        <f t="shared" ref="F149:F180" si="36">ROUND(2*E149,0)/2</f>
        <v>33069.5</v>
      </c>
      <c r="G149" s="25">
        <f t="shared" si="34"/>
        <v>-3.9667394994467031E-2</v>
      </c>
      <c r="K149" s="25">
        <f t="shared" si="32"/>
        <v>-3.9667394994467031E-2</v>
      </c>
      <c r="O149" s="25">
        <f t="shared" ca="1" si="33"/>
        <v>-3.9393415751983192E-2</v>
      </c>
      <c r="P149" s="339">
        <f t="shared" ref="P149:P180" si="37">F$7+F$8*F149+F$9*F149^2+F$10*SIN(RADIANS(F$11*F149+F$12))</f>
        <v>-8.5524015913199969E-2</v>
      </c>
      <c r="Q149" s="369">
        <f t="shared" ref="Q149:Q180" si="38">+C149-15018.5</f>
        <v>42051.950499999999</v>
      </c>
    </row>
    <row r="150" spans="1:17" ht="12.95" customHeight="1" x14ac:dyDescent="0.2">
      <c r="A150" s="394" t="s">
        <v>2</v>
      </c>
      <c r="B150" s="395" t="s">
        <v>35</v>
      </c>
      <c r="C150" s="396">
        <v>57125.392500000002</v>
      </c>
      <c r="D150" s="396">
        <v>2.0000000000000001E-4</v>
      </c>
      <c r="E150" s="108">
        <f t="shared" si="35"/>
        <v>33212.396450998596</v>
      </c>
      <c r="F150" s="25">
        <f t="shared" si="36"/>
        <v>33212.5</v>
      </c>
      <c r="G150" s="25">
        <f t="shared" si="34"/>
        <v>-3.9784624997992069E-2</v>
      </c>
      <c r="K150" s="25">
        <f t="shared" si="32"/>
        <v>-3.9784624997992069E-2</v>
      </c>
      <c r="O150" s="25">
        <f t="shared" ca="1" si="33"/>
        <v>-3.9402613686584965E-2</v>
      </c>
      <c r="P150" s="339">
        <f t="shared" si="37"/>
        <v>-8.684349004793547E-2</v>
      </c>
      <c r="Q150" s="369">
        <f t="shared" si="38"/>
        <v>42106.892500000002</v>
      </c>
    </row>
    <row r="151" spans="1:17" ht="12.95" customHeight="1" x14ac:dyDescent="0.2">
      <c r="A151" s="394" t="s">
        <v>2</v>
      </c>
      <c r="B151" s="395" t="s">
        <v>33</v>
      </c>
      <c r="C151" s="396">
        <v>57125.582199999997</v>
      </c>
      <c r="D151" s="396">
        <v>1E-4</v>
      </c>
      <c r="E151" s="108">
        <f t="shared" si="35"/>
        <v>33212.890190617065</v>
      </c>
      <c r="F151" s="25">
        <f t="shared" si="36"/>
        <v>33213</v>
      </c>
      <c r="G151" s="25">
        <f t="shared" si="34"/>
        <v>-4.2189929998130538E-2</v>
      </c>
      <c r="K151" s="25">
        <f t="shared" si="32"/>
        <v>-4.2189929998130538E-2</v>
      </c>
      <c r="O151" s="25">
        <f t="shared" ca="1" si="33"/>
        <v>-3.940264584719546E-2</v>
      </c>
      <c r="P151" s="339">
        <f t="shared" si="37"/>
        <v>-8.6848124476580107E-2</v>
      </c>
      <c r="Q151" s="369">
        <f t="shared" si="38"/>
        <v>42107.082199999997</v>
      </c>
    </row>
    <row r="152" spans="1:17" ht="12.95" customHeight="1" x14ac:dyDescent="0.2">
      <c r="A152" s="397" t="s">
        <v>723</v>
      </c>
      <c r="B152" s="395" t="s">
        <v>35</v>
      </c>
      <c r="C152" s="396">
        <v>57136.53486</v>
      </c>
      <c r="D152" s="396">
        <v>1.2E-4</v>
      </c>
      <c r="E152" s="108">
        <f t="shared" si="35"/>
        <v>33241.397107695702</v>
      </c>
      <c r="F152" s="25">
        <f t="shared" si="36"/>
        <v>33241.5</v>
      </c>
      <c r="G152" s="25">
        <f t="shared" si="34"/>
        <v>-3.953231500054244E-2</v>
      </c>
      <c r="K152" s="25">
        <f t="shared" si="32"/>
        <v>-3.953231500054244E-2</v>
      </c>
      <c r="O152" s="25">
        <f t="shared" ca="1" si="33"/>
        <v>-3.9404479001993717E-2</v>
      </c>
      <c r="P152" s="339">
        <f t="shared" si="37"/>
        <v>-8.7112522840706239E-2</v>
      </c>
      <c r="Q152" s="369">
        <f t="shared" si="38"/>
        <v>42118.03486</v>
      </c>
    </row>
    <row r="153" spans="1:17" ht="12.95" customHeight="1" x14ac:dyDescent="0.2">
      <c r="A153" s="397" t="s">
        <v>723</v>
      </c>
      <c r="B153" s="395" t="s">
        <v>33</v>
      </c>
      <c r="C153" s="396">
        <v>57137.49497</v>
      </c>
      <c r="D153" s="396">
        <v>8.0000000000000007E-5</v>
      </c>
      <c r="E153" s="108">
        <f t="shared" si="35"/>
        <v>33243.896023589776</v>
      </c>
      <c r="F153" s="25">
        <f t="shared" si="36"/>
        <v>33244</v>
      </c>
      <c r="G153" s="25">
        <f t="shared" si="34"/>
        <v>-3.9948839999851771E-2</v>
      </c>
      <c r="K153" s="25">
        <f t="shared" si="32"/>
        <v>-3.9948839999851771E-2</v>
      </c>
      <c r="O153" s="25">
        <f t="shared" ca="1" si="33"/>
        <v>-3.9404639805046195E-2</v>
      </c>
      <c r="P153" s="339">
        <f t="shared" si="37"/>
        <v>-8.7135737722910375E-2</v>
      </c>
      <c r="Q153" s="369">
        <f t="shared" si="38"/>
        <v>42118.99497</v>
      </c>
    </row>
    <row r="154" spans="1:17" ht="12.95" customHeight="1" x14ac:dyDescent="0.2">
      <c r="A154" s="394" t="s">
        <v>2</v>
      </c>
      <c r="B154" s="395" t="s">
        <v>33</v>
      </c>
      <c r="C154" s="396">
        <v>57141.337299999999</v>
      </c>
      <c r="D154" s="396">
        <v>2.9999999999999997E-4</v>
      </c>
      <c r="E154" s="108">
        <f t="shared" si="35"/>
        <v>33253.896606343071</v>
      </c>
      <c r="F154" s="25">
        <f t="shared" si="36"/>
        <v>33254</v>
      </c>
      <c r="G154" s="25">
        <f t="shared" si="34"/>
        <v>-3.9724939997540787E-2</v>
      </c>
      <c r="K154" s="25">
        <f t="shared" si="32"/>
        <v>-3.9724939997540787E-2</v>
      </c>
      <c r="O154" s="25">
        <f t="shared" ca="1" si="33"/>
        <v>-3.9405283017256106E-2</v>
      </c>
      <c r="P154" s="339">
        <f t="shared" si="37"/>
        <v>-8.7228632637643994E-2</v>
      </c>
      <c r="Q154" s="369">
        <f t="shared" si="38"/>
        <v>42122.837299999999</v>
      </c>
    </row>
    <row r="155" spans="1:17" ht="12.95" customHeight="1" x14ac:dyDescent="0.2">
      <c r="A155" s="394" t="s">
        <v>2</v>
      </c>
      <c r="B155" s="395" t="s">
        <v>35</v>
      </c>
      <c r="C155" s="396">
        <v>57141.529699999999</v>
      </c>
      <c r="D155" s="396">
        <v>2.9999999999999997E-4</v>
      </c>
      <c r="E155" s="108">
        <f t="shared" si="35"/>
        <v>33254.397373357293</v>
      </c>
      <c r="F155" s="25">
        <f t="shared" si="36"/>
        <v>33254.5</v>
      </c>
      <c r="G155" s="25">
        <f t="shared" si="34"/>
        <v>-3.9430245000403374E-2</v>
      </c>
      <c r="K155" s="25">
        <f t="shared" si="32"/>
        <v>-3.9430245000403374E-2</v>
      </c>
      <c r="O155" s="25">
        <f t="shared" ca="1" si="33"/>
        <v>-3.9405315177866607E-2</v>
      </c>
      <c r="P155" s="339">
        <f t="shared" si="37"/>
        <v>-8.7233278867352992E-2</v>
      </c>
      <c r="Q155" s="369">
        <f t="shared" si="38"/>
        <v>42123.029699999999</v>
      </c>
    </row>
    <row r="156" spans="1:17" ht="12.95" customHeight="1" x14ac:dyDescent="0.2">
      <c r="A156" s="394" t="s">
        <v>2</v>
      </c>
      <c r="B156" s="395" t="s">
        <v>33</v>
      </c>
      <c r="C156" s="396">
        <v>57151.326399999998</v>
      </c>
      <c r="D156" s="396">
        <v>2.0000000000000001E-4</v>
      </c>
      <c r="E156" s="108">
        <f t="shared" si="35"/>
        <v>33279.895628077531</v>
      </c>
      <c r="F156" s="25">
        <f t="shared" si="36"/>
        <v>33280</v>
      </c>
      <c r="G156" s="25">
        <f t="shared" si="34"/>
        <v>-4.010079999716254E-2</v>
      </c>
      <c r="K156" s="25">
        <f t="shared" si="32"/>
        <v>-4.010079999716254E-2</v>
      </c>
      <c r="O156" s="25">
        <f t="shared" ca="1" si="33"/>
        <v>-3.9406955369001885E-2</v>
      </c>
      <c r="P156" s="339">
        <f t="shared" si="37"/>
        <v>-8.7470423204048173E-2</v>
      </c>
      <c r="Q156" s="369">
        <f t="shared" si="38"/>
        <v>42132.826399999998</v>
      </c>
    </row>
    <row r="157" spans="1:17" ht="12.95" customHeight="1" x14ac:dyDescent="0.2">
      <c r="A157" s="394" t="s">
        <v>2</v>
      </c>
      <c r="B157" s="395" t="s">
        <v>35</v>
      </c>
      <c r="C157" s="396">
        <v>57151.519</v>
      </c>
      <c r="D157" s="396">
        <v>2.0000000000000001E-4</v>
      </c>
      <c r="E157" s="108">
        <f t="shared" si="35"/>
        <v>33280.396915639583</v>
      </c>
      <c r="F157" s="25">
        <f t="shared" si="36"/>
        <v>33280.5</v>
      </c>
      <c r="G157" s="25">
        <f t="shared" si="34"/>
        <v>-3.9606104997801594E-2</v>
      </c>
      <c r="K157" s="25">
        <f t="shared" si="32"/>
        <v>-3.9606104997801594E-2</v>
      </c>
      <c r="O157" s="25">
        <f t="shared" ca="1" si="33"/>
        <v>-3.9406987529612379E-2</v>
      </c>
      <c r="P157" s="339">
        <f t="shared" si="37"/>
        <v>-8.7475076740935243E-2</v>
      </c>
      <c r="Q157" s="369">
        <f t="shared" si="38"/>
        <v>42133.019</v>
      </c>
    </row>
    <row r="158" spans="1:17" ht="12.95" customHeight="1" x14ac:dyDescent="0.2">
      <c r="A158" s="394" t="s">
        <v>2</v>
      </c>
      <c r="B158" s="395" t="s">
        <v>33</v>
      </c>
      <c r="C158" s="396">
        <v>57152.478799999997</v>
      </c>
      <c r="D158" s="396">
        <v>2.0000000000000001E-4</v>
      </c>
      <c r="E158" s="108">
        <f t="shared" si="35"/>
        <v>33282.895024684505</v>
      </c>
      <c r="F158" s="25">
        <f t="shared" si="36"/>
        <v>33283</v>
      </c>
      <c r="G158" s="25">
        <f t="shared" si="34"/>
        <v>-4.0332630000193603E-2</v>
      </c>
      <c r="K158" s="25">
        <f t="shared" si="32"/>
        <v>-4.0332630000193603E-2</v>
      </c>
      <c r="O158" s="25">
        <f t="shared" ca="1" si="33"/>
        <v>-3.9407148332664857E-2</v>
      </c>
      <c r="P158" s="339">
        <f t="shared" si="37"/>
        <v>-8.7498346522920864E-2</v>
      </c>
      <c r="Q158" s="369">
        <f t="shared" si="38"/>
        <v>42133.978799999997</v>
      </c>
    </row>
    <row r="159" spans="1:17" ht="12.95" customHeight="1" x14ac:dyDescent="0.2">
      <c r="A159" s="394" t="s">
        <v>724</v>
      </c>
      <c r="B159" s="398" t="s">
        <v>35</v>
      </c>
      <c r="C159" s="399">
        <v>57413.553229999998</v>
      </c>
      <c r="D159" s="399">
        <v>2.0000000000000001E-4</v>
      </c>
      <c r="E159" s="108">
        <f t="shared" si="35"/>
        <v>33962.403667092905</v>
      </c>
      <c r="F159" s="25">
        <f t="shared" si="36"/>
        <v>33962.5</v>
      </c>
      <c r="G159" s="25">
        <f t="shared" si="34"/>
        <v>-3.7012125001638196E-2</v>
      </c>
      <c r="K159" s="25">
        <f t="shared" si="32"/>
        <v>-3.7012125001638196E-2</v>
      </c>
      <c r="O159" s="25">
        <f t="shared" ca="1" si="33"/>
        <v>-3.9450854602328514E-2</v>
      </c>
      <c r="P159" s="339">
        <f t="shared" si="37"/>
        <v>-9.3942074665027839E-2</v>
      </c>
      <c r="Q159" s="369">
        <f t="shared" si="38"/>
        <v>42395.053229999998</v>
      </c>
    </row>
    <row r="160" spans="1:17" ht="12.95" customHeight="1" x14ac:dyDescent="0.2">
      <c r="A160" s="397" t="s">
        <v>3</v>
      </c>
      <c r="B160" s="395" t="s">
        <v>33</v>
      </c>
      <c r="C160" s="396">
        <v>57465.421300000002</v>
      </c>
      <c r="D160" s="396">
        <v>5.5999999999999999E-3</v>
      </c>
      <c r="E160" s="108">
        <f t="shared" si="35"/>
        <v>34097.402723990381</v>
      </c>
      <c r="F160" s="25">
        <f t="shared" si="36"/>
        <v>34097.5</v>
      </c>
      <c r="G160" s="25">
        <f t="shared" si="34"/>
        <v>-3.7374474995885976E-2</v>
      </c>
      <c r="K160" s="25">
        <f t="shared" si="32"/>
        <v>-3.7374474995885976E-2</v>
      </c>
      <c r="O160" s="25">
        <f t="shared" ca="1" si="33"/>
        <v>-3.9459537967162353E-2</v>
      </c>
      <c r="P160" s="339">
        <f t="shared" si="37"/>
        <v>-9.5247447378118466E-2</v>
      </c>
      <c r="Q160" s="369">
        <f t="shared" si="38"/>
        <v>42446.921300000002</v>
      </c>
    </row>
    <row r="161" spans="1:17" ht="12.95" customHeight="1" x14ac:dyDescent="0.2">
      <c r="A161" s="397" t="s">
        <v>3</v>
      </c>
      <c r="B161" s="395" t="s">
        <v>33</v>
      </c>
      <c r="C161" s="396">
        <v>57465.609600000003</v>
      </c>
      <c r="D161" s="396">
        <v>2.0999999999999999E-3</v>
      </c>
      <c r="E161" s="108">
        <f t="shared" si="35"/>
        <v>34097.892819774046</v>
      </c>
      <c r="F161" s="25">
        <f t="shared" si="36"/>
        <v>34098</v>
      </c>
      <c r="G161" s="25">
        <f t="shared" si="34"/>
        <v>-4.1179779997037258E-2</v>
      </c>
      <c r="K161" s="25">
        <f t="shared" si="32"/>
        <v>-4.1179779997037258E-2</v>
      </c>
      <c r="O161" s="25">
        <f t="shared" ca="1" si="33"/>
        <v>-3.9459570127772847E-2</v>
      </c>
      <c r="P161" s="339">
        <f t="shared" si="37"/>
        <v>-9.5252295671351586E-2</v>
      </c>
      <c r="Q161" s="369">
        <f t="shared" si="38"/>
        <v>42447.109600000003</v>
      </c>
    </row>
    <row r="162" spans="1:17" ht="12.95" customHeight="1" x14ac:dyDescent="0.2">
      <c r="A162" s="397" t="s">
        <v>3</v>
      </c>
      <c r="B162" s="395" t="s">
        <v>33</v>
      </c>
      <c r="C162" s="396">
        <v>57489.431900000003</v>
      </c>
      <c r="D162" s="396">
        <v>1.5E-3</v>
      </c>
      <c r="E162" s="108">
        <f t="shared" si="35"/>
        <v>34159.896052844575</v>
      </c>
      <c r="F162" s="25">
        <f t="shared" si="36"/>
        <v>34160</v>
      </c>
      <c r="G162" s="25">
        <f t="shared" si="34"/>
        <v>-3.9937599991390016E-2</v>
      </c>
      <c r="K162" s="25">
        <f t="shared" si="32"/>
        <v>-3.9937599991390016E-2</v>
      </c>
      <c r="O162" s="25">
        <f t="shared" ca="1" si="33"/>
        <v>-3.946355804347431E-2</v>
      </c>
      <c r="P162" s="339">
        <f t="shared" si="37"/>
        <v>-9.5854233602245112E-2</v>
      </c>
      <c r="Q162" s="369">
        <f t="shared" si="38"/>
        <v>42470.931900000003</v>
      </c>
    </row>
    <row r="163" spans="1:17" ht="12.95" customHeight="1" x14ac:dyDescent="0.2">
      <c r="A163" s="397" t="s">
        <v>3</v>
      </c>
      <c r="B163" s="395" t="s">
        <v>33</v>
      </c>
      <c r="C163" s="396">
        <v>57489.625899999999</v>
      </c>
      <c r="D163" s="396">
        <v>4.0000000000000002E-4</v>
      </c>
      <c r="E163" s="108">
        <f t="shared" si="35"/>
        <v>34160.400984241438</v>
      </c>
      <c r="F163" s="25">
        <f t="shared" si="36"/>
        <v>34160.5</v>
      </c>
      <c r="G163" s="25">
        <f t="shared" si="34"/>
        <v>-3.8042904998292215E-2</v>
      </c>
      <c r="K163" s="25">
        <f t="shared" si="32"/>
        <v>-3.8042904998292215E-2</v>
      </c>
      <c r="O163" s="25">
        <f t="shared" ca="1" si="33"/>
        <v>-3.9463590204084811E-2</v>
      </c>
      <c r="P163" s="339">
        <f t="shared" si="37"/>
        <v>-9.5859093915335203E-2</v>
      </c>
      <c r="Q163" s="369">
        <f t="shared" si="38"/>
        <v>42471.125899999999</v>
      </c>
    </row>
    <row r="164" spans="1:17" ht="12.95" customHeight="1" x14ac:dyDescent="0.2">
      <c r="A164" s="332" t="s">
        <v>725</v>
      </c>
      <c r="B164" s="333" t="s">
        <v>33</v>
      </c>
      <c r="C164" s="332">
        <v>57504.800799999997</v>
      </c>
      <c r="D164" s="332">
        <v>2.0000000000000001E-4</v>
      </c>
      <c r="E164" s="108">
        <f t="shared" si="35"/>
        <v>34199.897290707304</v>
      </c>
      <c r="F164" s="25">
        <f t="shared" si="36"/>
        <v>34200</v>
      </c>
      <c r="G164" s="25">
        <f t="shared" si="34"/>
        <v>-3.9462000000639819E-2</v>
      </c>
      <c r="K164" s="25">
        <f t="shared" si="32"/>
        <v>-3.9462000000639819E-2</v>
      </c>
      <c r="O164" s="25">
        <f t="shared" ca="1" si="33"/>
        <v>-3.9466130892313968E-2</v>
      </c>
      <c r="P164" s="339">
        <f t="shared" si="37"/>
        <v>-9.6243355004537984E-2</v>
      </c>
      <c r="Q164" s="369">
        <f t="shared" si="38"/>
        <v>42486.300799999997</v>
      </c>
    </row>
    <row r="165" spans="1:17" ht="12.95" customHeight="1" x14ac:dyDescent="0.2">
      <c r="A165" s="400" t="s">
        <v>726</v>
      </c>
      <c r="B165" s="401" t="s">
        <v>33</v>
      </c>
      <c r="C165" s="402">
        <v>57824.0795</v>
      </c>
      <c r="D165" s="403" t="s">
        <v>727</v>
      </c>
      <c r="E165" s="108">
        <f t="shared" si="35"/>
        <v>35030.896465873244</v>
      </c>
      <c r="F165" s="25">
        <f t="shared" si="36"/>
        <v>35031</v>
      </c>
      <c r="G165" s="25">
        <f t="shared" si="34"/>
        <v>-3.9778909995220602E-2</v>
      </c>
      <c r="K165" s="25">
        <f t="shared" si="32"/>
        <v>-3.9778909995220602E-2</v>
      </c>
      <c r="O165" s="25">
        <f t="shared" ca="1" si="33"/>
        <v>-3.951958182695782E-2</v>
      </c>
      <c r="P165" s="339">
        <f t="shared" si="37"/>
        <v>-0.10444041388625831</v>
      </c>
      <c r="Q165" s="369">
        <f t="shared" si="38"/>
        <v>42805.5795</v>
      </c>
    </row>
    <row r="166" spans="1:17" ht="12.95" customHeight="1" x14ac:dyDescent="0.2">
      <c r="A166" s="400" t="s">
        <v>726</v>
      </c>
      <c r="B166" s="401" t="s">
        <v>35</v>
      </c>
      <c r="C166" s="402">
        <v>57824.272499999999</v>
      </c>
      <c r="D166" s="403" t="s">
        <v>727</v>
      </c>
      <c r="E166" s="108">
        <f t="shared" si="35"/>
        <v>35031.398794530956</v>
      </c>
      <c r="F166" s="25">
        <f t="shared" si="36"/>
        <v>35031.5</v>
      </c>
      <c r="G166" s="25">
        <f t="shared" si="34"/>
        <v>-3.8884214998688549E-2</v>
      </c>
      <c r="K166" s="25">
        <f t="shared" si="32"/>
        <v>-3.8884214998688549E-2</v>
      </c>
      <c r="O166" s="25">
        <f t="shared" ca="1" si="33"/>
        <v>-3.9519613987568314E-2</v>
      </c>
      <c r="P166" s="339">
        <f t="shared" si="37"/>
        <v>-0.10444539770904034</v>
      </c>
      <c r="Q166" s="369">
        <f t="shared" si="38"/>
        <v>42805.772499999999</v>
      </c>
    </row>
    <row r="167" spans="1:17" ht="12.95" customHeight="1" x14ac:dyDescent="0.2">
      <c r="A167" s="404" t="s">
        <v>1</v>
      </c>
      <c r="B167" s="405" t="s">
        <v>33</v>
      </c>
      <c r="C167" s="405">
        <v>57825.426500000001</v>
      </c>
      <c r="D167" s="405">
        <v>1E-3</v>
      </c>
      <c r="E167" s="108">
        <f t="shared" si="35"/>
        <v>35034.402355520593</v>
      </c>
      <c r="F167" s="25">
        <f t="shared" si="36"/>
        <v>35034.5</v>
      </c>
      <c r="G167" s="25">
        <f t="shared" si="34"/>
        <v>-3.7516044991207309E-2</v>
      </c>
      <c r="K167" s="25">
        <f t="shared" si="32"/>
        <v>-3.7516044991207309E-2</v>
      </c>
      <c r="O167" s="25">
        <f t="shared" ca="1" si="33"/>
        <v>-3.9519806951231286E-2</v>
      </c>
      <c r="P167" s="339">
        <f t="shared" si="37"/>
        <v>-0.10447530163306107</v>
      </c>
      <c r="Q167" s="369">
        <f t="shared" si="38"/>
        <v>42806.926500000001</v>
      </c>
    </row>
    <row r="168" spans="1:17" ht="12.95" customHeight="1" x14ac:dyDescent="0.2">
      <c r="A168" s="404" t="s">
        <v>1</v>
      </c>
      <c r="B168" s="405" t="s">
        <v>33</v>
      </c>
      <c r="C168" s="405">
        <v>57825.615599999997</v>
      </c>
      <c r="D168" s="405">
        <v>2.2000000000000001E-3</v>
      </c>
      <c r="E168" s="108">
        <f t="shared" si="35"/>
        <v>35034.894533495579</v>
      </c>
      <c r="F168" s="25">
        <f t="shared" si="36"/>
        <v>35035</v>
      </c>
      <c r="G168" s="25">
        <f t="shared" si="34"/>
        <v>-4.0521349998016376E-2</v>
      </c>
      <c r="K168" s="25">
        <f t="shared" si="32"/>
        <v>-4.0521349998016376E-2</v>
      </c>
      <c r="O168" s="25">
        <f t="shared" ca="1" si="33"/>
        <v>-3.9519839111841787E-2</v>
      </c>
      <c r="P168" s="339">
        <f t="shared" si="37"/>
        <v>-0.10448028578469583</v>
      </c>
      <c r="Q168" s="369">
        <f t="shared" si="38"/>
        <v>42807.115599999997</v>
      </c>
    </row>
    <row r="169" spans="1:17" ht="12.95" customHeight="1" x14ac:dyDescent="0.2">
      <c r="A169" s="404" t="s">
        <v>1</v>
      </c>
      <c r="B169" s="405" t="s">
        <v>33</v>
      </c>
      <c r="C169" s="405">
        <v>57829.458599999998</v>
      </c>
      <c r="D169" s="405">
        <v>8.0000000000000004E-4</v>
      </c>
      <c r="E169" s="108">
        <f t="shared" si="35"/>
        <v>35044.896860084111</v>
      </c>
      <c r="F169" s="25">
        <f t="shared" si="36"/>
        <v>35045</v>
      </c>
      <c r="G169" s="25">
        <f t="shared" si="34"/>
        <v>-3.9627449994441122E-2</v>
      </c>
      <c r="K169" s="25">
        <f t="shared" si="32"/>
        <v>-3.9627449994441122E-2</v>
      </c>
      <c r="O169" s="25">
        <f t="shared" ca="1" si="33"/>
        <v>-3.9520482324051698E-2</v>
      </c>
      <c r="P169" s="339">
        <f t="shared" si="37"/>
        <v>-0.10457997862324921</v>
      </c>
      <c r="Q169" s="369">
        <f t="shared" si="38"/>
        <v>42810.958599999998</v>
      </c>
    </row>
    <row r="170" spans="1:17" ht="12.95" customHeight="1" x14ac:dyDescent="0.2">
      <c r="A170" s="404" t="s">
        <v>1</v>
      </c>
      <c r="B170" s="405" t="s">
        <v>33</v>
      </c>
      <c r="C170" s="405">
        <v>57829.650399999999</v>
      </c>
      <c r="D170" s="405">
        <v>1.9E-3</v>
      </c>
      <c r="E170" s="108">
        <f t="shared" si="35"/>
        <v>35045.396065454835</v>
      </c>
      <c r="F170" s="25">
        <f t="shared" si="36"/>
        <v>35045.5</v>
      </c>
      <c r="G170" s="25">
        <f t="shared" si="34"/>
        <v>-3.993275499669835E-2</v>
      </c>
      <c r="K170" s="25">
        <f t="shared" si="32"/>
        <v>-3.993275499669835E-2</v>
      </c>
      <c r="O170" s="25">
        <f t="shared" ca="1" si="33"/>
        <v>-3.9520514484662192E-2</v>
      </c>
      <c r="P170" s="339">
        <f t="shared" si="37"/>
        <v>-0.10458496375335051</v>
      </c>
      <c r="Q170" s="369">
        <f t="shared" si="38"/>
        <v>42811.150399999999</v>
      </c>
    </row>
    <row r="171" spans="1:17" ht="12.95" customHeight="1" x14ac:dyDescent="0.2">
      <c r="A171" s="406" t="s">
        <v>732</v>
      </c>
      <c r="B171" s="407" t="s">
        <v>33</v>
      </c>
      <c r="C171" s="408">
        <v>57846.363160000183</v>
      </c>
      <c r="D171" s="408">
        <v>2.0000000000000001E-4</v>
      </c>
      <c r="E171" s="108">
        <f t="shared" si="35"/>
        <v>35088.895020364442</v>
      </c>
      <c r="F171" s="25">
        <f t="shared" si="36"/>
        <v>35089</v>
      </c>
      <c r="G171" s="25">
        <f t="shared" si="34"/>
        <v>-4.0334289813472424E-2</v>
      </c>
      <c r="N171" s="25">
        <f>G171</f>
        <v>-4.0334289813472424E-2</v>
      </c>
      <c r="O171" s="25">
        <f t="shared" ca="1" si="33"/>
        <v>-3.9523312457775323E-2</v>
      </c>
      <c r="P171" s="339">
        <f t="shared" si="37"/>
        <v>-0.10501884425301433</v>
      </c>
      <c r="Q171" s="369">
        <f t="shared" si="38"/>
        <v>42827.863160000183</v>
      </c>
    </row>
    <row r="172" spans="1:17" ht="12.95" customHeight="1" x14ac:dyDescent="0.2">
      <c r="A172" s="409" t="s">
        <v>728</v>
      </c>
      <c r="B172" s="389"/>
      <c r="C172" s="388">
        <v>57899.770150172451</v>
      </c>
      <c r="D172" s="388">
        <v>5.0000000000000001E-4</v>
      </c>
      <c r="E172" s="108">
        <f t="shared" si="35"/>
        <v>35227.899485057045</v>
      </c>
      <c r="F172" s="25">
        <f t="shared" si="36"/>
        <v>35228</v>
      </c>
      <c r="G172" s="25">
        <f t="shared" si="34"/>
        <v>-3.861890754342312E-2</v>
      </c>
      <c r="K172" s="25">
        <f>G172</f>
        <v>-3.861890754342312E-2</v>
      </c>
      <c r="O172" s="25">
        <f t="shared" ca="1" si="33"/>
        <v>-3.9532253107493122E-2</v>
      </c>
      <c r="P172" s="339">
        <f t="shared" si="37"/>
        <v>-0.10640740511824727</v>
      </c>
      <c r="Q172" s="369">
        <f t="shared" si="38"/>
        <v>42881.270150172451</v>
      </c>
    </row>
    <row r="173" spans="1:17" ht="12.95" customHeight="1" x14ac:dyDescent="0.2">
      <c r="A173" s="404" t="s">
        <v>0</v>
      </c>
      <c r="B173" s="410" t="s">
        <v>33</v>
      </c>
      <c r="C173" s="404">
        <v>58124.147400000133</v>
      </c>
      <c r="D173" s="404" t="s">
        <v>18</v>
      </c>
      <c r="E173" s="108">
        <f t="shared" si="35"/>
        <v>35811.894939601319</v>
      </c>
      <c r="F173" s="25">
        <f t="shared" si="36"/>
        <v>35812</v>
      </c>
      <c r="G173" s="25">
        <f t="shared" si="34"/>
        <v>-4.0365319866396021E-2</v>
      </c>
      <c r="N173" s="25">
        <f t="shared" ref="N173:N190" si="39">G173</f>
        <v>-4.0365319866396021E-2</v>
      </c>
      <c r="O173" s="25">
        <f t="shared" ref="O173:O190" ca="1" si="40">+C$11+C$12*F173</f>
        <v>-3.9569816700552096E-2</v>
      </c>
      <c r="P173" s="339">
        <f t="shared" si="37"/>
        <v>-0.11226507700413629</v>
      </c>
      <c r="Q173" s="369">
        <f t="shared" si="38"/>
        <v>43105.647400000133</v>
      </c>
    </row>
    <row r="174" spans="1:17" ht="12.95" customHeight="1" x14ac:dyDescent="0.2">
      <c r="A174" s="411" t="s">
        <v>731</v>
      </c>
      <c r="B174" s="412" t="s">
        <v>35</v>
      </c>
      <c r="C174" s="413">
        <v>58304.7281</v>
      </c>
      <c r="D174" s="413">
        <v>2.9999999999999997E-4</v>
      </c>
      <c r="E174" s="108">
        <f t="shared" si="35"/>
        <v>36281.899398873975</v>
      </c>
      <c r="F174" s="25">
        <f t="shared" si="36"/>
        <v>36282</v>
      </c>
      <c r="G174" s="25">
        <f t="shared" si="34"/>
        <v>-3.8652019997243769E-2</v>
      </c>
      <c r="N174" s="25">
        <f t="shared" si="39"/>
        <v>-3.8652019997243769E-2</v>
      </c>
      <c r="O174" s="25">
        <f t="shared" ca="1" si="40"/>
        <v>-3.9600047674418055E-2</v>
      </c>
      <c r="P174" s="339">
        <f t="shared" si="37"/>
        <v>-0.11698558216917915</v>
      </c>
      <c r="Q174" s="369">
        <f t="shared" si="38"/>
        <v>43286.2281</v>
      </c>
    </row>
    <row r="175" spans="1:17" ht="12.95" customHeight="1" x14ac:dyDescent="0.2">
      <c r="A175" s="358" t="s">
        <v>730</v>
      </c>
      <c r="C175" s="368">
        <v>58577.902800000003</v>
      </c>
      <c r="D175" s="368">
        <v>2.0000000000000001E-4</v>
      </c>
      <c r="E175" s="108">
        <f t="shared" si="35"/>
        <v>36992.901887847416</v>
      </c>
      <c r="F175" s="25">
        <f t="shared" si="36"/>
        <v>36993</v>
      </c>
      <c r="G175" s="25">
        <f t="shared" si="34"/>
        <v>-3.7695729995903093E-2</v>
      </c>
      <c r="N175" s="25">
        <f t="shared" si="39"/>
        <v>-3.7695729995903093E-2</v>
      </c>
      <c r="O175" s="25">
        <f t="shared" ca="1" si="40"/>
        <v>-3.9645780062542935E-2</v>
      </c>
      <c r="P175" s="339">
        <f t="shared" si="37"/>
        <v>-0.12408432304363458</v>
      </c>
      <c r="Q175" s="369">
        <f t="shared" si="38"/>
        <v>43559.402800000003</v>
      </c>
    </row>
    <row r="176" spans="1:17" ht="12.95" customHeight="1" x14ac:dyDescent="0.2">
      <c r="A176" s="378" t="s">
        <v>729</v>
      </c>
      <c r="C176" s="334">
        <v>59020.705800000003</v>
      </c>
      <c r="D176" s="22">
        <v>2.0000000000000001E-4</v>
      </c>
      <c r="E176" s="108">
        <f t="shared" si="35"/>
        <v>38145.402595727399</v>
      </c>
      <c r="F176" s="25">
        <f t="shared" si="36"/>
        <v>38145.5</v>
      </c>
      <c r="G176" s="25">
        <f t="shared" si="34"/>
        <v>-3.7423754991323221E-2</v>
      </c>
      <c r="N176" s="25">
        <f t="shared" si="39"/>
        <v>-3.7423754991323221E-2</v>
      </c>
      <c r="O176" s="25">
        <f t="shared" ca="1" si="40"/>
        <v>-3.9719910269735523E-2</v>
      </c>
      <c r="P176" s="339">
        <f t="shared" si="37"/>
        <v>-0.13531435587828014</v>
      </c>
      <c r="Q176" s="369">
        <f t="shared" si="38"/>
        <v>44002.205800000003</v>
      </c>
    </row>
    <row r="177" spans="1:17" ht="12.95" customHeight="1" x14ac:dyDescent="0.2">
      <c r="A177" s="335" t="s">
        <v>733</v>
      </c>
      <c r="B177" s="336" t="s">
        <v>33</v>
      </c>
      <c r="C177" s="448">
        <v>59280.434000000001</v>
      </c>
      <c r="D177" s="449">
        <v>1E-3</v>
      </c>
      <c r="E177" s="108">
        <f t="shared" si="35"/>
        <v>38821.407352597584</v>
      </c>
      <c r="F177" s="25">
        <f t="shared" si="36"/>
        <v>38821.5</v>
      </c>
      <c r="G177" s="25">
        <f t="shared" si="34"/>
        <v>-3.5596114998043049E-2</v>
      </c>
      <c r="N177" s="25">
        <f t="shared" si="39"/>
        <v>-3.5596114998043049E-2</v>
      </c>
      <c r="O177" s="25">
        <f t="shared" ca="1" si="40"/>
        <v>-3.9763391415125707E-2</v>
      </c>
      <c r="P177" s="339">
        <f t="shared" si="37"/>
        <v>-0.14164658795450291</v>
      </c>
      <c r="Q177" s="369">
        <f t="shared" si="38"/>
        <v>44261.934000000001</v>
      </c>
    </row>
    <row r="178" spans="1:17" ht="12.95" customHeight="1" x14ac:dyDescent="0.2">
      <c r="A178" s="335" t="s">
        <v>733</v>
      </c>
      <c r="B178" s="336" t="s">
        <v>33</v>
      </c>
      <c r="C178" s="448">
        <v>59280.623899999999</v>
      </c>
      <c r="D178" s="449">
        <v>1.1000000000000001E-3</v>
      </c>
      <c r="E178" s="108">
        <f t="shared" si="35"/>
        <v>38821.901612763897</v>
      </c>
      <c r="F178" s="25">
        <f t="shared" si="36"/>
        <v>38822</v>
      </c>
      <c r="G178" s="25">
        <f t="shared" ref="G178:G190" si="41">+C178-(C$7+F178*C$8)</f>
        <v>-3.7801419995957986E-2</v>
      </c>
      <c r="N178" s="25">
        <f t="shared" si="39"/>
        <v>-3.7801419995957986E-2</v>
      </c>
      <c r="O178" s="25">
        <f t="shared" ca="1" si="40"/>
        <v>-3.9763423575736201E-2</v>
      </c>
      <c r="P178" s="339">
        <f t="shared" si="37"/>
        <v>-0.14165118513757355</v>
      </c>
      <c r="Q178" s="369">
        <f t="shared" si="38"/>
        <v>44262.123899999999</v>
      </c>
    </row>
    <row r="179" spans="1:17" ht="12.95" customHeight="1" x14ac:dyDescent="0.2">
      <c r="A179" s="335" t="s">
        <v>733</v>
      </c>
      <c r="B179" s="336" t="s">
        <v>33</v>
      </c>
      <c r="C179" s="448">
        <v>59298.2984</v>
      </c>
      <c r="D179" s="449">
        <v>2.7000000000000001E-3</v>
      </c>
      <c r="E179" s="108">
        <f t="shared" si="35"/>
        <v>38867.903726031938</v>
      </c>
      <c r="F179" s="25">
        <f t="shared" si="36"/>
        <v>38868</v>
      </c>
      <c r="G179" s="25">
        <f t="shared" si="41"/>
        <v>-3.6989479995099828E-2</v>
      </c>
      <c r="N179" s="25">
        <f t="shared" si="39"/>
        <v>-3.6989479995099828E-2</v>
      </c>
      <c r="O179" s="25">
        <f t="shared" ca="1" si="40"/>
        <v>-3.9766382351901802E-2</v>
      </c>
      <c r="P179" s="339">
        <f t="shared" si="37"/>
        <v>-0.1420735422753201</v>
      </c>
      <c r="Q179" s="369">
        <f t="shared" si="38"/>
        <v>44279.7984</v>
      </c>
    </row>
    <row r="180" spans="1:17" ht="12.95" customHeight="1" x14ac:dyDescent="0.2">
      <c r="A180" s="335" t="s">
        <v>733</v>
      </c>
      <c r="B180" s="336" t="s">
        <v>33</v>
      </c>
      <c r="C180" s="448">
        <v>59298.491699999999</v>
      </c>
      <c r="D180" s="449">
        <v>1.2999999999999999E-3</v>
      </c>
      <c r="E180" s="108">
        <f t="shared" si="35"/>
        <v>38868.406835511392</v>
      </c>
      <c r="F180" s="25">
        <f t="shared" si="36"/>
        <v>38868.5</v>
      </c>
      <c r="G180" s="25">
        <f t="shared" si="41"/>
        <v>-3.5794784998870455E-2</v>
      </c>
      <c r="N180" s="25">
        <f t="shared" si="39"/>
        <v>-3.5794784998870455E-2</v>
      </c>
      <c r="O180" s="25">
        <f t="shared" ca="1" si="40"/>
        <v>-3.9766414512512296E-2</v>
      </c>
      <c r="P180" s="339">
        <f t="shared" si="37"/>
        <v>-0.14207812674419812</v>
      </c>
      <c r="Q180" s="369">
        <f t="shared" si="38"/>
        <v>44279.991699999999</v>
      </c>
    </row>
    <row r="181" spans="1:17" ht="12.95" customHeight="1" x14ac:dyDescent="0.2">
      <c r="A181" s="335" t="s">
        <v>733</v>
      </c>
      <c r="B181" s="336" t="s">
        <v>33</v>
      </c>
      <c r="C181" s="448">
        <v>59304.444499999998</v>
      </c>
      <c r="D181" s="449">
        <v>1.1000000000000001E-3</v>
      </c>
      <c r="E181" s="108">
        <f t="shared" ref="E181:E190" si="42">+(C181-C$7)/C$8</f>
        <v>38883.900421177852</v>
      </c>
      <c r="F181" s="25">
        <f t="shared" ref="F181:F190" si="43">ROUND(2*E181,0)/2</f>
        <v>38884</v>
      </c>
      <c r="G181" s="25">
        <f t="shared" si="41"/>
        <v>-3.8259239998296835E-2</v>
      </c>
      <c r="N181" s="25">
        <f t="shared" si="39"/>
        <v>-3.8259239998296835E-2</v>
      </c>
      <c r="O181" s="25">
        <f t="shared" ca="1" si="40"/>
        <v>-3.9767411491437664E-2</v>
      </c>
      <c r="P181" s="339">
        <f t="shared" ref="P181:P190" si="44">F$7+F$8*F181+F$9*F181^2+F$10*SIN(RADIANS(F$11*F181+F$12))</f>
        <v>-0.14222017698777165</v>
      </c>
      <c r="Q181" s="369">
        <f t="shared" ref="Q181:Q190" si="45">+C181-15018.5</f>
        <v>44285.944499999998</v>
      </c>
    </row>
    <row r="182" spans="1:17" ht="12.95" customHeight="1" x14ac:dyDescent="0.2">
      <c r="A182" s="335" t="s">
        <v>733</v>
      </c>
      <c r="B182" s="336" t="s">
        <v>33</v>
      </c>
      <c r="C182" s="448">
        <v>59304.638700000003</v>
      </c>
      <c r="D182" s="449">
        <v>2.9999999999999997E-4</v>
      </c>
      <c r="E182" s="108">
        <f t="shared" si="42"/>
        <v>38884.405873122574</v>
      </c>
      <c r="F182" s="25">
        <f t="shared" si="43"/>
        <v>38884.5</v>
      </c>
      <c r="G182" s="25">
        <f t="shared" si="41"/>
        <v>-3.6164544995699544E-2</v>
      </c>
      <c r="N182" s="25">
        <f t="shared" si="39"/>
        <v>-3.6164544995699544E-2</v>
      </c>
      <c r="O182" s="25">
        <f t="shared" ca="1" si="40"/>
        <v>-3.9767443652048165E-2</v>
      </c>
      <c r="P182" s="339">
        <f t="shared" si="44"/>
        <v>-0.14222475704775117</v>
      </c>
      <c r="Q182" s="369">
        <f t="shared" si="45"/>
        <v>44286.138700000003</v>
      </c>
    </row>
    <row r="183" spans="1:17" ht="12.95" customHeight="1" x14ac:dyDescent="0.2">
      <c r="A183" s="335" t="s">
        <v>733</v>
      </c>
      <c r="B183" s="336" t="s">
        <v>33</v>
      </c>
      <c r="C183" s="448">
        <v>59305.4064</v>
      </c>
      <c r="D183" s="449">
        <v>1.1000000000000001E-3</v>
      </c>
      <c r="E183" s="108">
        <f t="shared" si="42"/>
        <v>38886.40399597503</v>
      </c>
      <c r="F183" s="25">
        <f t="shared" si="43"/>
        <v>38886.5</v>
      </c>
      <c r="G183" s="25">
        <f t="shared" si="41"/>
        <v>-3.6885764995531645E-2</v>
      </c>
      <c r="N183" s="25">
        <f t="shared" si="39"/>
        <v>-3.6885764995531645E-2</v>
      </c>
      <c r="O183" s="25">
        <f t="shared" ca="1" si="40"/>
        <v>-3.9767572294490142E-2</v>
      </c>
      <c r="P183" s="339">
        <f t="shared" si="44"/>
        <v>-0.14224307590692262</v>
      </c>
      <c r="Q183" s="369">
        <f t="shared" si="45"/>
        <v>44286.9064</v>
      </c>
    </row>
    <row r="184" spans="1:17" ht="12.95" customHeight="1" x14ac:dyDescent="0.2">
      <c r="A184" s="335" t="s">
        <v>733</v>
      </c>
      <c r="B184" s="336" t="s">
        <v>33</v>
      </c>
      <c r="C184" s="448">
        <v>59305.597999999998</v>
      </c>
      <c r="D184" s="449">
        <v>1.4E-3</v>
      </c>
      <c r="E184" s="108">
        <f t="shared" si="42"/>
        <v>38886.90268079791</v>
      </c>
      <c r="F184" s="25">
        <f t="shared" si="43"/>
        <v>38887</v>
      </c>
      <c r="G184" s="25">
        <f t="shared" si="41"/>
        <v>-3.7391070000012405E-2</v>
      </c>
      <c r="N184" s="25">
        <f t="shared" si="39"/>
        <v>-3.7391070000012405E-2</v>
      </c>
      <c r="O184" s="25">
        <f t="shared" ca="1" si="40"/>
        <v>-3.9767604455100643E-2</v>
      </c>
      <c r="P184" s="339">
        <f t="shared" si="44"/>
        <v>-0.14224765527644415</v>
      </c>
      <c r="Q184" s="369">
        <f t="shared" si="45"/>
        <v>44287.097999999998</v>
      </c>
    </row>
    <row r="185" spans="1:17" ht="12.95" customHeight="1" x14ac:dyDescent="0.2">
      <c r="A185" s="335" t="s">
        <v>734</v>
      </c>
      <c r="B185" s="336" t="s">
        <v>33</v>
      </c>
      <c r="C185" s="448">
        <v>59329.419999999925</v>
      </c>
      <c r="D185" s="449">
        <v>3.0000000000000001E-3</v>
      </c>
      <c r="E185" s="108">
        <f t="shared" si="42"/>
        <v>38948.905133046501</v>
      </c>
      <c r="F185" s="25">
        <f t="shared" si="43"/>
        <v>38949</v>
      </c>
      <c r="G185" s="25">
        <f t="shared" si="41"/>
        <v>-3.6448890074098017E-2</v>
      </c>
      <c r="N185" s="25">
        <f t="shared" si="39"/>
        <v>-3.6448890074098017E-2</v>
      </c>
      <c r="O185" s="25">
        <f t="shared" ca="1" si="40"/>
        <v>-3.9771592370802106E-2</v>
      </c>
      <c r="P185" s="339">
        <f t="shared" si="44"/>
        <v>-0.14281442114768586</v>
      </c>
      <c r="Q185" s="369">
        <f t="shared" si="45"/>
        <v>44310.919999999925</v>
      </c>
    </row>
    <row r="186" spans="1:17" ht="12.95" customHeight="1" x14ac:dyDescent="0.2">
      <c r="A186" s="335" t="s">
        <v>735</v>
      </c>
      <c r="B186" s="336" t="s">
        <v>33</v>
      </c>
      <c r="C186" s="448">
        <v>59339.215400000103</v>
      </c>
      <c r="D186" s="449"/>
      <c r="E186" s="108">
        <f t="shared" si="42"/>
        <v>38974.400004206305</v>
      </c>
      <c r="F186" s="25">
        <f t="shared" si="43"/>
        <v>38974.5</v>
      </c>
      <c r="G186" s="25">
        <f t="shared" si="41"/>
        <v>-3.8419444892497268E-2</v>
      </c>
      <c r="N186" s="25">
        <f t="shared" si="39"/>
        <v>-3.8419444892497268E-2</v>
      </c>
      <c r="O186" s="25">
        <f t="shared" ca="1" si="40"/>
        <v>-3.9773232561937384E-2</v>
      </c>
      <c r="P186" s="339">
        <f t="shared" si="44"/>
        <v>-0.14304690255250854</v>
      </c>
      <c r="Q186" s="369">
        <f t="shared" si="45"/>
        <v>44320.715400000103</v>
      </c>
    </row>
    <row r="187" spans="1:17" ht="12.95" customHeight="1" x14ac:dyDescent="0.2">
      <c r="A187" s="335" t="s">
        <v>736</v>
      </c>
      <c r="B187" s="336" t="s">
        <v>35</v>
      </c>
      <c r="C187" s="448">
        <v>59527.676800000001</v>
      </c>
      <c r="D187" s="449">
        <v>2.9999999999999997E-4</v>
      </c>
      <c r="E187" s="108">
        <f t="shared" si="42"/>
        <v>39464.915869970391</v>
      </c>
      <c r="F187" s="25">
        <f t="shared" si="43"/>
        <v>39465</v>
      </c>
      <c r="G187" s="25">
        <f t="shared" si="41"/>
        <v>-3.2323649997124448E-2</v>
      </c>
      <c r="N187" s="25">
        <f t="shared" si="39"/>
        <v>-3.2323649997124448E-2</v>
      </c>
      <c r="O187" s="25">
        <f t="shared" ca="1" si="40"/>
        <v>-3.9804782120833666E-2</v>
      </c>
      <c r="P187" s="339">
        <f t="shared" si="44"/>
        <v>-0.14744487278124996</v>
      </c>
      <c r="Q187" s="369">
        <f t="shared" si="45"/>
        <v>44509.176800000001</v>
      </c>
    </row>
    <row r="188" spans="1:17" ht="12.95" customHeight="1" x14ac:dyDescent="0.2">
      <c r="A188" s="335" t="s">
        <v>736</v>
      </c>
      <c r="B188" s="336" t="s">
        <v>35</v>
      </c>
      <c r="C188" s="448">
        <v>59604.513200000001</v>
      </c>
      <c r="D188" s="449">
        <v>2.9999999999999997E-4</v>
      </c>
      <c r="E188" s="108">
        <f t="shared" si="42"/>
        <v>39664.900977096921</v>
      </c>
      <c r="F188" s="25">
        <f t="shared" si="43"/>
        <v>39665</v>
      </c>
      <c r="G188" s="25">
        <f t="shared" si="41"/>
        <v>-3.8045649998821318E-2</v>
      </c>
      <c r="N188" s="25">
        <f t="shared" si="39"/>
        <v>-3.8045649998821318E-2</v>
      </c>
      <c r="O188" s="25">
        <f t="shared" ca="1" si="40"/>
        <v>-3.9817646365031947E-2</v>
      </c>
      <c r="P188" s="339">
        <f t="shared" si="44"/>
        <v>-0.14919586666464049</v>
      </c>
      <c r="Q188" s="369">
        <f t="shared" si="45"/>
        <v>44586.013200000001</v>
      </c>
    </row>
    <row r="189" spans="1:17" ht="12.95" customHeight="1" x14ac:dyDescent="0.2">
      <c r="A189" s="337" t="s">
        <v>738</v>
      </c>
      <c r="B189" s="416" t="s">
        <v>33</v>
      </c>
      <c r="C189" s="417">
        <v>59651.772199999999</v>
      </c>
      <c r="D189" s="417">
        <v>2.0000000000000001E-4</v>
      </c>
      <c r="E189" s="108">
        <f t="shared" si="42"/>
        <v>39787.903827018214</v>
      </c>
      <c r="F189" s="25">
        <f t="shared" si="43"/>
        <v>39788</v>
      </c>
      <c r="G189" s="25">
        <f t="shared" si="41"/>
        <v>-3.6950679997971747E-2</v>
      </c>
      <c r="N189" s="25">
        <f t="shared" si="39"/>
        <v>-3.6950679997971747E-2</v>
      </c>
      <c r="O189" s="25">
        <f t="shared" ca="1" si="40"/>
        <v>-3.9825557875213885E-2</v>
      </c>
      <c r="P189" s="339">
        <f t="shared" si="44"/>
        <v>-0.1502599815103986</v>
      </c>
      <c r="Q189" s="369">
        <f t="shared" si="45"/>
        <v>44633.272199999999</v>
      </c>
    </row>
    <row r="190" spans="1:17" ht="12.95" customHeight="1" x14ac:dyDescent="0.2">
      <c r="A190" s="414" t="s">
        <v>737</v>
      </c>
      <c r="B190" s="415" t="s">
        <v>33</v>
      </c>
      <c r="C190" s="450">
        <v>59772.414700000081</v>
      </c>
      <c r="D190" s="368"/>
      <c r="E190" s="108">
        <f t="shared" si="42"/>
        <v>40101.904786023697</v>
      </c>
      <c r="F190" s="25">
        <f t="shared" si="43"/>
        <v>40102</v>
      </c>
      <c r="G190" s="25">
        <f t="shared" si="41"/>
        <v>-3.6582219916454051E-2</v>
      </c>
      <c r="N190" s="25">
        <f t="shared" si="39"/>
        <v>-3.6582219916454051E-2</v>
      </c>
      <c r="O190" s="25">
        <f t="shared" ca="1" si="40"/>
        <v>-3.9845754738605188E-2</v>
      </c>
      <c r="P190" s="339">
        <f t="shared" si="44"/>
        <v>-0.1529310854541592</v>
      </c>
      <c r="Q190" s="369">
        <f t="shared" si="45"/>
        <v>44753.914700000081</v>
      </c>
    </row>
    <row r="191" spans="1:17" ht="12.95" customHeight="1" x14ac:dyDescent="0.2">
      <c r="A191" s="21"/>
      <c r="C191" s="368"/>
      <c r="D191" s="368"/>
    </row>
    <row r="192" spans="1:17" ht="12.95" customHeight="1" x14ac:dyDescent="0.2">
      <c r="A192" s="21"/>
      <c r="C192" s="368"/>
      <c r="D192" s="368"/>
    </row>
    <row r="193" spans="1:4" ht="12.95" customHeight="1" x14ac:dyDescent="0.2">
      <c r="A193" s="21"/>
      <c r="C193" s="368"/>
      <c r="D193" s="368"/>
    </row>
    <row r="194" spans="1:4" ht="12.95" customHeight="1" x14ac:dyDescent="0.2">
      <c r="A194" s="21"/>
      <c r="C194" s="368"/>
      <c r="D194" s="368"/>
    </row>
    <row r="195" spans="1:4" ht="12.95" customHeight="1" x14ac:dyDescent="0.2">
      <c r="A195" s="21"/>
      <c r="C195" s="368"/>
      <c r="D195" s="368"/>
    </row>
    <row r="196" spans="1:4" ht="12.95" customHeight="1" x14ac:dyDescent="0.2">
      <c r="A196" s="21"/>
      <c r="C196" s="368"/>
      <c r="D196" s="368"/>
    </row>
    <row r="197" spans="1:4" ht="12.95" customHeight="1" x14ac:dyDescent="0.2">
      <c r="A197" s="21"/>
      <c r="C197" s="368"/>
      <c r="D197" s="368"/>
    </row>
    <row r="198" spans="1:4" ht="12.95" customHeight="1" x14ac:dyDescent="0.2">
      <c r="A198" s="21"/>
      <c r="C198" s="368"/>
      <c r="D198" s="368"/>
    </row>
    <row r="199" spans="1:4" ht="12.95" customHeight="1" x14ac:dyDescent="0.2">
      <c r="A199" s="21"/>
      <c r="C199" s="368"/>
      <c r="D199" s="368"/>
    </row>
    <row r="200" spans="1:4" ht="12.95" customHeight="1" x14ac:dyDescent="0.2">
      <c r="A200" s="21"/>
      <c r="C200" s="368"/>
      <c r="D200" s="368"/>
    </row>
    <row r="201" spans="1:4" ht="12.95" customHeight="1" x14ac:dyDescent="0.2">
      <c r="A201" s="21"/>
      <c r="C201" s="368"/>
      <c r="D201" s="368"/>
    </row>
    <row r="202" spans="1:4" ht="12.95" customHeight="1" x14ac:dyDescent="0.2">
      <c r="A202" s="21"/>
      <c r="C202" s="368"/>
      <c r="D202" s="368"/>
    </row>
    <row r="203" spans="1:4" ht="12.95" customHeight="1" x14ac:dyDescent="0.2">
      <c r="A203" s="21"/>
      <c r="C203" s="368"/>
      <c r="D203" s="368"/>
    </row>
    <row r="204" spans="1:4" ht="12.95" customHeight="1" x14ac:dyDescent="0.2">
      <c r="A204" s="21"/>
      <c r="C204" s="368"/>
      <c r="D204" s="368"/>
    </row>
    <row r="205" spans="1:4" ht="12.95" customHeight="1" x14ac:dyDescent="0.2">
      <c r="A205" s="21"/>
      <c r="C205" s="368"/>
      <c r="D205" s="368"/>
    </row>
    <row r="206" spans="1:4" ht="12.95" customHeight="1" x14ac:dyDescent="0.2">
      <c r="A206" s="21"/>
      <c r="C206" s="368"/>
      <c r="D206" s="368"/>
    </row>
    <row r="207" spans="1:4" ht="12.95" customHeight="1" x14ac:dyDescent="0.2">
      <c r="A207" s="21"/>
      <c r="C207" s="368"/>
      <c r="D207" s="368"/>
    </row>
    <row r="208" spans="1:4" ht="12.95" customHeight="1" x14ac:dyDescent="0.2">
      <c r="A208" s="21"/>
      <c r="C208" s="368"/>
      <c r="D208" s="368"/>
    </row>
    <row r="209" spans="1:4" ht="12.95" customHeight="1" x14ac:dyDescent="0.2">
      <c r="A209" s="21"/>
      <c r="C209" s="368"/>
      <c r="D209" s="368"/>
    </row>
    <row r="210" spans="1:4" ht="12.95" customHeight="1" x14ac:dyDescent="0.2">
      <c r="A210" s="21"/>
      <c r="C210" s="368"/>
      <c r="D210" s="368"/>
    </row>
    <row r="211" spans="1:4" ht="12.95" customHeight="1" x14ac:dyDescent="0.2">
      <c r="A211" s="21"/>
      <c r="C211" s="368"/>
      <c r="D211" s="368"/>
    </row>
    <row r="212" spans="1:4" ht="12.95" customHeight="1" x14ac:dyDescent="0.2">
      <c r="A212" s="21"/>
      <c r="C212" s="368"/>
      <c r="D212" s="368"/>
    </row>
    <row r="213" spans="1:4" ht="12.95" customHeight="1" x14ac:dyDescent="0.2">
      <c r="A213" s="21"/>
      <c r="C213" s="368"/>
      <c r="D213" s="368"/>
    </row>
    <row r="214" spans="1:4" ht="12.95" customHeight="1" x14ac:dyDescent="0.2">
      <c r="A214" s="21"/>
      <c r="C214" s="368"/>
      <c r="D214" s="368"/>
    </row>
    <row r="215" spans="1:4" ht="12.95" customHeight="1" x14ac:dyDescent="0.2">
      <c r="A215" s="21"/>
      <c r="C215" s="368"/>
      <c r="D215" s="368"/>
    </row>
    <row r="216" spans="1:4" ht="12.95" customHeight="1" x14ac:dyDescent="0.2">
      <c r="A216" s="21"/>
      <c r="C216" s="368"/>
      <c r="D216" s="368"/>
    </row>
    <row r="217" spans="1:4" ht="12.95" customHeight="1" x14ac:dyDescent="0.2">
      <c r="A217" s="21"/>
      <c r="C217" s="368"/>
      <c r="D217" s="368"/>
    </row>
    <row r="218" spans="1:4" ht="12.95" customHeight="1" x14ac:dyDescent="0.2">
      <c r="A218" s="21"/>
      <c r="C218" s="368"/>
      <c r="D218" s="368"/>
    </row>
    <row r="219" spans="1:4" ht="12.95" customHeight="1" x14ac:dyDescent="0.2">
      <c r="A219" s="21"/>
      <c r="C219" s="368"/>
      <c r="D219" s="368"/>
    </row>
    <row r="220" spans="1:4" ht="12.95" customHeight="1" x14ac:dyDescent="0.2">
      <c r="A220" s="21"/>
      <c r="C220" s="368"/>
      <c r="D220" s="368"/>
    </row>
    <row r="221" spans="1:4" ht="12.95" customHeight="1" x14ac:dyDescent="0.2">
      <c r="A221" s="21"/>
      <c r="C221" s="368"/>
      <c r="D221" s="368"/>
    </row>
    <row r="222" spans="1:4" ht="12.95" customHeight="1" x14ac:dyDescent="0.2">
      <c r="A222" s="21"/>
      <c r="C222" s="368"/>
      <c r="D222" s="368"/>
    </row>
    <row r="223" spans="1:4" ht="12.95" customHeight="1" x14ac:dyDescent="0.2">
      <c r="A223" s="21"/>
      <c r="C223" s="368"/>
      <c r="D223" s="368"/>
    </row>
    <row r="224" spans="1:4" ht="12.95" customHeight="1" x14ac:dyDescent="0.2">
      <c r="C224" s="368"/>
      <c r="D224" s="368"/>
    </row>
    <row r="225" spans="3:4" ht="12.95" customHeight="1" x14ac:dyDescent="0.2">
      <c r="C225" s="368"/>
      <c r="D225" s="368"/>
    </row>
    <row r="226" spans="3:4" ht="12.95" customHeight="1" x14ac:dyDescent="0.2">
      <c r="C226" s="368"/>
      <c r="D226" s="368"/>
    </row>
    <row r="227" spans="3:4" ht="12.95" customHeight="1" x14ac:dyDescent="0.2">
      <c r="C227" s="368"/>
      <c r="D227" s="368"/>
    </row>
    <row r="228" spans="3:4" ht="12.95" customHeight="1" x14ac:dyDescent="0.2">
      <c r="C228" s="368"/>
      <c r="D228" s="368"/>
    </row>
    <row r="229" spans="3:4" ht="12.95" customHeight="1" x14ac:dyDescent="0.2">
      <c r="C229" s="368"/>
      <c r="D229" s="368"/>
    </row>
    <row r="230" spans="3:4" ht="12.95" customHeight="1" x14ac:dyDescent="0.2">
      <c r="C230" s="368"/>
      <c r="D230" s="368"/>
    </row>
    <row r="231" spans="3:4" ht="12.95" customHeight="1" x14ac:dyDescent="0.2">
      <c r="C231" s="368"/>
      <c r="D231" s="368"/>
    </row>
    <row r="232" spans="3:4" ht="12.95" customHeight="1" x14ac:dyDescent="0.2">
      <c r="C232" s="368"/>
      <c r="D232" s="368"/>
    </row>
    <row r="233" spans="3:4" ht="12.95" customHeight="1" x14ac:dyDescent="0.2">
      <c r="C233" s="368"/>
      <c r="D233" s="368"/>
    </row>
    <row r="234" spans="3:4" ht="12.95" customHeight="1" x14ac:dyDescent="0.2">
      <c r="C234" s="368"/>
      <c r="D234" s="368"/>
    </row>
    <row r="235" spans="3:4" ht="12.95" customHeight="1" x14ac:dyDescent="0.2">
      <c r="C235" s="368"/>
      <c r="D235" s="368"/>
    </row>
    <row r="236" spans="3:4" ht="12.95" customHeight="1" x14ac:dyDescent="0.2">
      <c r="C236" s="368"/>
      <c r="D236" s="368"/>
    </row>
    <row r="237" spans="3:4" ht="12.95" customHeight="1" x14ac:dyDescent="0.2">
      <c r="C237" s="368"/>
      <c r="D237" s="368"/>
    </row>
    <row r="238" spans="3:4" ht="12.95" customHeight="1" x14ac:dyDescent="0.2">
      <c r="C238" s="368"/>
      <c r="D238" s="368"/>
    </row>
    <row r="239" spans="3:4" ht="12.95" customHeight="1" x14ac:dyDescent="0.2">
      <c r="C239" s="368"/>
      <c r="D239" s="368"/>
    </row>
    <row r="240" spans="3:4" ht="12.95" customHeight="1" x14ac:dyDescent="0.2">
      <c r="C240" s="368"/>
      <c r="D240" s="368"/>
    </row>
    <row r="241" spans="3:4" ht="12.95" customHeight="1" x14ac:dyDescent="0.2">
      <c r="C241" s="368"/>
      <c r="D241" s="368"/>
    </row>
    <row r="242" spans="3:4" ht="12.95" customHeight="1" x14ac:dyDescent="0.2">
      <c r="C242" s="368"/>
      <c r="D242" s="368"/>
    </row>
    <row r="243" spans="3:4" ht="12.95" customHeight="1" x14ac:dyDescent="0.2">
      <c r="C243" s="368"/>
      <c r="D243" s="368"/>
    </row>
    <row r="244" spans="3:4" ht="12.95" customHeight="1" x14ac:dyDescent="0.2">
      <c r="C244" s="368"/>
      <c r="D244" s="368"/>
    </row>
    <row r="245" spans="3:4" ht="12.95" customHeight="1" x14ac:dyDescent="0.2">
      <c r="C245" s="368"/>
      <c r="D245" s="368"/>
    </row>
    <row r="246" spans="3:4" ht="12.95" customHeight="1" x14ac:dyDescent="0.2">
      <c r="C246" s="368"/>
      <c r="D246" s="368"/>
    </row>
    <row r="247" spans="3:4" ht="12.95" customHeight="1" x14ac:dyDescent="0.2">
      <c r="C247" s="368"/>
      <c r="D247" s="368"/>
    </row>
    <row r="248" spans="3:4" ht="12.95" customHeight="1" x14ac:dyDescent="0.2">
      <c r="C248" s="368"/>
      <c r="D248" s="368"/>
    </row>
    <row r="249" spans="3:4" ht="12.95" customHeight="1" x14ac:dyDescent="0.2">
      <c r="C249" s="368"/>
      <c r="D249" s="368"/>
    </row>
    <row r="250" spans="3:4" ht="12.95" customHeight="1" x14ac:dyDescent="0.2">
      <c r="C250" s="368"/>
      <c r="D250" s="368"/>
    </row>
    <row r="251" spans="3:4" ht="12.95" customHeight="1" x14ac:dyDescent="0.2">
      <c r="C251" s="368"/>
      <c r="D251" s="368"/>
    </row>
    <row r="252" spans="3:4" ht="12.95" customHeight="1" x14ac:dyDescent="0.2">
      <c r="C252" s="368"/>
      <c r="D252" s="368"/>
    </row>
    <row r="253" spans="3:4" ht="12.95" customHeight="1" x14ac:dyDescent="0.2">
      <c r="C253" s="368"/>
      <c r="D253" s="368"/>
    </row>
    <row r="254" spans="3:4" ht="12.95" customHeight="1" x14ac:dyDescent="0.2">
      <c r="C254" s="368"/>
      <c r="D254" s="368"/>
    </row>
    <row r="255" spans="3:4" ht="12.95" customHeight="1" x14ac:dyDescent="0.2">
      <c r="C255" s="368"/>
      <c r="D255" s="368"/>
    </row>
    <row r="256" spans="3:4" ht="12.95" customHeight="1" x14ac:dyDescent="0.2">
      <c r="C256" s="368"/>
      <c r="D256" s="368"/>
    </row>
    <row r="257" spans="3:4" ht="12.95" customHeight="1" x14ac:dyDescent="0.2">
      <c r="C257" s="368"/>
      <c r="D257" s="368"/>
    </row>
    <row r="258" spans="3:4" ht="12.95" customHeight="1" x14ac:dyDescent="0.2">
      <c r="C258" s="368"/>
      <c r="D258" s="368"/>
    </row>
    <row r="259" spans="3:4" ht="12.95" customHeight="1" x14ac:dyDescent="0.2">
      <c r="C259" s="368"/>
      <c r="D259" s="368"/>
    </row>
    <row r="260" spans="3:4" ht="12.95" customHeight="1" x14ac:dyDescent="0.2">
      <c r="C260" s="368"/>
      <c r="D260" s="368"/>
    </row>
    <row r="261" spans="3:4" ht="12.95" customHeight="1" x14ac:dyDescent="0.2">
      <c r="C261" s="368"/>
      <c r="D261" s="368"/>
    </row>
    <row r="262" spans="3:4" ht="12.95" customHeight="1" x14ac:dyDescent="0.2">
      <c r="C262" s="368"/>
      <c r="D262" s="368"/>
    </row>
    <row r="263" spans="3:4" ht="12.95" customHeight="1" x14ac:dyDescent="0.2">
      <c r="C263" s="368"/>
      <c r="D263" s="368"/>
    </row>
    <row r="264" spans="3:4" ht="12.95" customHeight="1" x14ac:dyDescent="0.2">
      <c r="C264" s="368"/>
      <c r="D264" s="368"/>
    </row>
    <row r="265" spans="3:4" ht="12.95" customHeight="1" x14ac:dyDescent="0.2">
      <c r="C265" s="368"/>
      <c r="D265" s="368"/>
    </row>
    <row r="266" spans="3:4" ht="12.95" customHeight="1" x14ac:dyDescent="0.2">
      <c r="C266" s="368"/>
      <c r="D266" s="368"/>
    </row>
    <row r="267" spans="3:4" ht="12.95" customHeight="1" x14ac:dyDescent="0.2">
      <c r="C267" s="368"/>
      <c r="D267" s="368"/>
    </row>
    <row r="268" spans="3:4" ht="12.95" customHeight="1" x14ac:dyDescent="0.2">
      <c r="C268" s="368"/>
      <c r="D268" s="368"/>
    </row>
    <row r="269" spans="3:4" ht="12.95" customHeight="1" x14ac:dyDescent="0.2">
      <c r="C269" s="368"/>
      <c r="D269" s="368"/>
    </row>
    <row r="270" spans="3:4" ht="12.95" customHeight="1" x14ac:dyDescent="0.2">
      <c r="C270" s="368"/>
      <c r="D270" s="368"/>
    </row>
  </sheetData>
  <protectedRanges>
    <protectedRange sqref="A175:D176" name="Range1"/>
  </protectedRanges>
  <sortState xmlns:xlrd2="http://schemas.microsoft.com/office/spreadsheetml/2017/richdata2" ref="A21:Q190">
    <sortCondition ref="C21:C190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69D1-62D2-4551-834F-463C7283926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D11" sqref="D11"/>
    </sheetView>
  </sheetViews>
  <sheetFormatPr defaultRowHeight="12.75" x14ac:dyDescent="0.2"/>
  <cols>
    <col min="1" max="1" width="6.140625" customWidth="1"/>
    <col min="2" max="2" width="8" customWidth="1"/>
    <col min="3" max="3" width="18.85546875" customWidth="1"/>
    <col min="4" max="4" width="12.42578125" customWidth="1"/>
    <col min="5" max="5" width="11.7109375" customWidth="1"/>
    <col min="7" max="7" width="8" customWidth="1"/>
    <col min="8" max="8" width="57" customWidth="1"/>
    <col min="9" max="9" width="7.140625" customWidth="1"/>
    <col min="12" max="12" width="10.140625" bestFit="1" customWidth="1"/>
  </cols>
  <sheetData>
    <row r="1" spans="1:12" ht="20.25" x14ac:dyDescent="0.3">
      <c r="A1" s="1" t="s">
        <v>143</v>
      </c>
    </row>
    <row r="4" spans="1:12" x14ac:dyDescent="0.2">
      <c r="C4" s="260" t="s">
        <v>170</v>
      </c>
      <c r="F4" s="52">
        <v>56395.390200000002</v>
      </c>
      <c r="G4" s="52"/>
    </row>
    <row r="6" spans="1:12" x14ac:dyDescent="0.2">
      <c r="G6" s="4" t="s">
        <v>171</v>
      </c>
    </row>
    <row r="7" spans="1:12" ht="13.5" thickBot="1" x14ac:dyDescent="0.25">
      <c r="A7" s="5" t="s">
        <v>144</v>
      </c>
      <c r="B7" s="5" t="s">
        <v>153</v>
      </c>
      <c r="C7" s="5" t="s">
        <v>145</v>
      </c>
      <c r="D7" s="5" t="s">
        <v>146</v>
      </c>
      <c r="E7" s="5" t="s">
        <v>147</v>
      </c>
      <c r="F7" s="5" t="s">
        <v>83</v>
      </c>
      <c r="G7" s="5" t="s">
        <v>172</v>
      </c>
      <c r="H7" s="5" t="s">
        <v>163</v>
      </c>
    </row>
    <row r="8" spans="1:12" x14ac:dyDescent="0.2">
      <c r="A8" s="4" t="s">
        <v>148</v>
      </c>
      <c r="B8" s="4">
        <v>1985</v>
      </c>
      <c r="C8" t="s">
        <v>155</v>
      </c>
      <c r="D8" s="27">
        <v>44365.2497</v>
      </c>
      <c r="E8" s="27">
        <v>0.38416</v>
      </c>
      <c r="F8" s="262">
        <f t="shared" ref="F8:F13" si="0">(F$4-D8)/E8-INT((F$4-D8)/E8)</f>
        <v>0.44278425656375475</v>
      </c>
      <c r="G8" s="261" t="s">
        <v>175</v>
      </c>
      <c r="H8" t="s">
        <v>203</v>
      </c>
      <c r="L8" s="2">
        <f t="shared" ref="L8:L13" si="1">D8-15018.5</f>
        <v>29346.7497</v>
      </c>
    </row>
    <row r="9" spans="1:12" x14ac:dyDescent="0.2">
      <c r="A9" s="4" t="s">
        <v>149</v>
      </c>
      <c r="B9" s="4">
        <v>1984</v>
      </c>
      <c r="C9" s="13" t="s">
        <v>106</v>
      </c>
      <c r="D9" s="27">
        <v>45841.771000000001</v>
      </c>
      <c r="E9" s="27">
        <v>0.384212</v>
      </c>
      <c r="F9" s="262">
        <f t="shared" si="0"/>
        <v>0.21858765473371022</v>
      </c>
      <c r="G9" s="261" t="s">
        <v>174</v>
      </c>
      <c r="H9" t="s">
        <v>176</v>
      </c>
      <c r="L9" s="2">
        <f t="shared" si="1"/>
        <v>30823.271000000001</v>
      </c>
    </row>
    <row r="10" spans="1:12" x14ac:dyDescent="0.2">
      <c r="A10" s="291" t="s">
        <v>177</v>
      </c>
      <c r="B10" s="291">
        <v>1998</v>
      </c>
      <c r="C10" s="292" t="s">
        <v>36</v>
      </c>
      <c r="D10" s="292">
        <v>45769.538</v>
      </c>
      <c r="E10" s="292">
        <v>0.384212</v>
      </c>
      <c r="F10" s="293">
        <f t="shared" si="0"/>
        <v>0.22156517756229732</v>
      </c>
      <c r="G10" s="294" t="s">
        <v>173</v>
      </c>
      <c r="H10" s="295" t="s">
        <v>169</v>
      </c>
      <c r="I10" t="s">
        <v>178</v>
      </c>
      <c r="L10" s="2">
        <f t="shared" si="1"/>
        <v>30751.038</v>
      </c>
    </row>
    <row r="11" spans="1:12" x14ac:dyDescent="0.2">
      <c r="A11" s="4" t="s">
        <v>150</v>
      </c>
      <c r="B11" s="236">
        <v>1998</v>
      </c>
      <c r="C11" s="259" t="s">
        <v>36</v>
      </c>
      <c r="D11" s="259">
        <v>45769.538</v>
      </c>
      <c r="E11" s="259">
        <v>0.38420589999999999</v>
      </c>
      <c r="F11" s="262">
        <f t="shared" si="0"/>
        <v>0.66066033863899065</v>
      </c>
      <c r="G11" s="263" t="s">
        <v>173</v>
      </c>
      <c r="H11" s="3" t="s">
        <v>169</v>
      </c>
      <c r="I11" t="s">
        <v>179</v>
      </c>
      <c r="L11" s="2">
        <f t="shared" si="1"/>
        <v>30751.038</v>
      </c>
    </row>
    <row r="12" spans="1:12" x14ac:dyDescent="0.2">
      <c r="A12" s="4" t="s">
        <v>151</v>
      </c>
      <c r="B12" s="4">
        <v>2001</v>
      </c>
      <c r="C12" s="27" t="s">
        <v>161</v>
      </c>
      <c r="D12" s="27">
        <v>44364.837399999997</v>
      </c>
      <c r="E12" s="27">
        <v>0.38421061000000001</v>
      </c>
      <c r="F12" s="262">
        <f t="shared" si="0"/>
        <v>0.39087853405362694</v>
      </c>
      <c r="G12" s="261" t="s">
        <v>175</v>
      </c>
      <c r="H12" t="s">
        <v>202</v>
      </c>
      <c r="L12" s="2">
        <f t="shared" si="1"/>
        <v>29346.337399999997</v>
      </c>
    </row>
    <row r="13" spans="1:12" x14ac:dyDescent="0.2">
      <c r="A13" s="4" t="s">
        <v>152</v>
      </c>
      <c r="B13" s="236">
        <v>2013</v>
      </c>
      <c r="C13" s="259" t="s">
        <v>162</v>
      </c>
      <c r="D13" s="259">
        <v>56385.783056875342</v>
      </c>
      <c r="E13" s="259">
        <v>0.38420994717305912</v>
      </c>
      <c r="F13" s="262">
        <f t="shared" si="0"/>
        <v>4.9307555609381382E-3</v>
      </c>
      <c r="G13" s="263" t="s">
        <v>173</v>
      </c>
      <c r="H13" s="6" t="s">
        <v>164</v>
      </c>
      <c r="L13" s="2">
        <f t="shared" si="1"/>
        <v>41367.283056875342</v>
      </c>
    </row>
    <row r="14" spans="1:12" x14ac:dyDescent="0.2">
      <c r="A14" s="4"/>
      <c r="B14" s="4"/>
      <c r="C14" s="27"/>
      <c r="D14" s="27"/>
      <c r="E14" s="27"/>
      <c r="F14" s="9"/>
      <c r="G14" s="9"/>
    </row>
    <row r="15" spans="1:12" x14ac:dyDescent="0.2">
      <c r="A15" s="4"/>
      <c r="B15" s="4"/>
      <c r="C15" s="27"/>
      <c r="D15" s="27"/>
      <c r="E15" s="27"/>
    </row>
    <row r="16" spans="1:12" x14ac:dyDescent="0.2">
      <c r="A16" s="4"/>
      <c r="B16" s="4"/>
      <c r="C16" s="27"/>
      <c r="D16" s="27"/>
      <c r="E16" s="27"/>
    </row>
    <row r="17" spans="1:8" x14ac:dyDescent="0.2">
      <c r="A17" s="4"/>
      <c r="B17" s="4"/>
      <c r="C17" s="27"/>
      <c r="D17" s="27"/>
      <c r="E17" s="27"/>
    </row>
    <row r="18" spans="1:8" x14ac:dyDescent="0.2">
      <c r="A18" s="4"/>
      <c r="B18" s="4"/>
      <c r="C18" s="27"/>
    </row>
    <row r="19" spans="1:8" x14ac:dyDescent="0.2">
      <c r="A19" s="4"/>
      <c r="B19" s="4"/>
      <c r="C19" s="27"/>
    </row>
    <row r="20" spans="1:8" ht="20.25" x14ac:dyDescent="0.3">
      <c r="A20" s="1" t="s">
        <v>204</v>
      </c>
      <c r="B20" s="4"/>
      <c r="C20" s="27"/>
    </row>
    <row r="21" spans="1:8" x14ac:dyDescent="0.2">
      <c r="A21" s="4"/>
      <c r="B21" s="4"/>
      <c r="C21" s="27"/>
    </row>
    <row r="22" spans="1:8" ht="13.5" thickBot="1" x14ac:dyDescent="0.25">
      <c r="A22" s="4"/>
      <c r="B22" s="5" t="s">
        <v>153</v>
      </c>
      <c r="C22" s="5" t="s">
        <v>145</v>
      </c>
      <c r="D22" s="5" t="s">
        <v>146</v>
      </c>
      <c r="E22" s="5" t="s">
        <v>147</v>
      </c>
      <c r="F22" s="5" t="s">
        <v>83</v>
      </c>
      <c r="H22" s="5" t="s">
        <v>163</v>
      </c>
    </row>
    <row r="23" spans="1:8" x14ac:dyDescent="0.2">
      <c r="A23" s="4"/>
      <c r="B23" s="4">
        <v>1984</v>
      </c>
      <c r="C23" s="13" t="s">
        <v>106</v>
      </c>
      <c r="D23" s="27">
        <v>45841.771000000001</v>
      </c>
      <c r="E23" s="27">
        <v>0.384212</v>
      </c>
      <c r="F23" s="262">
        <f>(F$4-D23)/E23-INT((F$4-D23)/E23)</f>
        <v>0.21858765473371022</v>
      </c>
      <c r="H23" s="4"/>
    </row>
    <row r="24" spans="1:8" x14ac:dyDescent="0.2">
      <c r="A24" s="4"/>
      <c r="B24" s="4">
        <v>1998</v>
      </c>
      <c r="C24" t="s">
        <v>36</v>
      </c>
      <c r="D24" s="259">
        <v>45769.538</v>
      </c>
      <c r="E24" s="259">
        <v>0.38420589999999999</v>
      </c>
      <c r="F24" s="262">
        <f>(F$4-D24)/E24-INT((F$4-D24)/E24)</f>
        <v>0.66066033863899065</v>
      </c>
    </row>
    <row r="25" spans="1:8" x14ac:dyDescent="0.2">
      <c r="A25" s="4"/>
      <c r="B25" s="4">
        <v>2008</v>
      </c>
      <c r="C25" t="s">
        <v>93</v>
      </c>
      <c r="D25" s="27">
        <v>44364.837399999997</v>
      </c>
      <c r="E25" s="27">
        <v>0.38421061000000001</v>
      </c>
      <c r="F25" s="262">
        <f>(F$4-D25)/E25-INT((F$4-D25)/E25)</f>
        <v>0.39087853405362694</v>
      </c>
    </row>
    <row r="26" spans="1:8" x14ac:dyDescent="0.2">
      <c r="B26" s="4">
        <v>2013</v>
      </c>
      <c r="C26" t="s">
        <v>205</v>
      </c>
      <c r="D26" s="259">
        <v>56385.783056875342</v>
      </c>
      <c r="E26" s="259">
        <v>0.38420994717305912</v>
      </c>
      <c r="F26" s="262">
        <f>(F$4-D26)/E26-INT((F$4-D26)/E26)</f>
        <v>4.9307555609381382E-3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16"/>
  <sheetViews>
    <sheetView workbookViewId="0">
      <pane ySplit="20" topLeftCell="A21" activePane="bottomLeft" state="frozen"/>
      <selection pane="bottomLeft" activeCell="D6" sqref="D6"/>
    </sheetView>
  </sheetViews>
  <sheetFormatPr defaultColWidth="10.28515625" defaultRowHeight="12.75" x14ac:dyDescent="0.2"/>
  <cols>
    <col min="1" max="1" width="5.85546875" style="4" customWidth="1"/>
    <col min="2" max="2" width="14.4257812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88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44365.2497</v>
      </c>
      <c r="F7" s="86">
        <v>0.38416</v>
      </c>
      <c r="G7" s="27" t="s">
        <v>155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0.38416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-0.60595396629637999</v>
      </c>
      <c r="F11" s="4"/>
      <c r="G11" s="36"/>
      <c r="H11" s="50" t="str">
        <f>VLOOKUP(H10,$J$1:$K$11,2,FALSE)&amp;$G19</f>
        <v>H34</v>
      </c>
      <c r="I11" s="50" t="str">
        <f>VLOOKUP(I10,$J$1:$K$11,2,FALSE)&amp;$G19</f>
        <v>I34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4.9109185504980057E-5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56395.383581959424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0.38420910918550499</v>
      </c>
      <c r="F16" s="40" t="s">
        <v>83</v>
      </c>
      <c r="G16" s="41">
        <f ca="1">ROUND(2*(G15-E7)/E8,0)/2+1</f>
        <v>41656</v>
      </c>
    </row>
    <row r="17" spans="1:21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57381.164900857482</v>
      </c>
    </row>
    <row r="18" spans="1:21" ht="14.25" thickTop="1" thickBot="1" x14ac:dyDescent="0.25">
      <c r="B18" s="42" t="s">
        <v>9</v>
      </c>
      <c r="C18" s="24"/>
      <c r="D18" s="36"/>
      <c r="E18" s="45">
        <f ca="1">+E15</f>
        <v>56395.383581959424</v>
      </c>
      <c r="F18" s="46">
        <f ca="1">+E16</f>
        <v>0.38420910918550499</v>
      </c>
      <c r="G18" s="47" t="s">
        <v>72</v>
      </c>
    </row>
    <row r="19" spans="1:21" ht="13.5" thickTop="1" x14ac:dyDescent="0.2">
      <c r="B19" s="51" t="s">
        <v>78</v>
      </c>
      <c r="D19"/>
      <c r="E19">
        <f>E7+AA86</f>
        <v>44365.2497</v>
      </c>
      <c r="F19">
        <f>E8+AA87</f>
        <v>0.38416</v>
      </c>
      <c r="G19" s="52">
        <v>34</v>
      </c>
    </row>
    <row r="20" spans="1:21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1" x14ac:dyDescent="0.2">
      <c r="B21" s="13" t="s">
        <v>16</v>
      </c>
      <c r="C21" s="69" t="s">
        <v>33</v>
      </c>
      <c r="D21" s="81" t="str">
        <f t="shared" ref="D21:D52" si="0">IF(H21=INT(H21),"I","II")</f>
        <v>I</v>
      </c>
      <c r="E21" s="70">
        <v>44365.2497</v>
      </c>
      <c r="F21" s="70" t="s">
        <v>18</v>
      </c>
      <c r="G21">
        <f t="shared" ref="G21:G52" si="1">+(E21-E$7)/E$8</f>
        <v>0</v>
      </c>
      <c r="H21">
        <f t="shared" ref="H21:H51" si="2">ROUND(2*G21,0)/2</f>
        <v>0</v>
      </c>
      <c r="I21">
        <f t="shared" ref="I21:I52" si="3">+E21-(E$7+H21*E$8)</f>
        <v>0</v>
      </c>
      <c r="J21">
        <f>+I21</f>
        <v>0</v>
      </c>
      <c r="S21" s="2">
        <f t="shared" ref="S21:S52" si="4">+E21-15018.5</f>
        <v>29346.7497</v>
      </c>
    </row>
    <row r="22" spans="1:21" x14ac:dyDescent="0.2">
      <c r="A22" s="4" t="s">
        <v>149</v>
      </c>
      <c r="B22" s="60" t="s">
        <v>106</v>
      </c>
      <c r="C22" s="87" t="s">
        <v>35</v>
      </c>
      <c r="D22" s="90" t="str">
        <f t="shared" si="0"/>
        <v>I</v>
      </c>
      <c r="E22" s="80">
        <v>45769.731399999997</v>
      </c>
      <c r="F22" s="70"/>
      <c r="G22">
        <f t="shared" si="1"/>
        <v>3655.9811016243143</v>
      </c>
      <c r="H22">
        <f t="shared" si="2"/>
        <v>3656</v>
      </c>
      <c r="I22">
        <f t="shared" si="3"/>
        <v>-7.2600000057718717E-3</v>
      </c>
      <c r="M22" s="6">
        <f t="shared" ref="M22:M27" si="5">I22</f>
        <v>-7.2600000057718717E-3</v>
      </c>
      <c r="R22" s="61"/>
      <c r="S22" s="2">
        <f t="shared" si="4"/>
        <v>30751.231399999997</v>
      </c>
    </row>
    <row r="23" spans="1:21" x14ac:dyDescent="0.2">
      <c r="A23" s="4" t="s">
        <v>149</v>
      </c>
      <c r="B23" s="60" t="s">
        <v>106</v>
      </c>
      <c r="C23" s="87" t="s">
        <v>33</v>
      </c>
      <c r="D23" s="90" t="str">
        <f t="shared" si="0"/>
        <v>II</v>
      </c>
      <c r="E23" s="80">
        <v>45770.691899999998</v>
      </c>
      <c r="F23" s="70"/>
      <c r="G23">
        <f t="shared" si="1"/>
        <v>3658.4813619325218</v>
      </c>
      <c r="H23">
        <f t="shared" si="2"/>
        <v>3658.5</v>
      </c>
      <c r="I23">
        <f t="shared" si="3"/>
        <v>-7.1600000010221265E-3</v>
      </c>
      <c r="M23" s="6">
        <f t="shared" si="5"/>
        <v>-7.1600000010221265E-3</v>
      </c>
      <c r="S23" s="2">
        <f t="shared" si="4"/>
        <v>30752.191899999998</v>
      </c>
    </row>
    <row r="24" spans="1:21" x14ac:dyDescent="0.2">
      <c r="A24" s="4" t="s">
        <v>149</v>
      </c>
      <c r="B24" s="60" t="s">
        <v>106</v>
      </c>
      <c r="C24" s="87" t="s">
        <v>35</v>
      </c>
      <c r="D24" s="90" t="str">
        <f t="shared" si="0"/>
        <v>I</v>
      </c>
      <c r="E24" s="80">
        <v>45770.883999999998</v>
      </c>
      <c r="F24" s="70"/>
      <c r="G24">
        <f t="shared" si="1"/>
        <v>3658.9814139941636</v>
      </c>
      <c r="H24">
        <f t="shared" si="2"/>
        <v>3659</v>
      </c>
      <c r="I24">
        <f t="shared" si="3"/>
        <v>-7.140000001527369E-3</v>
      </c>
      <c r="M24" s="6">
        <f t="shared" si="5"/>
        <v>-7.140000001527369E-3</v>
      </c>
      <c r="S24" s="2">
        <f t="shared" si="4"/>
        <v>30752.383999999998</v>
      </c>
    </row>
    <row r="25" spans="1:21" x14ac:dyDescent="0.2">
      <c r="A25" s="4" t="s">
        <v>149</v>
      </c>
      <c r="B25" s="60" t="s">
        <v>106</v>
      </c>
      <c r="C25" s="87" t="s">
        <v>33</v>
      </c>
      <c r="D25" s="90" t="str">
        <f t="shared" si="0"/>
        <v>II</v>
      </c>
      <c r="E25" s="80">
        <v>45773.765200000002</v>
      </c>
      <c r="F25" s="70"/>
      <c r="G25">
        <f t="shared" si="1"/>
        <v>3666.4814139941727</v>
      </c>
      <c r="H25">
        <f t="shared" si="2"/>
        <v>3666.5</v>
      </c>
      <c r="I25">
        <f t="shared" si="3"/>
        <v>-7.140000001527369E-3</v>
      </c>
      <c r="M25" s="6">
        <f t="shared" si="5"/>
        <v>-7.140000001527369E-3</v>
      </c>
      <c r="S25" s="2">
        <f t="shared" si="4"/>
        <v>30755.265200000002</v>
      </c>
    </row>
    <row r="26" spans="1:21" x14ac:dyDescent="0.2">
      <c r="A26" s="4" t="s">
        <v>149</v>
      </c>
      <c r="B26" s="60" t="s">
        <v>106</v>
      </c>
      <c r="C26" s="87" t="s">
        <v>35</v>
      </c>
      <c r="D26" s="90" t="str">
        <f t="shared" si="0"/>
        <v>I</v>
      </c>
      <c r="E26" s="80">
        <v>45773.957199999997</v>
      </c>
      <c r="F26" s="70"/>
      <c r="G26">
        <f t="shared" si="1"/>
        <v>3666.981205747597</v>
      </c>
      <c r="H26">
        <f t="shared" si="2"/>
        <v>3667</v>
      </c>
      <c r="I26">
        <f t="shared" si="3"/>
        <v>-7.2200000067823566E-3</v>
      </c>
      <c r="M26" s="6">
        <f t="shared" si="5"/>
        <v>-7.2200000067823566E-3</v>
      </c>
      <c r="S26" s="2">
        <f t="shared" si="4"/>
        <v>30755.457199999997</v>
      </c>
    </row>
    <row r="27" spans="1:21" x14ac:dyDescent="0.2">
      <c r="A27" s="4" t="s">
        <v>149</v>
      </c>
      <c r="B27" s="60" t="s">
        <v>106</v>
      </c>
      <c r="C27" s="87" t="s">
        <v>33</v>
      </c>
      <c r="D27" s="90" t="str">
        <f t="shared" si="0"/>
        <v>II</v>
      </c>
      <c r="E27" s="80">
        <v>45841.760999999999</v>
      </c>
      <c r="F27" s="70"/>
      <c r="G27">
        <f t="shared" si="1"/>
        <v>3843.4800603914991</v>
      </c>
      <c r="H27">
        <f t="shared" si="2"/>
        <v>3843.5</v>
      </c>
      <c r="I27">
        <f t="shared" si="3"/>
        <v>-7.6600000029429793E-3</v>
      </c>
      <c r="M27" s="6">
        <f t="shared" si="5"/>
        <v>-7.6600000029429793E-3</v>
      </c>
      <c r="R27" s="61"/>
      <c r="S27" s="2">
        <f t="shared" si="4"/>
        <v>30823.260999999999</v>
      </c>
    </row>
    <row r="28" spans="1:21" x14ac:dyDescent="0.2">
      <c r="A28" s="107" t="s">
        <v>158</v>
      </c>
      <c r="B28" s="93" t="s">
        <v>44</v>
      </c>
      <c r="C28" s="90" t="s">
        <v>33</v>
      </c>
      <c r="D28" s="90" t="str">
        <f t="shared" si="0"/>
        <v>II</v>
      </c>
      <c r="E28" s="78">
        <v>46148.366999999998</v>
      </c>
      <c r="F28" s="78"/>
      <c r="G28" s="9">
        <f t="shared" si="1"/>
        <v>4641.6006351520145</v>
      </c>
      <c r="H28">
        <f t="shared" si="2"/>
        <v>4641.5</v>
      </c>
      <c r="I28" s="10">
        <f t="shared" si="3"/>
        <v>3.8659999998344574E-2</v>
      </c>
      <c r="K28" s="75">
        <f>I28</f>
        <v>3.8659999998344574E-2</v>
      </c>
      <c r="S28" s="2">
        <f t="shared" si="4"/>
        <v>31129.866999999998</v>
      </c>
    </row>
    <row r="29" spans="1:21" x14ac:dyDescent="0.2">
      <c r="A29" s="107" t="s">
        <v>158</v>
      </c>
      <c r="B29" s="93" t="s">
        <v>44</v>
      </c>
      <c r="C29" s="90" t="s">
        <v>33</v>
      </c>
      <c r="D29" s="90" t="str">
        <f t="shared" si="0"/>
        <v>II</v>
      </c>
      <c r="E29" s="78">
        <v>46173.326999999997</v>
      </c>
      <c r="F29" s="78"/>
      <c r="G29" s="9">
        <f t="shared" si="1"/>
        <v>4706.5735630987019</v>
      </c>
      <c r="H29">
        <f t="shared" si="2"/>
        <v>4706.5</v>
      </c>
      <c r="I29" s="10">
        <f t="shared" si="3"/>
        <v>2.8259999999136198E-2</v>
      </c>
      <c r="K29" s="75">
        <f>I29</f>
        <v>2.8259999999136198E-2</v>
      </c>
      <c r="S29" s="2">
        <f t="shared" si="4"/>
        <v>31154.826999999997</v>
      </c>
    </row>
    <row r="30" spans="1:21" s="124" customFormat="1" x14ac:dyDescent="0.2">
      <c r="A30" s="119" t="s">
        <v>148</v>
      </c>
      <c r="B30" s="120" t="s">
        <v>107</v>
      </c>
      <c r="C30" s="121" t="s">
        <v>33</v>
      </c>
      <c r="D30" s="121" t="str">
        <f t="shared" si="0"/>
        <v>I</v>
      </c>
      <c r="E30" s="122">
        <v>46180.449000000001</v>
      </c>
      <c r="F30" s="122"/>
      <c r="G30" s="123">
        <f t="shared" si="1"/>
        <v>4725.1127134527287</v>
      </c>
      <c r="H30" s="124">
        <f t="shared" si="2"/>
        <v>4725</v>
      </c>
      <c r="I30" s="125">
        <f t="shared" si="3"/>
        <v>4.3299999997543637E-2</v>
      </c>
      <c r="M30" s="125"/>
      <c r="Q30" s="126"/>
      <c r="R30" s="127"/>
      <c r="S30" s="128">
        <f t="shared" si="4"/>
        <v>31161.949000000001</v>
      </c>
      <c r="U30" s="124" t="s">
        <v>156</v>
      </c>
    </row>
    <row r="31" spans="1:21" s="124" customFormat="1" x14ac:dyDescent="0.2">
      <c r="A31" s="119" t="s">
        <v>148</v>
      </c>
      <c r="B31" s="120" t="s">
        <v>107</v>
      </c>
      <c r="C31" s="121" t="s">
        <v>33</v>
      </c>
      <c r="D31" s="121" t="str">
        <f t="shared" si="0"/>
        <v>I</v>
      </c>
      <c r="E31" s="122">
        <v>46180.4496</v>
      </c>
      <c r="F31" s="122"/>
      <c r="G31" s="123">
        <f t="shared" si="1"/>
        <v>4725.1142753019567</v>
      </c>
      <c r="H31" s="124">
        <f t="shared" si="2"/>
        <v>4725</v>
      </c>
      <c r="I31" s="125">
        <f t="shared" si="3"/>
        <v>4.3899999996938277E-2</v>
      </c>
      <c r="M31" s="125"/>
      <c r="Q31" s="126"/>
      <c r="R31" s="127"/>
      <c r="S31" s="128">
        <f t="shared" si="4"/>
        <v>31161.9496</v>
      </c>
    </row>
    <row r="32" spans="1:21" x14ac:dyDescent="0.2">
      <c r="A32" s="107" t="s">
        <v>158</v>
      </c>
      <c r="B32" s="93" t="s">
        <v>44</v>
      </c>
      <c r="C32" s="87" t="s">
        <v>35</v>
      </c>
      <c r="D32" s="90" t="str">
        <f t="shared" si="0"/>
        <v>I</v>
      </c>
      <c r="E32" s="78">
        <v>46200.417999999998</v>
      </c>
      <c r="F32" s="78"/>
      <c r="G32" s="9">
        <f t="shared" si="1"/>
        <v>4777.0936588921222</v>
      </c>
      <c r="H32">
        <f t="shared" si="2"/>
        <v>4777</v>
      </c>
      <c r="I32" s="10">
        <f t="shared" si="3"/>
        <v>3.598000000056345E-2</v>
      </c>
      <c r="K32" s="75">
        <f t="shared" ref="K32:K40" si="6">I32</f>
        <v>3.598000000056345E-2</v>
      </c>
      <c r="S32" s="2">
        <f t="shared" si="4"/>
        <v>31181.917999999998</v>
      </c>
    </row>
    <row r="33" spans="1:21" x14ac:dyDescent="0.2">
      <c r="A33" s="107" t="s">
        <v>158</v>
      </c>
      <c r="B33" s="93" t="s">
        <v>44</v>
      </c>
      <c r="C33" s="87" t="s">
        <v>35</v>
      </c>
      <c r="D33" s="90" t="str">
        <f t="shared" si="0"/>
        <v>I</v>
      </c>
      <c r="E33" s="78">
        <v>46220.406000000003</v>
      </c>
      <c r="F33" s="78"/>
      <c r="G33" s="9">
        <f t="shared" si="1"/>
        <v>4829.1240628904688</v>
      </c>
      <c r="H33">
        <f t="shared" si="2"/>
        <v>4829</v>
      </c>
      <c r="I33" s="10">
        <f t="shared" si="3"/>
        <v>4.7660000003816094E-2</v>
      </c>
      <c r="K33" s="75">
        <f t="shared" si="6"/>
        <v>4.7660000003816094E-2</v>
      </c>
      <c r="S33" s="2">
        <f t="shared" si="4"/>
        <v>31201.906000000003</v>
      </c>
    </row>
    <row r="34" spans="1:21" s="124" customFormat="1" x14ac:dyDescent="0.2">
      <c r="A34" s="119" t="s">
        <v>148</v>
      </c>
      <c r="B34" s="120" t="s">
        <v>45</v>
      </c>
      <c r="C34" s="121" t="s">
        <v>35</v>
      </c>
      <c r="D34" s="121" t="str">
        <f t="shared" si="0"/>
        <v>II</v>
      </c>
      <c r="E34" s="122">
        <v>48329.51</v>
      </c>
      <c r="F34" s="122"/>
      <c r="G34" s="123">
        <f t="shared" si="1"/>
        <v>10319.294825072891</v>
      </c>
      <c r="H34" s="124">
        <f t="shared" si="2"/>
        <v>10319.5</v>
      </c>
      <c r="I34" s="125">
        <f t="shared" si="3"/>
        <v>-7.8819999995175749E-2</v>
      </c>
      <c r="K34" s="125">
        <f t="shared" si="6"/>
        <v>-7.8819999995175749E-2</v>
      </c>
      <c r="Q34" s="160"/>
      <c r="R34" s="126"/>
      <c r="S34" s="128">
        <f t="shared" si="4"/>
        <v>33311.01</v>
      </c>
    </row>
    <row r="35" spans="1:21" s="124" customFormat="1" x14ac:dyDescent="0.2">
      <c r="A35" s="119" t="s">
        <v>148</v>
      </c>
      <c r="B35" s="120" t="s">
        <v>45</v>
      </c>
      <c r="C35" s="121" t="s">
        <v>35</v>
      </c>
      <c r="D35" s="121" t="str">
        <f t="shared" si="0"/>
        <v>II</v>
      </c>
      <c r="E35" s="122">
        <v>48387.527999999998</v>
      </c>
      <c r="F35" s="122"/>
      <c r="G35" s="123">
        <f t="shared" si="1"/>
        <v>10470.320439400244</v>
      </c>
      <c r="H35" s="124">
        <f t="shared" si="2"/>
        <v>10470.5</v>
      </c>
      <c r="I35" s="125">
        <f t="shared" si="3"/>
        <v>-6.8980000003648456E-2</v>
      </c>
      <c r="K35" s="125">
        <f t="shared" si="6"/>
        <v>-6.8980000003648456E-2</v>
      </c>
      <c r="Q35" s="160"/>
      <c r="R35" s="126"/>
      <c r="S35" s="128">
        <f t="shared" si="4"/>
        <v>33369.027999999998</v>
      </c>
    </row>
    <row r="36" spans="1:21" s="124" customFormat="1" x14ac:dyDescent="0.2">
      <c r="A36" s="119" t="s">
        <v>148</v>
      </c>
      <c r="B36" s="120" t="s">
        <v>45</v>
      </c>
      <c r="C36" s="129" t="s">
        <v>33</v>
      </c>
      <c r="D36" s="121" t="str">
        <f t="shared" si="0"/>
        <v>I</v>
      </c>
      <c r="E36" s="122">
        <v>48400.404999999999</v>
      </c>
      <c r="F36" s="122"/>
      <c r="G36" s="123">
        <f t="shared" si="1"/>
        <v>10503.840326947102</v>
      </c>
      <c r="H36" s="124">
        <f t="shared" si="2"/>
        <v>10504</v>
      </c>
      <c r="I36" s="125">
        <f t="shared" si="3"/>
        <v>-6.1340000000200234E-2</v>
      </c>
      <c r="K36" s="125">
        <f t="shared" si="6"/>
        <v>-6.1340000000200234E-2</v>
      </c>
      <c r="Q36" s="160"/>
      <c r="R36" s="126"/>
      <c r="S36" s="128">
        <f t="shared" si="4"/>
        <v>33381.904999999999</v>
      </c>
    </row>
    <row r="37" spans="1:21" s="124" customFormat="1" x14ac:dyDescent="0.2">
      <c r="A37" s="119" t="s">
        <v>148</v>
      </c>
      <c r="B37" s="120" t="s">
        <v>46</v>
      </c>
      <c r="C37" s="129" t="s">
        <v>33</v>
      </c>
      <c r="D37" s="121" t="str">
        <f t="shared" si="0"/>
        <v>I</v>
      </c>
      <c r="E37" s="122">
        <v>48717.360999999997</v>
      </c>
      <c r="F37" s="122">
        <v>4.0000000000000001E-3</v>
      </c>
      <c r="G37" s="123">
        <f t="shared" si="1"/>
        <v>11328.902800916276</v>
      </c>
      <c r="H37" s="124">
        <f t="shared" si="2"/>
        <v>11329</v>
      </c>
      <c r="I37" s="125">
        <f t="shared" si="3"/>
        <v>-3.7340000002586748E-2</v>
      </c>
      <c r="K37" s="125">
        <f t="shared" si="6"/>
        <v>-3.7340000002586748E-2</v>
      </c>
      <c r="Q37" s="160"/>
      <c r="R37" s="126"/>
      <c r="S37" s="128">
        <f t="shared" si="4"/>
        <v>33698.860999999997</v>
      </c>
    </row>
    <row r="38" spans="1:21" s="124" customFormat="1" x14ac:dyDescent="0.2">
      <c r="A38" s="119" t="s">
        <v>148</v>
      </c>
      <c r="B38" s="120" t="s">
        <v>46</v>
      </c>
      <c r="C38" s="129" t="s">
        <v>33</v>
      </c>
      <c r="D38" s="121" t="str">
        <f t="shared" si="0"/>
        <v>I</v>
      </c>
      <c r="E38" s="122">
        <v>48733.491999999998</v>
      </c>
      <c r="F38" s="122">
        <v>2E-3</v>
      </c>
      <c r="G38" s="123">
        <f t="shared" si="1"/>
        <v>11370.893117451056</v>
      </c>
      <c r="H38" s="124">
        <f t="shared" si="2"/>
        <v>11371</v>
      </c>
      <c r="I38" s="125">
        <f t="shared" si="3"/>
        <v>-4.1060000003199093E-2</v>
      </c>
      <c r="K38" s="125">
        <f t="shared" si="6"/>
        <v>-4.1060000003199093E-2</v>
      </c>
      <c r="Q38" s="160"/>
      <c r="R38" s="126"/>
      <c r="S38" s="128">
        <f t="shared" si="4"/>
        <v>33714.991999999998</v>
      </c>
    </row>
    <row r="39" spans="1:21" s="124" customFormat="1" x14ac:dyDescent="0.2">
      <c r="A39" s="119" t="s">
        <v>148</v>
      </c>
      <c r="B39" s="120" t="s">
        <v>46</v>
      </c>
      <c r="C39" s="121" t="s">
        <v>35</v>
      </c>
      <c r="D39" s="121" t="str">
        <f t="shared" si="0"/>
        <v>II</v>
      </c>
      <c r="E39" s="122">
        <v>48747.523999999998</v>
      </c>
      <c r="F39" s="122">
        <v>2E-3</v>
      </c>
      <c r="G39" s="123">
        <f t="shared" si="1"/>
        <v>11407.419564764674</v>
      </c>
      <c r="H39" s="124">
        <f t="shared" si="2"/>
        <v>11407.5</v>
      </c>
      <c r="I39" s="125">
        <f t="shared" si="3"/>
        <v>-3.0900000005203765E-2</v>
      </c>
      <c r="K39" s="125">
        <f t="shared" si="6"/>
        <v>-3.0900000005203765E-2</v>
      </c>
      <c r="Q39" s="160"/>
      <c r="R39" s="126"/>
      <c r="S39" s="128">
        <f t="shared" si="4"/>
        <v>33729.023999999998</v>
      </c>
    </row>
    <row r="40" spans="1:21" s="124" customFormat="1" x14ac:dyDescent="0.2">
      <c r="A40" s="119" t="s">
        <v>148</v>
      </c>
      <c r="B40" s="120" t="s">
        <v>46</v>
      </c>
      <c r="C40" s="129" t="s">
        <v>33</v>
      </c>
      <c r="D40" s="121" t="str">
        <f t="shared" si="0"/>
        <v>I</v>
      </c>
      <c r="E40" s="122">
        <v>48791.502999999997</v>
      </c>
      <c r="F40" s="122">
        <v>3.0000000000000001E-3</v>
      </c>
      <c r="G40" s="123">
        <f t="shared" si="1"/>
        <v>11521.900510204074</v>
      </c>
      <c r="H40" s="124">
        <f t="shared" si="2"/>
        <v>11522</v>
      </c>
      <c r="I40" s="125">
        <f t="shared" si="3"/>
        <v>-3.8220000002183951E-2</v>
      </c>
      <c r="K40" s="125">
        <f t="shared" si="6"/>
        <v>-3.8220000002183951E-2</v>
      </c>
      <c r="Q40" s="160"/>
      <c r="R40" s="126"/>
      <c r="S40" s="128">
        <f t="shared" si="4"/>
        <v>33773.002999999997</v>
      </c>
    </row>
    <row r="41" spans="1:21" x14ac:dyDescent="0.2">
      <c r="A41" s="4" t="s">
        <v>150</v>
      </c>
      <c r="B41" s="60" t="s">
        <v>36</v>
      </c>
      <c r="C41" s="90" t="s">
        <v>33</v>
      </c>
      <c r="D41" s="90" t="str">
        <f t="shared" si="0"/>
        <v>II</v>
      </c>
      <c r="E41" s="78">
        <v>49137.485999999997</v>
      </c>
      <c r="F41" s="78">
        <v>5.0000000000000001E-3</v>
      </c>
      <c r="G41" s="9">
        <f t="shared" si="1"/>
        <v>12422.522646813819</v>
      </c>
      <c r="H41">
        <f t="shared" si="2"/>
        <v>12422.5</v>
      </c>
      <c r="I41" s="10">
        <f t="shared" si="3"/>
        <v>8.6999999984982423E-3</v>
      </c>
      <c r="M41" s="75">
        <f t="shared" ref="M41:M49" si="7">I41</f>
        <v>8.6999999984982423E-3</v>
      </c>
      <c r="Q41" s="160">
        <f t="shared" ref="Q41:Q69" ca="1" si="8">+E$11+E$12*H41</f>
        <v>4.1048906392348039E-3</v>
      </c>
      <c r="S41" s="2">
        <f t="shared" si="4"/>
        <v>34118.985999999997</v>
      </c>
      <c r="U41" s="76" t="s">
        <v>133</v>
      </c>
    </row>
    <row r="42" spans="1:21" x14ac:dyDescent="0.2">
      <c r="A42" s="4" t="s">
        <v>150</v>
      </c>
      <c r="B42" s="60" t="s">
        <v>36</v>
      </c>
      <c r="C42" s="87" t="s">
        <v>33</v>
      </c>
      <c r="D42" s="90" t="str">
        <f t="shared" si="0"/>
        <v>II</v>
      </c>
      <c r="E42" s="70">
        <v>49479.43</v>
      </c>
      <c r="F42" s="70" t="s">
        <v>133</v>
      </c>
      <c r="G42">
        <f t="shared" si="1"/>
        <v>13312.630935027071</v>
      </c>
      <c r="H42">
        <f t="shared" si="2"/>
        <v>13312.5</v>
      </c>
      <c r="I42">
        <f t="shared" si="3"/>
        <v>5.0300000002607703E-2</v>
      </c>
      <c r="M42" s="6">
        <f t="shared" si="7"/>
        <v>5.0300000002607703E-2</v>
      </c>
      <c r="Q42" s="160">
        <f t="shared" ca="1" si="8"/>
        <v>4.7812065738667031E-2</v>
      </c>
      <c r="S42" s="2">
        <f t="shared" si="4"/>
        <v>34460.93</v>
      </c>
      <c r="U42" s="76" t="s">
        <v>133</v>
      </c>
    </row>
    <row r="43" spans="1:21" x14ac:dyDescent="0.2">
      <c r="A43" s="4" t="s">
        <v>150</v>
      </c>
      <c r="B43" s="60" t="s">
        <v>36</v>
      </c>
      <c r="C43" s="87" t="s">
        <v>35</v>
      </c>
      <c r="D43" s="90" t="str">
        <f t="shared" si="0"/>
        <v>I</v>
      </c>
      <c r="E43" s="78">
        <v>49516.508000000002</v>
      </c>
      <c r="F43" s="78">
        <v>3.0000000000000001E-3</v>
      </c>
      <c r="G43" s="9">
        <f t="shared" si="1"/>
        <v>13409.148011245317</v>
      </c>
      <c r="H43">
        <f t="shared" si="2"/>
        <v>13409</v>
      </c>
      <c r="I43" s="10">
        <f t="shared" si="3"/>
        <v>5.6860000004235189E-2</v>
      </c>
      <c r="M43" s="75">
        <f t="shared" si="7"/>
        <v>5.6860000004235189E-2</v>
      </c>
      <c r="Q43" s="160">
        <f t="shared" ca="1" si="8"/>
        <v>5.2551102139897554E-2</v>
      </c>
      <c r="S43" s="2">
        <f t="shared" si="4"/>
        <v>34498.008000000002</v>
      </c>
      <c r="U43" s="76" t="s">
        <v>133</v>
      </c>
    </row>
    <row r="44" spans="1:21" s="190" customFormat="1" x14ac:dyDescent="0.2">
      <c r="A44" s="183" t="s">
        <v>150</v>
      </c>
      <c r="B44" s="194" t="s">
        <v>36</v>
      </c>
      <c r="C44" s="195" t="s">
        <v>33</v>
      </c>
      <c r="D44" s="196" t="str">
        <f t="shared" si="0"/>
        <v>II</v>
      </c>
      <c r="E44" s="197">
        <v>49722.6325</v>
      </c>
      <c r="F44" s="197" t="s">
        <v>134</v>
      </c>
      <c r="G44" s="190">
        <f t="shared" si="1"/>
        <v>13945.706997084546</v>
      </c>
      <c r="H44" s="190">
        <f t="shared" si="2"/>
        <v>13945.5</v>
      </c>
      <c r="I44" s="190">
        <f t="shared" si="3"/>
        <v>7.9519999999320135E-2</v>
      </c>
      <c r="M44" s="198">
        <f t="shared" si="7"/>
        <v>7.9519999999320135E-2</v>
      </c>
      <c r="Q44" s="160">
        <f t="shared" ca="1" si="8"/>
        <v>7.8898180163319398E-2</v>
      </c>
      <c r="S44" s="193">
        <f t="shared" si="4"/>
        <v>34704.1325</v>
      </c>
      <c r="U44" s="217" t="s">
        <v>134</v>
      </c>
    </row>
    <row r="45" spans="1:21" s="158" customFormat="1" x14ac:dyDescent="0.2">
      <c r="A45" s="153" t="s">
        <v>148</v>
      </c>
      <c r="B45" s="163" t="s">
        <v>57</v>
      </c>
      <c r="C45" s="164" t="s">
        <v>35</v>
      </c>
      <c r="D45" s="155" t="str">
        <f t="shared" si="0"/>
        <v>II</v>
      </c>
      <c r="E45" s="163">
        <v>49761.437100000003</v>
      </c>
      <c r="F45" s="163">
        <v>1.5E-3</v>
      </c>
      <c r="G45" s="158">
        <f t="shared" si="1"/>
        <v>14046.718554768853</v>
      </c>
      <c r="H45" s="158">
        <f t="shared" si="2"/>
        <v>14046.5</v>
      </c>
      <c r="I45" s="158">
        <f t="shared" si="3"/>
        <v>8.3960000003571622E-2</v>
      </c>
      <c r="M45" s="158">
        <f t="shared" si="7"/>
        <v>8.3960000003571622E-2</v>
      </c>
      <c r="Q45" s="160">
        <f t="shared" ca="1" si="8"/>
        <v>8.3858207899322412E-2</v>
      </c>
      <c r="R45" s="160"/>
      <c r="S45" s="161">
        <f t="shared" si="4"/>
        <v>34742.937100000003</v>
      </c>
      <c r="U45" s="165"/>
    </row>
    <row r="46" spans="1:21" s="158" customFormat="1" x14ac:dyDescent="0.2">
      <c r="A46" s="153" t="s">
        <v>148</v>
      </c>
      <c r="B46" s="163" t="s">
        <v>57</v>
      </c>
      <c r="C46" s="164" t="s">
        <v>35</v>
      </c>
      <c r="D46" s="155" t="str">
        <f t="shared" si="0"/>
        <v>II</v>
      </c>
      <c r="E46" s="163">
        <v>49761.4375</v>
      </c>
      <c r="F46" s="163">
        <v>1.2999999999999999E-3</v>
      </c>
      <c r="G46" s="158">
        <f t="shared" si="1"/>
        <v>14046.719596001665</v>
      </c>
      <c r="H46" s="158">
        <f t="shared" si="2"/>
        <v>14046.5</v>
      </c>
      <c r="I46" s="158">
        <f t="shared" si="3"/>
        <v>8.436000000074273E-2</v>
      </c>
      <c r="M46" s="158">
        <f t="shared" si="7"/>
        <v>8.436000000074273E-2</v>
      </c>
      <c r="Q46" s="160">
        <f t="shared" ca="1" si="8"/>
        <v>8.3858207899322412E-2</v>
      </c>
      <c r="R46" s="160"/>
      <c r="S46" s="161">
        <f t="shared" si="4"/>
        <v>34742.9375</v>
      </c>
      <c r="U46" s="165" t="s">
        <v>133</v>
      </c>
    </row>
    <row r="47" spans="1:21" s="158" customFormat="1" x14ac:dyDescent="0.2">
      <c r="A47" s="153" t="s">
        <v>148</v>
      </c>
      <c r="B47" s="163" t="s">
        <v>57</v>
      </c>
      <c r="C47" s="164" t="s">
        <v>33</v>
      </c>
      <c r="D47" s="155" t="str">
        <f t="shared" si="0"/>
        <v>I</v>
      </c>
      <c r="E47" s="163">
        <v>49761.630799999999</v>
      </c>
      <c r="F47" s="163">
        <v>5.0000000000000001E-4</v>
      </c>
      <c r="G47" s="158">
        <f t="shared" si="1"/>
        <v>14047.222771761762</v>
      </c>
      <c r="H47" s="158">
        <f t="shared" si="2"/>
        <v>14047</v>
      </c>
      <c r="I47" s="158">
        <f t="shared" si="3"/>
        <v>8.5579999999026768E-2</v>
      </c>
      <c r="M47" s="158">
        <f t="shared" si="7"/>
        <v>8.5579999999026768E-2</v>
      </c>
      <c r="Q47" s="160">
        <f t="shared" ca="1" si="8"/>
        <v>8.3882762492074825E-2</v>
      </c>
      <c r="R47" s="160"/>
      <c r="S47" s="161">
        <f t="shared" si="4"/>
        <v>34743.130799999999</v>
      </c>
      <c r="U47" s="165" t="s">
        <v>133</v>
      </c>
    </row>
    <row r="48" spans="1:21" s="158" customFormat="1" x14ac:dyDescent="0.2">
      <c r="A48" s="153" t="s">
        <v>148</v>
      </c>
      <c r="B48" s="163" t="s">
        <v>57</v>
      </c>
      <c r="C48" s="164" t="s">
        <v>33</v>
      </c>
      <c r="D48" s="155" t="str">
        <f t="shared" si="0"/>
        <v>I</v>
      </c>
      <c r="E48" s="163">
        <v>49761.631300000001</v>
      </c>
      <c r="F48" s="163">
        <v>1.1000000000000001E-3</v>
      </c>
      <c r="G48" s="158">
        <f t="shared" si="1"/>
        <v>14047.224073302792</v>
      </c>
      <c r="H48" s="158">
        <f t="shared" si="2"/>
        <v>14047</v>
      </c>
      <c r="I48" s="158">
        <f t="shared" si="3"/>
        <v>8.6080000000947621E-2</v>
      </c>
      <c r="M48" s="158">
        <f t="shared" si="7"/>
        <v>8.6080000000947621E-2</v>
      </c>
      <c r="Q48" s="160">
        <f t="shared" ca="1" si="8"/>
        <v>8.3882762492074825E-2</v>
      </c>
      <c r="R48" s="160"/>
      <c r="S48" s="161">
        <f t="shared" si="4"/>
        <v>34743.131300000001</v>
      </c>
      <c r="U48" s="165" t="s">
        <v>134</v>
      </c>
    </row>
    <row r="49" spans="1:21" s="190" customFormat="1" x14ac:dyDescent="0.2">
      <c r="A49" s="183" t="s">
        <v>150</v>
      </c>
      <c r="B49" s="194" t="s">
        <v>36</v>
      </c>
      <c r="C49" s="195" t="s">
        <v>35</v>
      </c>
      <c r="D49" s="196" t="str">
        <f t="shared" si="0"/>
        <v>I</v>
      </c>
      <c r="E49" s="197">
        <v>49810.425799999997</v>
      </c>
      <c r="F49" s="197" t="s">
        <v>134</v>
      </c>
      <c r="G49" s="190">
        <f t="shared" si="1"/>
        <v>14174.240160349846</v>
      </c>
      <c r="H49" s="190">
        <f t="shared" si="2"/>
        <v>14174</v>
      </c>
      <c r="I49" s="190">
        <f t="shared" si="3"/>
        <v>9.2259999997622799E-2</v>
      </c>
      <c r="M49" s="198">
        <f t="shared" si="7"/>
        <v>9.2259999997622799E-2</v>
      </c>
      <c r="Q49" s="160">
        <f t="shared" ca="1" si="8"/>
        <v>9.0119629051207295E-2</v>
      </c>
      <c r="S49" s="193">
        <f t="shared" si="4"/>
        <v>34791.925799999997</v>
      </c>
      <c r="U49" s="217" t="s">
        <v>134</v>
      </c>
    </row>
    <row r="50" spans="1:21" s="158" customFormat="1" x14ac:dyDescent="0.2">
      <c r="A50" s="153" t="s">
        <v>148</v>
      </c>
      <c r="B50" s="166" t="s">
        <v>47</v>
      </c>
      <c r="C50" s="167" t="s">
        <v>35</v>
      </c>
      <c r="D50" s="168" t="str">
        <f t="shared" si="0"/>
        <v>I</v>
      </c>
      <c r="E50" s="156">
        <v>49873.417999999998</v>
      </c>
      <c r="F50" s="156">
        <v>4.0000000000000001E-3</v>
      </c>
      <c r="G50" s="157">
        <f t="shared" si="1"/>
        <v>14338.214025406074</v>
      </c>
      <c r="H50" s="158">
        <f t="shared" si="2"/>
        <v>14338</v>
      </c>
      <c r="I50" s="159">
        <f t="shared" si="3"/>
        <v>8.2219999996596016E-2</v>
      </c>
      <c r="K50" s="159">
        <f>I50</f>
        <v>8.2219999996596016E-2</v>
      </c>
      <c r="Q50" s="160">
        <f t="shared" ca="1" si="8"/>
        <v>9.8173535474024076E-2</v>
      </c>
      <c r="R50" s="160"/>
      <c r="S50" s="161">
        <f t="shared" si="4"/>
        <v>34854.917999999998</v>
      </c>
      <c r="U50" s="165"/>
    </row>
    <row r="51" spans="1:21" s="158" customFormat="1" x14ac:dyDescent="0.2">
      <c r="A51" s="153" t="s">
        <v>148</v>
      </c>
      <c r="B51" s="166" t="s">
        <v>47</v>
      </c>
      <c r="C51" s="168" t="s">
        <v>33</v>
      </c>
      <c r="D51" s="168" t="str">
        <f t="shared" si="0"/>
        <v>II</v>
      </c>
      <c r="E51" s="156">
        <v>49882.436000000002</v>
      </c>
      <c r="F51" s="156">
        <v>3.0000000000000001E-3</v>
      </c>
      <c r="G51" s="157">
        <f t="shared" si="1"/>
        <v>14361.688619325285</v>
      </c>
      <c r="H51" s="158">
        <f t="shared" si="2"/>
        <v>14361.5</v>
      </c>
      <c r="I51" s="159">
        <f t="shared" si="3"/>
        <v>7.2460000003047753E-2</v>
      </c>
      <c r="K51" s="159">
        <f>I51</f>
        <v>7.2460000003047753E-2</v>
      </c>
      <c r="Q51" s="160">
        <f t="shared" ca="1" si="8"/>
        <v>9.9327601333391136E-2</v>
      </c>
      <c r="R51" s="160"/>
      <c r="S51" s="161">
        <f t="shared" si="4"/>
        <v>34863.936000000002</v>
      </c>
      <c r="U51" s="165"/>
    </row>
    <row r="52" spans="1:21" s="158" customFormat="1" x14ac:dyDescent="0.2">
      <c r="A52" s="153" t="s">
        <v>148</v>
      </c>
      <c r="B52" s="154" t="s">
        <v>47</v>
      </c>
      <c r="C52" s="155" t="s">
        <v>33</v>
      </c>
      <c r="D52" s="155" t="str">
        <f t="shared" si="0"/>
        <v>II</v>
      </c>
      <c r="E52" s="156">
        <v>49889.375999999997</v>
      </c>
      <c r="F52" s="156">
        <v>2E-3</v>
      </c>
      <c r="G52" s="157">
        <f t="shared" si="1"/>
        <v>14379.754008746346</v>
      </c>
      <c r="H52" s="218">
        <f>ROUND(2*G52,0)/2-0.5</f>
        <v>14379.5</v>
      </c>
      <c r="I52" s="159">
        <f t="shared" si="3"/>
        <v>9.7579999994195532E-2</v>
      </c>
      <c r="K52" s="159">
        <f>I52</f>
        <v>9.7579999994195532E-2</v>
      </c>
      <c r="Q52" s="160">
        <f t="shared" ca="1" si="8"/>
        <v>0.10021156667248077</v>
      </c>
      <c r="R52" s="160"/>
      <c r="S52" s="161">
        <f t="shared" si="4"/>
        <v>34870.875999999997</v>
      </c>
      <c r="U52" s="165"/>
    </row>
    <row r="53" spans="1:21" s="158" customFormat="1" x14ac:dyDescent="0.2">
      <c r="A53" s="153" t="s">
        <v>148</v>
      </c>
      <c r="B53" s="163" t="s">
        <v>57</v>
      </c>
      <c r="C53" s="164" t="s">
        <v>35</v>
      </c>
      <c r="D53" s="155" t="str">
        <f t="shared" ref="D53:D84" si="9">IF(H53=INT(H53),"I","II")</f>
        <v>I</v>
      </c>
      <c r="E53" s="163">
        <v>50152.367299999998</v>
      </c>
      <c r="F53" s="163">
        <v>1.6999999999999999E-3</v>
      </c>
      <c r="G53" s="158">
        <f t="shared" ref="G53:G84" si="10">+(E53-E$7)/E$8</f>
        <v>15064.34194085797</v>
      </c>
      <c r="H53" s="218">
        <f t="shared" ref="H53:H69" si="11">ROUND(2*G53,0)/2-0.5</f>
        <v>15064</v>
      </c>
      <c r="I53" s="158">
        <f t="shared" ref="I53:I74" si="12">+E53-(E$7+H53*E$8)</f>
        <v>0.13135999999940395</v>
      </c>
      <c r="M53" s="158">
        <f>I53</f>
        <v>0.13135999999940395</v>
      </c>
      <c r="Q53" s="160">
        <f t="shared" ca="1" si="8"/>
        <v>0.13382680415063963</v>
      </c>
      <c r="R53" s="160"/>
      <c r="S53" s="161">
        <f t="shared" ref="S53:S84" si="13">+E53-15018.5</f>
        <v>35133.867299999998</v>
      </c>
      <c r="U53" s="165" t="s">
        <v>133</v>
      </c>
    </row>
    <row r="54" spans="1:21" s="158" customFormat="1" x14ac:dyDescent="0.2">
      <c r="A54" s="153" t="s">
        <v>148</v>
      </c>
      <c r="B54" s="163" t="s">
        <v>57</v>
      </c>
      <c r="C54" s="164" t="s">
        <v>35</v>
      </c>
      <c r="D54" s="155" t="str">
        <f t="shared" si="9"/>
        <v>I</v>
      </c>
      <c r="E54" s="163">
        <v>50152.3678</v>
      </c>
      <c r="F54" s="163">
        <v>1.2999999999999999E-3</v>
      </c>
      <c r="G54" s="158">
        <f t="shared" si="10"/>
        <v>15064.343242399</v>
      </c>
      <c r="H54" s="218">
        <f t="shared" si="11"/>
        <v>15064</v>
      </c>
      <c r="I54" s="158">
        <f t="shared" si="12"/>
        <v>0.13186000000132481</v>
      </c>
      <c r="M54" s="158">
        <f>I54</f>
        <v>0.13186000000132481</v>
      </c>
      <c r="Q54" s="160">
        <f t="shared" ca="1" si="8"/>
        <v>0.13382680415063963</v>
      </c>
      <c r="R54" s="160"/>
      <c r="S54" s="161">
        <f t="shared" si="13"/>
        <v>35133.8678</v>
      </c>
      <c r="U54" s="165" t="s">
        <v>134</v>
      </c>
    </row>
    <row r="55" spans="1:21" s="158" customFormat="1" x14ac:dyDescent="0.2">
      <c r="A55" s="153" t="s">
        <v>148</v>
      </c>
      <c r="B55" s="163" t="s">
        <v>57</v>
      </c>
      <c r="C55" s="164" t="s">
        <v>33</v>
      </c>
      <c r="D55" s="155" t="str">
        <f t="shared" si="9"/>
        <v>II</v>
      </c>
      <c r="E55" s="163">
        <v>50152.558299999997</v>
      </c>
      <c r="F55" s="163">
        <v>5.9999999999999995E-4</v>
      </c>
      <c r="G55" s="158">
        <f t="shared" si="10"/>
        <v>15064.839129529353</v>
      </c>
      <c r="H55" s="218">
        <f t="shared" si="11"/>
        <v>15064.5</v>
      </c>
      <c r="I55" s="158">
        <f t="shared" si="12"/>
        <v>0.13027999999758322</v>
      </c>
      <c r="M55" s="158">
        <f>I55</f>
        <v>0.13027999999758322</v>
      </c>
      <c r="Q55" s="160">
        <f t="shared" ca="1" si="8"/>
        <v>0.13385135874339205</v>
      </c>
      <c r="R55" s="160"/>
      <c r="S55" s="161">
        <f t="shared" si="13"/>
        <v>35134.058299999997</v>
      </c>
      <c r="U55" s="165" t="s">
        <v>134</v>
      </c>
    </row>
    <row r="56" spans="1:21" s="158" customFormat="1" x14ac:dyDescent="0.2">
      <c r="A56" s="153" t="s">
        <v>148</v>
      </c>
      <c r="B56" s="163" t="s">
        <v>57</v>
      </c>
      <c r="C56" s="164" t="s">
        <v>33</v>
      </c>
      <c r="D56" s="155" t="str">
        <f t="shared" si="9"/>
        <v>II</v>
      </c>
      <c r="E56" s="163">
        <v>50152.558900000004</v>
      </c>
      <c r="F56" s="163">
        <v>6.9999999999999999E-4</v>
      </c>
      <c r="G56" s="158">
        <f t="shared" si="10"/>
        <v>15064.8406913786</v>
      </c>
      <c r="H56" s="218">
        <f t="shared" si="11"/>
        <v>15064.5</v>
      </c>
      <c r="I56" s="158">
        <f t="shared" si="12"/>
        <v>0.13088000000425382</v>
      </c>
      <c r="M56" s="158">
        <f>I56</f>
        <v>0.13088000000425382</v>
      </c>
      <c r="Q56" s="160">
        <f t="shared" ca="1" si="8"/>
        <v>0.13385135874339205</v>
      </c>
      <c r="R56" s="160"/>
      <c r="S56" s="161">
        <f t="shared" si="13"/>
        <v>35134.058900000004</v>
      </c>
      <c r="U56" s="165" t="s">
        <v>133</v>
      </c>
    </row>
    <row r="57" spans="1:21" s="158" customFormat="1" x14ac:dyDescent="0.2">
      <c r="A57" s="153" t="s">
        <v>148</v>
      </c>
      <c r="B57" s="154" t="s">
        <v>47</v>
      </c>
      <c r="C57" s="162" t="s">
        <v>35</v>
      </c>
      <c r="D57" s="155" t="str">
        <f t="shared" si="9"/>
        <v>I</v>
      </c>
      <c r="E57" s="156">
        <v>50170.44</v>
      </c>
      <c r="F57" s="156">
        <v>3.0000000000000001E-3</v>
      </c>
      <c r="G57" s="157">
        <f t="shared" si="10"/>
        <v>15111.386661807586</v>
      </c>
      <c r="H57" s="218">
        <f t="shared" si="11"/>
        <v>15111</v>
      </c>
      <c r="I57" s="159">
        <f t="shared" si="12"/>
        <v>0.14854000000195811</v>
      </c>
      <c r="K57" s="159">
        <f t="shared" ref="K57:K63" si="14">I57</f>
        <v>0.14854000000195811</v>
      </c>
      <c r="Q57" s="160">
        <f t="shared" ca="1" si="8"/>
        <v>0.13613493586937364</v>
      </c>
      <c r="R57" s="160"/>
      <c r="S57" s="161">
        <f t="shared" si="13"/>
        <v>35151.94</v>
      </c>
      <c r="U57" s="165"/>
    </row>
    <row r="58" spans="1:21" s="158" customFormat="1" x14ac:dyDescent="0.2">
      <c r="A58" s="153" t="s">
        <v>148</v>
      </c>
      <c r="B58" s="154" t="s">
        <v>47</v>
      </c>
      <c r="C58" s="155" t="s">
        <v>33</v>
      </c>
      <c r="D58" s="155" t="str">
        <f t="shared" si="9"/>
        <v>II</v>
      </c>
      <c r="E58" s="156">
        <v>50178.302000000003</v>
      </c>
      <c r="F58" s="156">
        <v>3.0000000000000001E-3</v>
      </c>
      <c r="G58" s="157">
        <f t="shared" si="10"/>
        <v>15131.852092877974</v>
      </c>
      <c r="H58" s="218">
        <f t="shared" si="11"/>
        <v>15131.5</v>
      </c>
      <c r="I58" s="159">
        <f t="shared" si="12"/>
        <v>0.13526000000274507</v>
      </c>
      <c r="K58" s="159">
        <f t="shared" si="14"/>
        <v>0.13526000000274507</v>
      </c>
      <c r="Q58" s="160">
        <f t="shared" ca="1" si="8"/>
        <v>0.13714167417222578</v>
      </c>
      <c r="R58" s="160"/>
      <c r="S58" s="161">
        <f t="shared" si="13"/>
        <v>35159.802000000003</v>
      </c>
      <c r="U58" s="165"/>
    </row>
    <row r="59" spans="1:21" s="158" customFormat="1" x14ac:dyDescent="0.2">
      <c r="A59" s="153" t="s">
        <v>148</v>
      </c>
      <c r="B59" s="154" t="s">
        <v>47</v>
      </c>
      <c r="C59" s="162" t="s">
        <v>35</v>
      </c>
      <c r="D59" s="155" t="str">
        <f t="shared" si="9"/>
        <v>I</v>
      </c>
      <c r="E59" s="156">
        <v>50195.379000000001</v>
      </c>
      <c r="F59" s="156">
        <v>4.0000000000000001E-3</v>
      </c>
      <c r="G59" s="157">
        <f t="shared" si="10"/>
        <v>15176.304925031238</v>
      </c>
      <c r="H59" s="218">
        <f t="shared" si="11"/>
        <v>15176</v>
      </c>
      <c r="I59" s="159">
        <f t="shared" si="12"/>
        <v>0.11714000000210945</v>
      </c>
      <c r="K59" s="159">
        <f t="shared" si="14"/>
        <v>0.11714000000210945</v>
      </c>
      <c r="Q59" s="160">
        <f t="shared" ca="1" si="8"/>
        <v>0.13932703292719739</v>
      </c>
      <c r="R59" s="160"/>
      <c r="S59" s="161">
        <f t="shared" si="13"/>
        <v>35176.879000000001</v>
      </c>
      <c r="U59" s="165"/>
    </row>
    <row r="60" spans="1:21" s="158" customFormat="1" x14ac:dyDescent="0.2">
      <c r="A60" s="153" t="s">
        <v>148</v>
      </c>
      <c r="B60" s="154" t="s">
        <v>47</v>
      </c>
      <c r="C60" s="155" t="s">
        <v>33</v>
      </c>
      <c r="D60" s="155" t="str">
        <f t="shared" si="9"/>
        <v>II</v>
      </c>
      <c r="E60" s="156">
        <v>50211.328999999998</v>
      </c>
      <c r="F60" s="156">
        <v>3.0000000000000001E-3</v>
      </c>
      <c r="G60" s="157">
        <f t="shared" si="10"/>
        <v>15217.824083715112</v>
      </c>
      <c r="H60" s="218">
        <f t="shared" si="11"/>
        <v>15217.5</v>
      </c>
      <c r="I60" s="159">
        <f t="shared" si="12"/>
        <v>0.12449999999807915</v>
      </c>
      <c r="K60" s="159">
        <f t="shared" si="14"/>
        <v>0.12449999999807915</v>
      </c>
      <c r="Q60" s="160">
        <f t="shared" ca="1" si="8"/>
        <v>0.14136506412565397</v>
      </c>
      <c r="R60" s="160"/>
      <c r="S60" s="161">
        <f t="shared" si="13"/>
        <v>35192.828999999998</v>
      </c>
      <c r="U60" s="165"/>
    </row>
    <row r="61" spans="1:21" s="158" customFormat="1" x14ac:dyDescent="0.2">
      <c r="A61" s="153" t="s">
        <v>148</v>
      </c>
      <c r="B61" s="154" t="s">
        <v>47</v>
      </c>
      <c r="C61" s="162" t="s">
        <v>35</v>
      </c>
      <c r="D61" s="155" t="str">
        <f t="shared" si="9"/>
        <v>I</v>
      </c>
      <c r="E61" s="156">
        <v>50218.445</v>
      </c>
      <c r="F61" s="156">
        <v>5.0000000000000001E-3</v>
      </c>
      <c r="G61" s="157">
        <f t="shared" si="10"/>
        <v>15236.347615576842</v>
      </c>
      <c r="H61" s="218">
        <f t="shared" si="11"/>
        <v>15236</v>
      </c>
      <c r="I61" s="159">
        <f t="shared" si="12"/>
        <v>0.13354000000254018</v>
      </c>
      <c r="K61" s="159">
        <f t="shared" si="14"/>
        <v>0.13354000000254018</v>
      </c>
      <c r="Q61" s="160">
        <f t="shared" ca="1" si="8"/>
        <v>0.14227358405749613</v>
      </c>
      <c r="R61" s="160"/>
      <c r="S61" s="161">
        <f t="shared" si="13"/>
        <v>35199.945</v>
      </c>
      <c r="U61" s="165"/>
    </row>
    <row r="62" spans="1:21" s="158" customFormat="1" x14ac:dyDescent="0.2">
      <c r="A62" s="153" t="s">
        <v>148</v>
      </c>
      <c r="B62" s="154" t="s">
        <v>47</v>
      </c>
      <c r="C62" s="155" t="s">
        <v>33</v>
      </c>
      <c r="D62" s="155" t="str">
        <f t="shared" si="9"/>
        <v>II</v>
      </c>
      <c r="E62" s="156">
        <v>50224.396000000001</v>
      </c>
      <c r="F62" s="156">
        <v>8.0000000000000002E-3</v>
      </c>
      <c r="G62" s="157">
        <f t="shared" si="10"/>
        <v>15251.838556851313</v>
      </c>
      <c r="H62" s="218">
        <f t="shared" si="11"/>
        <v>15251.5</v>
      </c>
      <c r="I62" s="159">
        <f t="shared" si="12"/>
        <v>0.13006000000314089</v>
      </c>
      <c r="K62" s="159">
        <f t="shared" si="14"/>
        <v>0.13006000000314089</v>
      </c>
      <c r="Q62" s="160">
        <f t="shared" ca="1" si="8"/>
        <v>0.14303477643282336</v>
      </c>
      <c r="R62" s="160"/>
      <c r="S62" s="161">
        <f t="shared" si="13"/>
        <v>35205.896000000001</v>
      </c>
      <c r="U62" s="165"/>
    </row>
    <row r="63" spans="1:21" s="158" customFormat="1" x14ac:dyDescent="0.2">
      <c r="A63" s="153" t="s">
        <v>148</v>
      </c>
      <c r="B63" s="154" t="s">
        <v>47</v>
      </c>
      <c r="C63" s="162" t="s">
        <v>35</v>
      </c>
      <c r="D63" s="155" t="str">
        <f t="shared" si="9"/>
        <v>I</v>
      </c>
      <c r="E63" s="156">
        <v>50248.423999999999</v>
      </c>
      <c r="F63" s="156">
        <v>1E-3</v>
      </c>
      <c r="G63" s="157">
        <f t="shared" si="10"/>
        <v>15314.385412328193</v>
      </c>
      <c r="H63" s="218">
        <f t="shared" si="11"/>
        <v>15314</v>
      </c>
      <c r="I63" s="159">
        <f t="shared" si="12"/>
        <v>0.14805999999953201</v>
      </c>
      <c r="K63" s="159">
        <f t="shared" si="14"/>
        <v>0.14805999999953201</v>
      </c>
      <c r="Q63" s="160">
        <f t="shared" ca="1" si="8"/>
        <v>0.14610410052688461</v>
      </c>
      <c r="R63" s="160"/>
      <c r="S63" s="161">
        <f t="shared" si="13"/>
        <v>35229.923999999999</v>
      </c>
      <c r="U63" s="165"/>
    </row>
    <row r="64" spans="1:21" s="190" customFormat="1" x14ac:dyDescent="0.2">
      <c r="A64" s="183" t="s">
        <v>150</v>
      </c>
      <c r="B64" s="204" t="s">
        <v>36</v>
      </c>
      <c r="C64" s="185" t="s">
        <v>33</v>
      </c>
      <c r="D64" s="186" t="str">
        <f t="shared" si="9"/>
        <v>II</v>
      </c>
      <c r="E64" s="197">
        <v>50252.453000000001</v>
      </c>
      <c r="F64" s="216">
        <v>5.0000000000000001E-3</v>
      </c>
      <c r="G64" s="190">
        <f t="shared" si="10"/>
        <v>15324.873229904209</v>
      </c>
      <c r="H64" s="219">
        <f>ROUND(2*G64,0)/2-0.5</f>
        <v>15324.5</v>
      </c>
      <c r="I64" s="190">
        <f t="shared" si="12"/>
        <v>0.14338000000134343</v>
      </c>
      <c r="M64" s="198">
        <f>I64</f>
        <v>0.14338000000134343</v>
      </c>
      <c r="Q64" s="160">
        <f t="shared" ca="1" si="8"/>
        <v>0.14661974697468694</v>
      </c>
      <c r="S64" s="193">
        <f t="shared" si="13"/>
        <v>35233.953000000001</v>
      </c>
      <c r="U64" s="217" t="s">
        <v>133</v>
      </c>
    </row>
    <row r="65" spans="1:24" s="158" customFormat="1" x14ac:dyDescent="0.2">
      <c r="A65" s="153" t="s">
        <v>148</v>
      </c>
      <c r="B65" s="154" t="s">
        <v>49</v>
      </c>
      <c r="C65" s="155" t="s">
        <v>33</v>
      </c>
      <c r="D65" s="155" t="str">
        <f t="shared" si="9"/>
        <v>II</v>
      </c>
      <c r="E65" s="156">
        <v>50516.408000000003</v>
      </c>
      <c r="F65" s="156">
        <v>2E-3</v>
      </c>
      <c r="G65" s="157">
        <f t="shared" si="10"/>
        <v>16011.969752186596</v>
      </c>
      <c r="H65" s="218">
        <f t="shared" si="11"/>
        <v>16011.5</v>
      </c>
      <c r="I65" s="159">
        <f t="shared" si="12"/>
        <v>0.18046000000322238</v>
      </c>
      <c r="K65" s="159">
        <f>I65</f>
        <v>0.18046000000322238</v>
      </c>
      <c r="Q65" s="160">
        <f t="shared" ca="1" si="8"/>
        <v>0.1803577574166082</v>
      </c>
      <c r="R65" s="160"/>
      <c r="S65" s="161">
        <f t="shared" si="13"/>
        <v>35497.908000000003</v>
      </c>
    </row>
    <row r="66" spans="1:24" s="158" customFormat="1" x14ac:dyDescent="0.2">
      <c r="A66" s="153" t="s">
        <v>148</v>
      </c>
      <c r="B66" s="154" t="s">
        <v>49</v>
      </c>
      <c r="C66" s="162" t="s">
        <v>35</v>
      </c>
      <c r="D66" s="155" t="str">
        <f t="shared" si="9"/>
        <v>I</v>
      </c>
      <c r="E66" s="156">
        <v>50517.38</v>
      </c>
      <c r="F66" s="156">
        <v>6.0000000000000001E-3</v>
      </c>
      <c r="G66" s="157">
        <f t="shared" si="10"/>
        <v>16014.499947938351</v>
      </c>
      <c r="H66" s="218">
        <f t="shared" si="11"/>
        <v>16014</v>
      </c>
      <c r="I66" s="159">
        <f t="shared" si="12"/>
        <v>0.19205999999394407</v>
      </c>
      <c r="K66" s="159">
        <f>I66</f>
        <v>0.19205999999394407</v>
      </c>
      <c r="Q66" s="160">
        <f t="shared" ca="1" si="8"/>
        <v>0.1804805303803706</v>
      </c>
      <c r="R66" s="160"/>
      <c r="S66" s="161">
        <f t="shared" si="13"/>
        <v>35498.879999999997</v>
      </c>
    </row>
    <row r="67" spans="1:24" s="158" customFormat="1" x14ac:dyDescent="0.2">
      <c r="A67" s="153" t="s">
        <v>148</v>
      </c>
      <c r="B67" s="154" t="s">
        <v>49</v>
      </c>
      <c r="C67" s="155" t="s">
        <v>33</v>
      </c>
      <c r="D67" s="155" t="str">
        <f t="shared" si="9"/>
        <v>II</v>
      </c>
      <c r="E67" s="156">
        <v>50517.572</v>
      </c>
      <c r="F67" s="156">
        <v>3.0000000000000001E-3</v>
      </c>
      <c r="G67" s="157">
        <f t="shared" si="10"/>
        <v>16014.999739691795</v>
      </c>
      <c r="H67" s="218">
        <f t="shared" si="11"/>
        <v>16014.5</v>
      </c>
      <c r="I67" s="159">
        <f t="shared" si="12"/>
        <v>0.191980000003241</v>
      </c>
      <c r="K67" s="159">
        <f>I67</f>
        <v>0.191980000003241</v>
      </c>
      <c r="Q67" s="160">
        <f t="shared" ca="1" si="8"/>
        <v>0.18050508497312312</v>
      </c>
      <c r="R67" s="160"/>
      <c r="S67" s="161">
        <f t="shared" si="13"/>
        <v>35499.072</v>
      </c>
    </row>
    <row r="68" spans="1:24" s="190" customFormat="1" x14ac:dyDescent="0.2">
      <c r="A68" s="183"/>
      <c r="B68" s="184" t="s">
        <v>92</v>
      </c>
      <c r="C68" s="185" t="s">
        <v>33</v>
      </c>
      <c r="D68" s="186" t="str">
        <f t="shared" si="9"/>
        <v>II</v>
      </c>
      <c r="E68" s="197">
        <v>50538.688000000002</v>
      </c>
      <c r="F68" s="197"/>
      <c r="G68" s="190">
        <f t="shared" si="10"/>
        <v>16069.96642024157</v>
      </c>
      <c r="H68" s="219">
        <f>ROUND(2*G68,0)/2-0.5</f>
        <v>16069.5</v>
      </c>
      <c r="I68" s="190">
        <f t="shared" si="12"/>
        <v>0.17917999999917811</v>
      </c>
      <c r="P68" s="190">
        <f>I68</f>
        <v>0.17917999999917811</v>
      </c>
      <c r="Q68" s="160">
        <f t="shared" ca="1" si="8"/>
        <v>0.18320609017589706</v>
      </c>
      <c r="R68" s="199"/>
      <c r="S68" s="193">
        <f t="shared" si="13"/>
        <v>35520.188000000002</v>
      </c>
    </row>
    <row r="69" spans="1:24" s="158" customFormat="1" x14ac:dyDescent="0.2">
      <c r="A69" s="153" t="s">
        <v>148</v>
      </c>
      <c r="B69" s="154" t="s">
        <v>49</v>
      </c>
      <c r="C69" s="155" t="s">
        <v>33</v>
      </c>
      <c r="D69" s="155" t="str">
        <f t="shared" si="9"/>
        <v>II</v>
      </c>
      <c r="E69" s="156">
        <v>50546.370199999998</v>
      </c>
      <c r="F69" s="156">
        <v>1.4E-3</v>
      </c>
      <c r="G69" s="157">
        <f t="shared" si="10"/>
        <v>16089.963817159509</v>
      </c>
      <c r="H69" s="218">
        <f t="shared" si="11"/>
        <v>16089.5</v>
      </c>
      <c r="I69" s="159">
        <f t="shared" si="12"/>
        <v>0.1781799999953364</v>
      </c>
      <c r="L69" s="159">
        <f>I69</f>
        <v>0.1781799999953364</v>
      </c>
      <c r="Q69" s="160">
        <f t="shared" ca="1" si="8"/>
        <v>0.18418827388599668</v>
      </c>
      <c r="R69" s="160"/>
      <c r="S69" s="161">
        <f t="shared" si="13"/>
        <v>35527.870199999998</v>
      </c>
    </row>
    <row r="70" spans="1:24" s="158" customFormat="1" x14ac:dyDescent="0.2">
      <c r="A70" s="153" t="s">
        <v>148</v>
      </c>
      <c r="B70" s="169" t="s">
        <v>34</v>
      </c>
      <c r="C70" s="170" t="s">
        <v>35</v>
      </c>
      <c r="D70" s="155" t="str">
        <f t="shared" si="9"/>
        <v>I</v>
      </c>
      <c r="E70" s="171">
        <v>51250.433499999999</v>
      </c>
      <c r="F70" s="171">
        <v>4.0000000000000002E-4</v>
      </c>
      <c r="G70" s="158">
        <f t="shared" si="10"/>
        <v>17922.698354852142</v>
      </c>
      <c r="H70" s="219">
        <f>ROUND(2*G70,0)/2-0.5</f>
        <v>17922</v>
      </c>
      <c r="I70" s="158">
        <f t="shared" si="12"/>
        <v>0.26827999999659369</v>
      </c>
      <c r="M70" s="158">
        <f>I70</f>
        <v>0.26827999999659369</v>
      </c>
      <c r="Q70" s="160">
        <f t="shared" ref="Q70:Q101" ca="1" si="15">+E$11+E$12*H70</f>
        <v>0.27418085632387257</v>
      </c>
      <c r="R70" s="160"/>
      <c r="S70" s="161">
        <f t="shared" si="13"/>
        <v>36231.933499999999</v>
      </c>
      <c r="U70" s="165" t="s">
        <v>134</v>
      </c>
      <c r="W70" s="158">
        <v>-11305</v>
      </c>
      <c r="X70" s="158">
        <v>6.2480133783537894E-4</v>
      </c>
    </row>
    <row r="71" spans="1:24" s="190" customFormat="1" x14ac:dyDescent="0.2">
      <c r="A71" s="183" t="s">
        <v>159</v>
      </c>
      <c r="B71" s="184" t="s">
        <v>50</v>
      </c>
      <c r="C71" s="185" t="s">
        <v>33</v>
      </c>
      <c r="D71" s="186" t="str">
        <f t="shared" si="9"/>
        <v>II</v>
      </c>
      <c r="E71" s="187">
        <v>51258.6944</v>
      </c>
      <c r="F71" s="188">
        <v>8.0000000000000004E-4</v>
      </c>
      <c r="G71" s="189">
        <f t="shared" si="10"/>
        <v>17944.202155351937</v>
      </c>
      <c r="H71" s="219">
        <f>ROUND(2*G71,0)/2-0.5</f>
        <v>17943.5</v>
      </c>
      <c r="I71" s="191">
        <f t="shared" si="12"/>
        <v>0.26973999999609077</v>
      </c>
      <c r="M71" s="192">
        <f>I71</f>
        <v>0.26973999999609077</v>
      </c>
      <c r="Q71" s="190">
        <f t="shared" ca="1" si="15"/>
        <v>0.27523670381222964</v>
      </c>
      <c r="S71" s="193">
        <f t="shared" si="13"/>
        <v>36240.1944</v>
      </c>
      <c r="W71" s="190">
        <v>-11283.5</v>
      </c>
      <c r="X71" s="190">
        <v>1.0106099871336482E-3</v>
      </c>
    </row>
    <row r="72" spans="1:24" s="190" customFormat="1" x14ac:dyDescent="0.2">
      <c r="A72" s="183" t="s">
        <v>159</v>
      </c>
      <c r="B72" s="184" t="s">
        <v>50</v>
      </c>
      <c r="C72" s="185" t="s">
        <v>35</v>
      </c>
      <c r="D72" s="186" t="str">
        <f t="shared" si="9"/>
        <v>I</v>
      </c>
      <c r="E72" s="187">
        <v>51277.712899999999</v>
      </c>
      <c r="F72" s="188">
        <v>8.0000000000000004E-4</v>
      </c>
      <c r="G72" s="189">
        <f t="shared" si="10"/>
        <v>17993.708871303617</v>
      </c>
      <c r="H72" s="219">
        <f>ROUND(2*G72,0)/2-0.5</f>
        <v>17993</v>
      </c>
      <c r="I72" s="191">
        <f t="shared" si="12"/>
        <v>0.27231999999639811</v>
      </c>
      <c r="M72" s="192">
        <f>I72</f>
        <v>0.27231999999639811</v>
      </c>
      <c r="Q72" s="190">
        <f t="shared" ca="1" si="15"/>
        <v>0.27766760849472616</v>
      </c>
      <c r="S72" s="193">
        <f t="shared" si="13"/>
        <v>36259.212899999999</v>
      </c>
      <c r="W72" s="190">
        <v>-11234</v>
      </c>
      <c r="X72" s="190">
        <v>1.1174717510584742E-3</v>
      </c>
    </row>
    <row r="73" spans="1:24" s="158" customFormat="1" x14ac:dyDescent="0.2">
      <c r="A73" s="153" t="s">
        <v>148</v>
      </c>
      <c r="B73" s="172" t="s">
        <v>51</v>
      </c>
      <c r="C73" s="162" t="s">
        <v>33</v>
      </c>
      <c r="D73" s="155" t="str">
        <f t="shared" si="9"/>
        <v>I</v>
      </c>
      <c r="E73" s="173">
        <v>51678.442999999999</v>
      </c>
      <c r="F73" s="173">
        <v>5.0000000000000001E-4</v>
      </c>
      <c r="G73" s="157">
        <f t="shared" si="10"/>
        <v>19036.842201166179</v>
      </c>
      <c r="H73" s="220">
        <f t="shared" ref="H73:H89" si="16">ROUND(2*G73,0)/2-1</f>
        <v>19036</v>
      </c>
      <c r="I73" s="159">
        <f t="shared" si="12"/>
        <v>0.32353999999759253</v>
      </c>
      <c r="M73" s="159">
        <f>I73</f>
        <v>0.32353999999759253</v>
      </c>
      <c r="Q73" s="160">
        <f t="shared" ca="1" si="15"/>
        <v>0.32888848897642042</v>
      </c>
      <c r="R73" s="160"/>
      <c r="S73" s="161">
        <f t="shared" si="13"/>
        <v>36659.942999999999</v>
      </c>
      <c r="W73" s="158">
        <v>-10191</v>
      </c>
      <c r="X73" s="158">
        <v>2.2670061298413202E-4</v>
      </c>
    </row>
    <row r="74" spans="1:24" s="158" customFormat="1" x14ac:dyDescent="0.2">
      <c r="A74" s="153" t="s">
        <v>148</v>
      </c>
      <c r="B74" s="166" t="s">
        <v>54</v>
      </c>
      <c r="C74" s="174" t="s">
        <v>35</v>
      </c>
      <c r="D74" s="168" t="str">
        <f t="shared" si="9"/>
        <v>I</v>
      </c>
      <c r="E74" s="175">
        <v>52321.607000000004</v>
      </c>
      <c r="F74" s="175">
        <v>3.0000000000000001E-3</v>
      </c>
      <c r="G74" s="158">
        <f t="shared" si="10"/>
        <v>20711.050864223249</v>
      </c>
      <c r="H74" s="220">
        <f t="shared" si="16"/>
        <v>20710</v>
      </c>
      <c r="I74" s="158">
        <f t="shared" si="12"/>
        <v>0.40370000000257278</v>
      </c>
      <c r="K74" s="158">
        <f>I74</f>
        <v>0.40370000000257278</v>
      </c>
      <c r="Q74" s="160">
        <f t="shared" ca="1" si="15"/>
        <v>0.41109726551175707</v>
      </c>
      <c r="R74" s="160"/>
      <c r="S74" s="161">
        <f t="shared" si="13"/>
        <v>37303.107000000004</v>
      </c>
      <c r="W74" s="158">
        <v>-8517</v>
      </c>
      <c r="X74" s="158">
        <v>-3.2503376351087354E-3</v>
      </c>
    </row>
    <row r="75" spans="1:24" s="158" customFormat="1" x14ac:dyDescent="0.2">
      <c r="A75" s="153" t="s">
        <v>148</v>
      </c>
      <c r="B75" s="166" t="s">
        <v>54</v>
      </c>
      <c r="C75" s="174" t="s">
        <v>35</v>
      </c>
      <c r="D75" s="168" t="str">
        <f t="shared" si="9"/>
        <v>I</v>
      </c>
      <c r="E75" s="175">
        <v>52338.495999999999</v>
      </c>
      <c r="F75" s="175">
        <v>3.0000000000000001E-3</v>
      </c>
      <c r="G75" s="158">
        <f t="shared" si="10"/>
        <v>20755.014316951267</v>
      </c>
      <c r="H75" s="220">
        <f t="shared" si="16"/>
        <v>20754</v>
      </c>
      <c r="Q75" s="160">
        <f t="shared" ca="1" si="15"/>
        <v>0.41325806967397605</v>
      </c>
      <c r="R75" s="160"/>
      <c r="S75" s="161">
        <f t="shared" si="13"/>
        <v>37319.995999999999</v>
      </c>
      <c r="T75" s="176">
        <v>1.3360249999095686E-2</v>
      </c>
      <c r="W75" s="158">
        <v>-8382</v>
      </c>
      <c r="X75" s="158">
        <v>-1.0952600787277333E-3</v>
      </c>
    </row>
    <row r="76" spans="1:24" s="158" customFormat="1" x14ac:dyDescent="0.2">
      <c r="A76" s="153" t="s">
        <v>148</v>
      </c>
      <c r="B76" s="166" t="s">
        <v>54</v>
      </c>
      <c r="C76" s="174" t="s">
        <v>33</v>
      </c>
      <c r="D76" s="168" t="str">
        <f t="shared" si="9"/>
        <v>II</v>
      </c>
      <c r="E76" s="175">
        <v>52370.603999999999</v>
      </c>
      <c r="F76" s="175">
        <v>2E-3</v>
      </c>
      <c r="G76" s="158">
        <f t="shared" si="10"/>
        <v>20838.594075385252</v>
      </c>
      <c r="H76" s="220">
        <f t="shared" si="16"/>
        <v>20837.5</v>
      </c>
      <c r="Q76" s="160">
        <f t="shared" ca="1" si="15"/>
        <v>0.41735868666364184</v>
      </c>
      <c r="R76" s="160"/>
      <c r="S76" s="161">
        <f t="shared" si="13"/>
        <v>37352.103999999999</v>
      </c>
      <c r="T76" s="176">
        <v>4.0167599996493664E-2</v>
      </c>
      <c r="W76" s="158">
        <v>-7549</v>
      </c>
      <c r="X76" s="158">
        <v>1.0060703498311341E-3</v>
      </c>
    </row>
    <row r="77" spans="1:24" s="158" customFormat="1" x14ac:dyDescent="0.2">
      <c r="A77" s="153" t="s">
        <v>148</v>
      </c>
      <c r="B77" s="169" t="s">
        <v>31</v>
      </c>
      <c r="C77" s="170" t="s">
        <v>33</v>
      </c>
      <c r="D77" s="155" t="str">
        <f t="shared" si="9"/>
        <v>I</v>
      </c>
      <c r="E77" s="171">
        <v>52373.477500000001</v>
      </c>
      <c r="F77" s="171">
        <v>2.9999999999999997E-4</v>
      </c>
      <c r="G77" s="158">
        <f t="shared" si="10"/>
        <v>20846.074031653479</v>
      </c>
      <c r="H77" s="220">
        <f t="shared" si="16"/>
        <v>20845</v>
      </c>
      <c r="I77" s="158">
        <f>+E77-(E$7+H77*E$8)</f>
        <v>0.41260000000329455</v>
      </c>
      <c r="M77" s="158">
        <f>I77</f>
        <v>0.41260000000329455</v>
      </c>
      <c r="Q77" s="160">
        <f t="shared" ca="1" si="15"/>
        <v>0.41772700555492936</v>
      </c>
      <c r="R77" s="160"/>
      <c r="S77" s="161">
        <f t="shared" si="13"/>
        <v>37354.977500000001</v>
      </c>
      <c r="W77" s="158">
        <v>-7546.5</v>
      </c>
      <c r="X77" s="158">
        <v>-9.1883562708972022E-4</v>
      </c>
    </row>
    <row r="78" spans="1:24" s="190" customFormat="1" x14ac:dyDescent="0.2">
      <c r="A78" s="183"/>
      <c r="B78" s="184" t="s">
        <v>92</v>
      </c>
      <c r="C78" s="185" t="s">
        <v>33</v>
      </c>
      <c r="D78" s="186" t="str">
        <f t="shared" si="9"/>
        <v>I</v>
      </c>
      <c r="E78" s="197">
        <v>52408.729700000004</v>
      </c>
      <c r="F78" s="197">
        <v>2.0000000000000001E-4</v>
      </c>
      <c r="G78" s="190">
        <f t="shared" si="10"/>
        <v>20937.838400666398</v>
      </c>
      <c r="H78" s="220">
        <f t="shared" si="16"/>
        <v>20937</v>
      </c>
      <c r="Q78" s="190">
        <f t="shared" ca="1" si="15"/>
        <v>0.42224505062138751</v>
      </c>
      <c r="R78" s="199"/>
      <c r="S78" s="193">
        <f t="shared" si="13"/>
        <v>37390.229700000004</v>
      </c>
      <c r="T78" s="194">
        <f>+E78-(E$7+H78*E$8)</f>
        <v>0.3220800000053714</v>
      </c>
      <c r="W78" s="190">
        <v>-7490</v>
      </c>
      <c r="X78" s="190">
        <v>-3.3817105722846463E-3</v>
      </c>
    </row>
    <row r="79" spans="1:24" s="158" customFormat="1" x14ac:dyDescent="0.2">
      <c r="A79" s="153" t="s">
        <v>148</v>
      </c>
      <c r="B79" s="177" t="s">
        <v>59</v>
      </c>
      <c r="C79" s="178" t="s">
        <v>33</v>
      </c>
      <c r="D79" s="155" t="str">
        <f t="shared" si="9"/>
        <v>I</v>
      </c>
      <c r="E79" s="175">
        <v>52693.5265</v>
      </c>
      <c r="F79" s="179">
        <v>2.0000000000000001E-4</v>
      </c>
      <c r="G79" s="158">
        <f t="shared" si="10"/>
        <v>21679.187838400667</v>
      </c>
      <c r="H79" s="220">
        <f t="shared" si="16"/>
        <v>21678</v>
      </c>
      <c r="I79" s="158">
        <f t="shared" ref="I79:I117" si="17">+E79-(E$7+H79*E$8)</f>
        <v>0.45631999999750406</v>
      </c>
      <c r="M79" s="158">
        <f>I79</f>
        <v>0.45631999999750406</v>
      </c>
      <c r="Q79" s="160">
        <f t="shared" ca="1" si="15"/>
        <v>0.45863495708057767</v>
      </c>
      <c r="R79" s="160"/>
      <c r="S79" s="161">
        <f t="shared" si="13"/>
        <v>37675.0265</v>
      </c>
      <c r="W79" s="158">
        <v>-7401.5</v>
      </c>
      <c r="X79" s="158">
        <v>3.3661805355222896E-4</v>
      </c>
    </row>
    <row r="80" spans="1:24" s="158" customFormat="1" x14ac:dyDescent="0.2">
      <c r="A80" s="153" t="s">
        <v>148</v>
      </c>
      <c r="B80" s="180" t="s">
        <v>52</v>
      </c>
      <c r="C80" s="167" t="s">
        <v>33</v>
      </c>
      <c r="D80" s="168" t="str">
        <f t="shared" si="9"/>
        <v>II</v>
      </c>
      <c r="E80" s="173">
        <v>52694.485099999998</v>
      </c>
      <c r="F80" s="181">
        <v>2.9999999999999997E-4</v>
      </c>
      <c r="G80" s="157">
        <f t="shared" si="10"/>
        <v>21681.683152852973</v>
      </c>
      <c r="H80" s="220">
        <f t="shared" si="16"/>
        <v>21680.5</v>
      </c>
      <c r="I80" s="159">
        <f t="shared" si="17"/>
        <v>0.45451999999932013</v>
      </c>
      <c r="M80" s="159">
        <f>I80</f>
        <v>0.45451999999932013</v>
      </c>
      <c r="Q80" s="160">
        <f t="shared" ca="1" si="15"/>
        <v>0.45875773004434017</v>
      </c>
      <c r="R80" s="160"/>
      <c r="S80" s="161">
        <f t="shared" si="13"/>
        <v>37675.985099999998</v>
      </c>
      <c r="W80" s="158">
        <v>-7394</v>
      </c>
      <c r="X80" s="158">
        <v>6.6190013603772968E-4</v>
      </c>
    </row>
    <row r="81" spans="1:27" s="190" customFormat="1" x14ac:dyDescent="0.2">
      <c r="A81" s="183" t="s">
        <v>151</v>
      </c>
      <c r="B81" s="194" t="s">
        <v>93</v>
      </c>
      <c r="C81" s="195" t="s">
        <v>35</v>
      </c>
      <c r="D81" s="196" t="str">
        <f t="shared" si="9"/>
        <v>I</v>
      </c>
      <c r="E81" s="197">
        <v>52716.190499999997</v>
      </c>
      <c r="F81" s="214">
        <v>2.9999999999999997E-4</v>
      </c>
      <c r="G81" s="190">
        <f t="shared" si="10"/>
        <v>21738.184089962506</v>
      </c>
      <c r="H81" s="220">
        <f t="shared" si="16"/>
        <v>21737</v>
      </c>
      <c r="I81" s="190">
        <f t="shared" si="17"/>
        <v>0.45487999999750173</v>
      </c>
      <c r="P81" s="190">
        <f>I81</f>
        <v>0.45487999999750173</v>
      </c>
      <c r="Q81" s="190">
        <f t="shared" ca="1" si="15"/>
        <v>0.46153239902537146</v>
      </c>
      <c r="R81" s="199"/>
      <c r="S81" s="193">
        <f t="shared" si="13"/>
        <v>37697.690499999997</v>
      </c>
      <c r="W81" s="190">
        <v>-7391.5</v>
      </c>
      <c r="X81" s="190">
        <v>-1.8630058330018073E-3</v>
      </c>
    </row>
    <row r="82" spans="1:27" s="190" customFormat="1" x14ac:dyDescent="0.2">
      <c r="A82" s="183" t="s">
        <v>151</v>
      </c>
      <c r="B82" s="194" t="s">
        <v>93</v>
      </c>
      <c r="C82" s="195" t="s">
        <v>33</v>
      </c>
      <c r="D82" s="196" t="str">
        <f t="shared" si="9"/>
        <v>II</v>
      </c>
      <c r="E82" s="197">
        <v>52750.196799999998</v>
      </c>
      <c r="F82" s="214">
        <v>2.9999999999999997E-4</v>
      </c>
      <c r="G82" s="190">
        <f t="shared" si="10"/>
        <v>21826.705279050388</v>
      </c>
      <c r="H82" s="220">
        <f t="shared" si="16"/>
        <v>21825.5</v>
      </c>
      <c r="I82" s="190">
        <f t="shared" si="17"/>
        <v>0.46301999999559484</v>
      </c>
      <c r="P82" s="190">
        <f>I82</f>
        <v>0.46301999999559484</v>
      </c>
      <c r="Q82" s="190">
        <f t="shared" ca="1" si="15"/>
        <v>0.46587856194256227</v>
      </c>
      <c r="R82" s="199"/>
      <c r="S82" s="193">
        <f t="shared" si="13"/>
        <v>37731.696799999998</v>
      </c>
      <c r="W82" s="190">
        <v>-7391</v>
      </c>
      <c r="X82" s="190">
        <v>2.3201297881314531E-4</v>
      </c>
    </row>
    <row r="83" spans="1:27" s="190" customFormat="1" x14ac:dyDescent="0.2">
      <c r="A83" s="183" t="s">
        <v>151</v>
      </c>
      <c r="B83" s="194" t="s">
        <v>93</v>
      </c>
      <c r="C83" s="195" t="s">
        <v>35</v>
      </c>
      <c r="D83" s="196" t="str">
        <f t="shared" si="9"/>
        <v>I</v>
      </c>
      <c r="E83" s="197">
        <v>52753.078699999998</v>
      </c>
      <c r="F83" s="214">
        <v>2.9999999999999997E-4</v>
      </c>
      <c r="G83" s="190">
        <f t="shared" si="10"/>
        <v>21834.207101207823</v>
      </c>
      <c r="H83" s="220">
        <f t="shared" si="16"/>
        <v>21833</v>
      </c>
      <c r="I83" s="190">
        <f t="shared" si="17"/>
        <v>0.46371999999973923</v>
      </c>
      <c r="P83" s="190">
        <f>I83</f>
        <v>0.46371999999973923</v>
      </c>
      <c r="Q83" s="190">
        <f t="shared" ca="1" si="15"/>
        <v>0.46624688083384958</v>
      </c>
      <c r="R83" s="199"/>
      <c r="S83" s="193">
        <f t="shared" si="13"/>
        <v>37734.578699999998</v>
      </c>
      <c r="W83" s="190">
        <v>-7369.5</v>
      </c>
      <c r="X83" s="190">
        <v>-2.8217837825650349E-4</v>
      </c>
    </row>
    <row r="84" spans="1:27" s="190" customFormat="1" x14ac:dyDescent="0.2">
      <c r="A84" s="183" t="s">
        <v>151</v>
      </c>
      <c r="B84" s="194" t="s">
        <v>93</v>
      </c>
      <c r="C84" s="195" t="s">
        <v>33</v>
      </c>
      <c r="D84" s="196" t="str">
        <f t="shared" si="9"/>
        <v>II</v>
      </c>
      <c r="E84" s="197">
        <v>52754.036699999997</v>
      </c>
      <c r="F84" s="214">
        <v>2.9999999999999997E-4</v>
      </c>
      <c r="G84" s="190">
        <f t="shared" si="10"/>
        <v>21836.700853810904</v>
      </c>
      <c r="H84" s="220">
        <f t="shared" si="16"/>
        <v>21835.5</v>
      </c>
      <c r="I84" s="190">
        <f t="shared" si="17"/>
        <v>0.46131999999488471</v>
      </c>
      <c r="P84" s="190">
        <f>I84</f>
        <v>0.46131999999488471</v>
      </c>
      <c r="Q84" s="190">
        <f t="shared" ca="1" si="15"/>
        <v>0.46636965379761208</v>
      </c>
      <c r="R84" s="199"/>
      <c r="S84" s="193">
        <f t="shared" si="13"/>
        <v>37735.536699999997</v>
      </c>
      <c r="W84" s="190">
        <v>-7367</v>
      </c>
      <c r="X84" s="190">
        <v>-7.0843525463715196E-6</v>
      </c>
    </row>
    <row r="85" spans="1:27" s="190" customFormat="1" x14ac:dyDescent="0.2">
      <c r="A85" s="183" t="s">
        <v>151</v>
      </c>
      <c r="B85" s="194" t="s">
        <v>93</v>
      </c>
      <c r="C85" s="195" t="s">
        <v>35</v>
      </c>
      <c r="D85" s="196" t="str">
        <f t="shared" ref="D85:D116" si="18">IF(H85=INT(H85),"I","II")</f>
        <v>I</v>
      </c>
      <c r="E85" s="197">
        <v>52754.230900000002</v>
      </c>
      <c r="F85" s="214">
        <v>2.9999999999999997E-4</v>
      </c>
      <c r="G85" s="190">
        <f t="shared" ref="G85:G116" si="19">+(E85-E$7)/E$8</f>
        <v>21837.206372344863</v>
      </c>
      <c r="H85" s="220">
        <f t="shared" si="16"/>
        <v>21836</v>
      </c>
      <c r="I85" s="190">
        <f t="shared" si="17"/>
        <v>0.46343999999953667</v>
      </c>
      <c r="P85" s="190">
        <f>I85</f>
        <v>0.46343999999953667</v>
      </c>
      <c r="Q85" s="190">
        <f t="shared" ca="1" si="15"/>
        <v>0.4663942083903645</v>
      </c>
      <c r="R85" s="199"/>
      <c r="S85" s="193">
        <f t="shared" ref="S85:S116" si="20">+E85-15018.5</f>
        <v>37735.730900000002</v>
      </c>
      <c r="W85" s="190">
        <v>-7364.5</v>
      </c>
      <c r="X85" s="190">
        <v>-8.3199032087577507E-4</v>
      </c>
    </row>
    <row r="86" spans="1:27" s="190" customFormat="1" x14ac:dyDescent="0.2">
      <c r="A86" s="183" t="s">
        <v>150</v>
      </c>
      <c r="B86" s="194" t="s">
        <v>32</v>
      </c>
      <c r="C86" s="195" t="s">
        <v>33</v>
      </c>
      <c r="D86" s="196" t="str">
        <f t="shared" si="18"/>
        <v>II</v>
      </c>
      <c r="E86" s="212">
        <v>52762.490899999997</v>
      </c>
      <c r="F86" s="215">
        <v>2.9999999999999997E-4</v>
      </c>
      <c r="G86" s="190">
        <f t="shared" si="19"/>
        <v>21858.707830070794</v>
      </c>
      <c r="H86" s="220">
        <f t="shared" si="16"/>
        <v>21857.5</v>
      </c>
      <c r="I86" s="190">
        <f t="shared" si="17"/>
        <v>0.46399999999994179</v>
      </c>
      <c r="M86" s="190">
        <f>I86</f>
        <v>0.46399999999994179</v>
      </c>
      <c r="Q86" s="190">
        <f t="shared" ca="1" si="15"/>
        <v>0.46745005587872157</v>
      </c>
      <c r="S86" s="193">
        <f t="shared" si="20"/>
        <v>37743.990899999997</v>
      </c>
      <c r="W86" s="190">
        <v>-7362</v>
      </c>
      <c r="X86" s="190">
        <v>-5.6896293244790286E-5</v>
      </c>
    </row>
    <row r="87" spans="1:27" s="190" customFormat="1" x14ac:dyDescent="0.2">
      <c r="A87" s="202" t="s">
        <v>158</v>
      </c>
      <c r="B87" s="205" t="s">
        <v>63</v>
      </c>
      <c r="C87" s="209" t="s">
        <v>33</v>
      </c>
      <c r="D87" s="186" t="str">
        <f t="shared" si="18"/>
        <v>I</v>
      </c>
      <c r="E87" s="212">
        <v>52763.451699999998</v>
      </c>
      <c r="F87" s="215">
        <v>1E-4</v>
      </c>
      <c r="G87" s="190">
        <f t="shared" si="19"/>
        <v>21861.208871303617</v>
      </c>
      <c r="H87" s="220">
        <f t="shared" si="16"/>
        <v>21860</v>
      </c>
      <c r="I87" s="190">
        <f t="shared" si="17"/>
        <v>0.4643999999971129</v>
      </c>
      <c r="M87" s="190">
        <f>I87</f>
        <v>0.4643999999971129</v>
      </c>
      <c r="Q87" s="190">
        <f t="shared" ca="1" si="15"/>
        <v>0.46757282884248408</v>
      </c>
      <c r="S87" s="193">
        <f t="shared" si="20"/>
        <v>37744.951699999998</v>
      </c>
      <c r="W87" s="190">
        <v>-6627.5</v>
      </c>
      <c r="X87" s="190">
        <v>-7.4270603363402188E-5</v>
      </c>
    </row>
    <row r="88" spans="1:27" s="190" customFormat="1" x14ac:dyDescent="0.2">
      <c r="A88" s="202" t="s">
        <v>158</v>
      </c>
      <c r="B88" s="205" t="s">
        <v>63</v>
      </c>
      <c r="C88" s="209" t="s">
        <v>35</v>
      </c>
      <c r="D88" s="186" t="str">
        <f t="shared" si="18"/>
        <v>II</v>
      </c>
      <c r="E88" s="212">
        <v>52764.411399999997</v>
      </c>
      <c r="F88" s="215">
        <v>1E-4</v>
      </c>
      <c r="G88" s="190">
        <f t="shared" si="19"/>
        <v>21863.707049146182</v>
      </c>
      <c r="H88" s="220">
        <f t="shared" si="16"/>
        <v>21862.5</v>
      </c>
      <c r="I88" s="190">
        <f t="shared" si="17"/>
        <v>0.46369999999296851</v>
      </c>
      <c r="M88" s="190">
        <f>I88</f>
        <v>0.46369999999296851</v>
      </c>
      <c r="Q88" s="190">
        <f t="shared" ca="1" si="15"/>
        <v>0.46769560180624659</v>
      </c>
      <c r="S88" s="193">
        <f t="shared" si="20"/>
        <v>37745.911399999997</v>
      </c>
      <c r="W88" s="190">
        <v>-6547.5</v>
      </c>
      <c r="X88" s="190">
        <v>-6.7126168141840026E-4</v>
      </c>
    </row>
    <row r="89" spans="1:27" s="190" customFormat="1" x14ac:dyDescent="0.2">
      <c r="A89" s="202" t="s">
        <v>158</v>
      </c>
      <c r="B89" s="207" t="s">
        <v>63</v>
      </c>
      <c r="C89" s="210" t="s">
        <v>35</v>
      </c>
      <c r="D89" s="196" t="str">
        <f t="shared" si="18"/>
        <v>I</v>
      </c>
      <c r="E89" s="212">
        <v>52765.3727</v>
      </c>
      <c r="F89" s="215">
        <v>1E-4</v>
      </c>
      <c r="G89" s="190">
        <f t="shared" si="19"/>
        <v>21866.209391920031</v>
      </c>
      <c r="H89" s="220">
        <f t="shared" si="16"/>
        <v>21865</v>
      </c>
      <c r="I89" s="190">
        <f t="shared" si="17"/>
        <v>0.46459999999933643</v>
      </c>
      <c r="M89" s="190">
        <f>I89</f>
        <v>0.46459999999933643</v>
      </c>
      <c r="Q89" s="190">
        <f t="shared" ca="1" si="15"/>
        <v>0.46781837477000887</v>
      </c>
      <c r="S89" s="193">
        <f t="shared" si="20"/>
        <v>37746.8727</v>
      </c>
      <c r="W89" s="190">
        <v>-6541.5</v>
      </c>
      <c r="X89" s="190">
        <v>4.689639899879694E-4</v>
      </c>
      <c r="Z89" s="190">
        <f>ROUND(AA89,8)</f>
        <v>0.38420995000000002</v>
      </c>
      <c r="AA89" s="190">
        <v>0.38420994717305912</v>
      </c>
    </row>
    <row r="90" spans="1:27" s="190" customFormat="1" x14ac:dyDescent="0.2">
      <c r="A90" s="202" t="s">
        <v>158</v>
      </c>
      <c r="B90" s="203" t="s">
        <v>58</v>
      </c>
      <c r="C90" s="208" t="s">
        <v>33</v>
      </c>
      <c r="D90" s="186" t="str">
        <f t="shared" si="18"/>
        <v>II</v>
      </c>
      <c r="E90" s="211">
        <v>53047.5749</v>
      </c>
      <c r="F90" s="213">
        <v>1E-3</v>
      </c>
      <c r="G90" s="190">
        <f t="shared" si="19"/>
        <v>22600.804872969595</v>
      </c>
      <c r="H90" s="217">
        <f>ROUND(2*G90,0)/2-1.5</f>
        <v>22599.5</v>
      </c>
      <c r="I90" s="190">
        <f t="shared" si="17"/>
        <v>0.50127999999676831</v>
      </c>
      <c r="M90" s="190">
        <f>I90</f>
        <v>0.50127999999676831</v>
      </c>
      <c r="Q90" s="190">
        <f t="shared" ca="1" si="15"/>
        <v>0.50388907152341678</v>
      </c>
      <c r="S90" s="193">
        <f t="shared" si="20"/>
        <v>38029.0749</v>
      </c>
      <c r="W90" s="190">
        <v>-6505.5</v>
      </c>
      <c r="X90" s="190">
        <v>-1.1896819924004376E-3</v>
      </c>
    </row>
    <row r="91" spans="1:27" s="190" customFormat="1" x14ac:dyDescent="0.2">
      <c r="A91" s="183" t="s">
        <v>151</v>
      </c>
      <c r="B91" s="204" t="s">
        <v>93</v>
      </c>
      <c r="C91" s="185" t="s">
        <v>33</v>
      </c>
      <c r="D91" s="186" t="str">
        <f t="shared" si="18"/>
        <v>II</v>
      </c>
      <c r="E91" s="197">
        <v>53078.311099999999</v>
      </c>
      <c r="F91" s="214">
        <v>2.9999999999999997E-4</v>
      </c>
      <c r="G91" s="190">
        <f t="shared" si="19"/>
        <v>22680.813723448558</v>
      </c>
      <c r="H91" s="217">
        <f>ROUND(2*G91,0)/2-1.5</f>
        <v>22679.5</v>
      </c>
      <c r="I91" s="190">
        <f t="shared" si="17"/>
        <v>0.50467999999818858</v>
      </c>
      <c r="P91" s="190">
        <f>I91</f>
        <v>0.50467999999818858</v>
      </c>
      <c r="Q91" s="190">
        <f t="shared" ca="1" si="15"/>
        <v>0.50781780636381524</v>
      </c>
      <c r="R91" s="199"/>
      <c r="S91" s="193">
        <f t="shared" si="20"/>
        <v>38059.811099999999</v>
      </c>
      <c r="W91" s="190">
        <v>-6502</v>
      </c>
      <c r="X91" s="190">
        <v>1.5549449017271399E-5</v>
      </c>
    </row>
    <row r="92" spans="1:27" s="158" customFormat="1" x14ac:dyDescent="0.2">
      <c r="A92" s="153" t="s">
        <v>148</v>
      </c>
      <c r="B92" s="177" t="s">
        <v>59</v>
      </c>
      <c r="C92" s="178" t="s">
        <v>33</v>
      </c>
      <c r="D92" s="155" t="str">
        <f t="shared" si="18"/>
        <v>II</v>
      </c>
      <c r="E92" s="175">
        <v>53080.6175</v>
      </c>
      <c r="F92" s="179">
        <v>5.9999999999999995E-4</v>
      </c>
      <c r="G92" s="158">
        <f t="shared" si="19"/>
        <v>22686.817471886712</v>
      </c>
      <c r="H92" s="217">
        <f t="shared" ref="H92:H112" si="21">ROUND(2*G92,0)/2-1.5</f>
        <v>22685.5</v>
      </c>
      <c r="I92" s="158">
        <f t="shared" si="17"/>
        <v>0.50611999999819091</v>
      </c>
      <c r="M92" s="158">
        <f>I92</f>
        <v>0.50611999999819091</v>
      </c>
      <c r="Q92" s="160">
        <f t="shared" ca="1" si="15"/>
        <v>0.50811246147684508</v>
      </c>
      <c r="R92" s="160"/>
      <c r="S92" s="161">
        <f t="shared" si="20"/>
        <v>38062.1175</v>
      </c>
      <c r="W92" s="158">
        <v>-5673</v>
      </c>
      <c r="X92" s="158">
        <v>1.6166296336450614E-3</v>
      </c>
    </row>
    <row r="93" spans="1:27" s="158" customFormat="1" x14ac:dyDescent="0.2">
      <c r="A93" s="153" t="s">
        <v>148</v>
      </c>
      <c r="B93" s="154" t="s">
        <v>54</v>
      </c>
      <c r="C93" s="182" t="s">
        <v>33</v>
      </c>
      <c r="D93" s="155" t="str">
        <f t="shared" si="18"/>
        <v>II</v>
      </c>
      <c r="E93" s="175">
        <v>53094.447399999997</v>
      </c>
      <c r="F93" s="179">
        <v>1.5E-3</v>
      </c>
      <c r="G93" s="158">
        <f t="shared" si="19"/>
        <v>22722.817836318194</v>
      </c>
      <c r="H93" s="217">
        <f t="shared" si="21"/>
        <v>22721.5</v>
      </c>
      <c r="I93" s="158">
        <f t="shared" si="17"/>
        <v>0.50625999999465421</v>
      </c>
      <c r="M93" s="158">
        <f>I93</f>
        <v>0.50625999999465421</v>
      </c>
      <c r="Q93" s="160">
        <f t="shared" ca="1" si="15"/>
        <v>0.50988039215502434</v>
      </c>
      <c r="R93" s="160"/>
      <c r="S93" s="161">
        <f t="shared" si="20"/>
        <v>38075.947399999997</v>
      </c>
      <c r="W93" s="158">
        <v>-5673</v>
      </c>
      <c r="X93" s="158">
        <v>1.8166296358685941E-3</v>
      </c>
    </row>
    <row r="94" spans="1:27" s="190" customFormat="1" x14ac:dyDescent="0.2">
      <c r="A94" s="183" t="s">
        <v>160</v>
      </c>
      <c r="B94" s="206" t="s">
        <v>56</v>
      </c>
      <c r="C94" s="185" t="s">
        <v>35</v>
      </c>
      <c r="D94" s="186" t="str">
        <f t="shared" si="18"/>
        <v>I</v>
      </c>
      <c r="E94" s="197">
        <v>53095.793340099801</v>
      </c>
      <c r="F94" s="214">
        <v>2.0000000000000001E-4</v>
      </c>
      <c r="G94" s="190">
        <f t="shared" si="19"/>
        <v>22726.321428831219</v>
      </c>
      <c r="H94" s="217">
        <f t="shared" si="21"/>
        <v>22725</v>
      </c>
      <c r="I94" s="190">
        <f t="shared" si="17"/>
        <v>0.50764009980048286</v>
      </c>
      <c r="N94" s="190">
        <f>I94</f>
        <v>0.50764009980048286</v>
      </c>
      <c r="Q94" s="190">
        <f t="shared" ca="1" si="15"/>
        <v>0.5100522743042919</v>
      </c>
      <c r="S94" s="193">
        <f t="shared" si="20"/>
        <v>38077.293340099801</v>
      </c>
      <c r="W94" s="190">
        <v>-5673</v>
      </c>
      <c r="X94" s="190">
        <v>3.5166296365787275E-3</v>
      </c>
    </row>
    <row r="95" spans="1:27" s="190" customFormat="1" x14ac:dyDescent="0.2">
      <c r="A95" s="183" t="s">
        <v>151</v>
      </c>
      <c r="B95" s="204" t="s">
        <v>93</v>
      </c>
      <c r="C95" s="185" t="s">
        <v>35</v>
      </c>
      <c r="D95" s="186" t="str">
        <f t="shared" si="18"/>
        <v>I</v>
      </c>
      <c r="E95" s="197">
        <v>53414.305</v>
      </c>
      <c r="F95" s="214">
        <v>2.9999999999999997E-4</v>
      </c>
      <c r="G95" s="190">
        <f t="shared" si="19"/>
        <v>23555.433413161183</v>
      </c>
      <c r="H95" s="217">
        <f t="shared" si="21"/>
        <v>23554</v>
      </c>
      <c r="I95" s="190">
        <f t="shared" si="17"/>
        <v>0.5506600000007893</v>
      </c>
      <c r="P95" s="190">
        <f t="shared" ref="P95:P100" si="22">I95</f>
        <v>0.5506600000007893</v>
      </c>
      <c r="Q95" s="190">
        <f t="shared" ca="1" si="15"/>
        <v>0.55076378908792023</v>
      </c>
      <c r="R95" s="199"/>
      <c r="S95" s="193">
        <f t="shared" si="20"/>
        <v>38395.805</v>
      </c>
      <c r="W95" s="190">
        <v>-5670.5</v>
      </c>
      <c r="X95" s="190">
        <v>-1.3082763398415409E-3</v>
      </c>
    </row>
    <row r="96" spans="1:27" s="190" customFormat="1" x14ac:dyDescent="0.2">
      <c r="A96" s="183" t="s">
        <v>151</v>
      </c>
      <c r="B96" s="204" t="s">
        <v>93</v>
      </c>
      <c r="C96" s="185" t="s">
        <v>35</v>
      </c>
      <c r="D96" s="186" t="str">
        <f t="shared" si="18"/>
        <v>I</v>
      </c>
      <c r="E96" s="197">
        <v>53414.305200000003</v>
      </c>
      <c r="F96" s="214">
        <v>2.9999999999999997E-4</v>
      </c>
      <c r="G96" s="190">
        <f t="shared" si="19"/>
        <v>23555.4339337776</v>
      </c>
      <c r="H96" s="217">
        <f t="shared" si="21"/>
        <v>23554</v>
      </c>
      <c r="I96" s="190">
        <f t="shared" si="17"/>
        <v>0.55086000000301283</v>
      </c>
      <c r="P96" s="190">
        <f t="shared" si="22"/>
        <v>0.55086000000301283</v>
      </c>
      <c r="Q96" s="190">
        <f t="shared" ca="1" si="15"/>
        <v>0.55076378908792023</v>
      </c>
      <c r="R96" s="199"/>
      <c r="S96" s="193">
        <f t="shared" si="20"/>
        <v>38395.805200000003</v>
      </c>
      <c r="W96" s="190">
        <v>-5670.5</v>
      </c>
      <c r="X96" s="190">
        <v>-6.0827634297311306E-4</v>
      </c>
    </row>
    <row r="97" spans="1:24" s="190" customFormat="1" x14ac:dyDescent="0.2">
      <c r="A97" s="183" t="s">
        <v>151</v>
      </c>
      <c r="B97" s="204" t="s">
        <v>93</v>
      </c>
      <c r="C97" s="185" t="s">
        <v>35</v>
      </c>
      <c r="D97" s="186" t="str">
        <f t="shared" si="18"/>
        <v>I</v>
      </c>
      <c r="E97" s="197">
        <v>53414.306900000003</v>
      </c>
      <c r="F97" s="214">
        <v>2.9999999999999997E-4</v>
      </c>
      <c r="G97" s="190">
        <f t="shared" si="19"/>
        <v>23555.438359017084</v>
      </c>
      <c r="H97" s="217">
        <f t="shared" si="21"/>
        <v>23554</v>
      </c>
      <c r="I97" s="190">
        <f t="shared" si="17"/>
        <v>0.55256000000372296</v>
      </c>
      <c r="P97" s="190">
        <f t="shared" si="22"/>
        <v>0.55256000000372296</v>
      </c>
      <c r="Q97" s="190">
        <f t="shared" ca="1" si="15"/>
        <v>0.55076378908792023</v>
      </c>
      <c r="R97" s="199"/>
      <c r="S97" s="193">
        <f t="shared" si="20"/>
        <v>38395.806900000003</v>
      </c>
      <c r="W97" s="190">
        <v>-5670.5</v>
      </c>
      <c r="X97" s="190">
        <v>-5.0827633822336793E-4</v>
      </c>
    </row>
    <row r="98" spans="1:24" s="190" customFormat="1" x14ac:dyDescent="0.2">
      <c r="A98" s="183" t="s">
        <v>151</v>
      </c>
      <c r="B98" s="204" t="s">
        <v>93</v>
      </c>
      <c r="C98" s="185" t="s">
        <v>33</v>
      </c>
      <c r="D98" s="186" t="str">
        <f t="shared" si="18"/>
        <v>II</v>
      </c>
      <c r="E98" s="197">
        <v>53415.262600000002</v>
      </c>
      <c r="F98" s="214">
        <v>2.9999999999999997E-4</v>
      </c>
      <c r="G98" s="190">
        <f t="shared" si="19"/>
        <v>23557.926124531448</v>
      </c>
      <c r="H98" s="217">
        <f t="shared" si="21"/>
        <v>23556.5</v>
      </c>
      <c r="I98" s="190">
        <f t="shared" si="17"/>
        <v>0.54786000000603963</v>
      </c>
      <c r="P98" s="190">
        <f t="shared" si="22"/>
        <v>0.54786000000603963</v>
      </c>
      <c r="Q98" s="190">
        <f t="shared" ca="1" si="15"/>
        <v>0.55088656205168274</v>
      </c>
      <c r="R98" s="199"/>
      <c r="S98" s="193">
        <f t="shared" si="20"/>
        <v>38396.762600000002</v>
      </c>
      <c r="W98" s="190">
        <v>-5650.5</v>
      </c>
      <c r="X98" s="190">
        <v>-3.0752411112189293E-4</v>
      </c>
    </row>
    <row r="99" spans="1:24" s="190" customFormat="1" x14ac:dyDescent="0.2">
      <c r="A99" s="183" t="s">
        <v>151</v>
      </c>
      <c r="B99" s="204" t="s">
        <v>93</v>
      </c>
      <c r="C99" s="185" t="s">
        <v>33</v>
      </c>
      <c r="D99" s="186" t="str">
        <f t="shared" si="18"/>
        <v>II</v>
      </c>
      <c r="E99" s="197">
        <v>53415.263299999999</v>
      </c>
      <c r="F99" s="214">
        <v>2.9999999999999997E-4</v>
      </c>
      <c r="G99" s="190">
        <f t="shared" si="19"/>
        <v>23557.927946688877</v>
      </c>
      <c r="H99" s="217">
        <f t="shared" si="21"/>
        <v>23556.5</v>
      </c>
      <c r="I99" s="190">
        <f t="shared" si="17"/>
        <v>0.54856000000290805</v>
      </c>
      <c r="P99" s="190">
        <f t="shared" si="22"/>
        <v>0.54856000000290805</v>
      </c>
      <c r="Q99" s="190">
        <f t="shared" ca="1" si="15"/>
        <v>0.55088656205168274</v>
      </c>
      <c r="R99" s="199"/>
      <c r="S99" s="193">
        <f t="shared" si="20"/>
        <v>38396.763299999999</v>
      </c>
      <c r="W99" s="190">
        <v>-5576.5</v>
      </c>
      <c r="X99" s="190">
        <v>-1.2447408516891301E-3</v>
      </c>
    </row>
    <row r="100" spans="1:24" x14ac:dyDescent="0.2">
      <c r="A100" s="4" t="s">
        <v>151</v>
      </c>
      <c r="B100" s="13" t="s">
        <v>93</v>
      </c>
      <c r="C100" s="69" t="s">
        <v>33</v>
      </c>
      <c r="D100" s="81" t="str">
        <f t="shared" si="18"/>
        <v>II</v>
      </c>
      <c r="E100" s="70">
        <v>53415.263400000003</v>
      </c>
      <c r="F100" s="27">
        <v>2.9999999999999997E-4</v>
      </c>
      <c r="G100">
        <f t="shared" si="19"/>
        <v>23557.928206997094</v>
      </c>
      <c r="H100" s="217">
        <f t="shared" si="21"/>
        <v>23556.5</v>
      </c>
      <c r="I100">
        <f t="shared" si="17"/>
        <v>0.5486600000076578</v>
      </c>
      <c r="P100">
        <f t="shared" si="22"/>
        <v>0.5486600000076578</v>
      </c>
      <c r="Q100">
        <f t="shared" ca="1" si="15"/>
        <v>0.55088656205168274</v>
      </c>
      <c r="R100" s="61"/>
      <c r="S100" s="2">
        <f t="shared" si="20"/>
        <v>38396.763400000003</v>
      </c>
      <c r="W100">
        <v>-5547.5</v>
      </c>
      <c r="X100">
        <v>-2.3365012020803988E-4</v>
      </c>
    </row>
    <row r="101" spans="1:24" x14ac:dyDescent="0.2">
      <c r="A101" s="107" t="s">
        <v>158</v>
      </c>
      <c r="B101" s="108" t="s">
        <v>64</v>
      </c>
      <c r="C101" s="67" t="s">
        <v>33</v>
      </c>
      <c r="D101" s="81" t="str">
        <f t="shared" si="18"/>
        <v>II</v>
      </c>
      <c r="E101" s="68">
        <v>53422.947800000002</v>
      </c>
      <c r="F101" s="26">
        <v>2.0000000000000001E-4</v>
      </c>
      <c r="G101">
        <f t="shared" si="19"/>
        <v>23577.931330695548</v>
      </c>
      <c r="H101" s="217">
        <f t="shared" si="21"/>
        <v>23576.5</v>
      </c>
      <c r="I101">
        <f t="shared" si="17"/>
        <v>0.54985999999917112</v>
      </c>
      <c r="M101">
        <f t="shared" ref="M101:M108" si="23">I101</f>
        <v>0.54985999999917112</v>
      </c>
      <c r="Q101">
        <f t="shared" ca="1" si="15"/>
        <v>0.55186874576178235</v>
      </c>
      <c r="S101" s="2">
        <f t="shared" si="20"/>
        <v>38404.447800000002</v>
      </c>
      <c r="W101">
        <v>-5540</v>
      </c>
      <c r="X101">
        <v>3.9163196925073862E-4</v>
      </c>
    </row>
    <row r="102" spans="1:24" x14ac:dyDescent="0.2">
      <c r="A102" s="107" t="s">
        <v>158</v>
      </c>
      <c r="B102" s="108" t="s">
        <v>61</v>
      </c>
      <c r="C102" s="67" t="s">
        <v>33</v>
      </c>
      <c r="D102" s="81" t="str">
        <f t="shared" si="18"/>
        <v>II</v>
      </c>
      <c r="E102" s="26">
        <v>53451.378400000001</v>
      </c>
      <c r="F102" s="26">
        <v>1.2999999999999999E-3</v>
      </c>
      <c r="G102">
        <f t="shared" si="19"/>
        <v>23651.938515202</v>
      </c>
      <c r="H102" s="217">
        <f t="shared" si="21"/>
        <v>23650.5</v>
      </c>
      <c r="I102">
        <f t="shared" si="17"/>
        <v>0.55262000000220723</v>
      </c>
      <c r="M102">
        <f t="shared" si="23"/>
        <v>0.55262000000220723</v>
      </c>
      <c r="Q102">
        <f t="shared" ref="Q102:Q137" ca="1" si="24">+E$11+E$12*H102</f>
        <v>0.55550282548915075</v>
      </c>
      <c r="S102" s="2">
        <f t="shared" si="20"/>
        <v>38432.878400000001</v>
      </c>
      <c r="W102">
        <v>-5475</v>
      </c>
      <c r="X102">
        <v>4.407671804074198E-5</v>
      </c>
    </row>
    <row r="103" spans="1:24" s="124" customFormat="1" x14ac:dyDescent="0.2">
      <c r="A103" s="119" t="s">
        <v>148</v>
      </c>
      <c r="B103" s="140" t="s">
        <v>62</v>
      </c>
      <c r="C103" s="141" t="s">
        <v>33</v>
      </c>
      <c r="D103" s="121" t="str">
        <f t="shared" si="18"/>
        <v>II</v>
      </c>
      <c r="E103" s="143">
        <v>53462.521500000003</v>
      </c>
      <c r="F103" s="143">
        <v>3.3E-3</v>
      </c>
      <c r="G103" s="124">
        <f t="shared" si="19"/>
        <v>23680.944918783847</v>
      </c>
      <c r="H103" s="217">
        <f t="shared" si="21"/>
        <v>23679.5</v>
      </c>
      <c r="I103" s="124">
        <f t="shared" si="17"/>
        <v>0.55508000000554603</v>
      </c>
      <c r="M103" s="124">
        <f t="shared" si="23"/>
        <v>0.55508000000554603</v>
      </c>
      <c r="Q103" s="126">
        <f t="shared" ca="1" si="24"/>
        <v>0.55692699186879535</v>
      </c>
      <c r="R103" s="126"/>
      <c r="S103" s="128">
        <f t="shared" si="20"/>
        <v>38444.021500000003</v>
      </c>
      <c r="W103" s="124">
        <v>-4852.5</v>
      </c>
      <c r="X103" s="124">
        <v>-1.575100832269527E-4</v>
      </c>
    </row>
    <row r="104" spans="1:24" s="124" customFormat="1" x14ac:dyDescent="0.2">
      <c r="A104" s="119" t="s">
        <v>148</v>
      </c>
      <c r="B104" s="140" t="s">
        <v>62</v>
      </c>
      <c r="C104" s="142" t="s">
        <v>35</v>
      </c>
      <c r="D104" s="121" t="str">
        <f t="shared" si="18"/>
        <v>I</v>
      </c>
      <c r="E104" s="143">
        <v>53465.403700000003</v>
      </c>
      <c r="F104" s="143">
        <v>1.2999999999999999E-3</v>
      </c>
      <c r="G104" s="124">
        <f t="shared" si="19"/>
        <v>23688.447521865895</v>
      </c>
      <c r="H104" s="217">
        <f t="shared" si="21"/>
        <v>23687</v>
      </c>
      <c r="I104" s="124">
        <f t="shared" si="17"/>
        <v>0.55608000000211177</v>
      </c>
      <c r="M104" s="124">
        <f t="shared" si="23"/>
        <v>0.55608000000211177</v>
      </c>
      <c r="Q104" s="126">
        <f t="shared" ca="1" si="24"/>
        <v>0.55729531076008265</v>
      </c>
      <c r="R104" s="126"/>
      <c r="S104" s="128">
        <f t="shared" si="20"/>
        <v>38446.903700000003</v>
      </c>
      <c r="W104" s="124">
        <v>-4451.5</v>
      </c>
      <c r="X104" s="124">
        <v>3.4757214598357677E-4</v>
      </c>
    </row>
    <row r="105" spans="1:24" x14ac:dyDescent="0.2">
      <c r="A105" s="107" t="s">
        <v>158</v>
      </c>
      <c r="B105" s="111" t="s">
        <v>63</v>
      </c>
      <c r="C105" s="112" t="s">
        <v>33</v>
      </c>
      <c r="D105" s="90" t="str">
        <f t="shared" si="18"/>
        <v>I</v>
      </c>
      <c r="E105" s="26">
        <v>53490.377</v>
      </c>
      <c r="F105" s="26">
        <v>1E-4</v>
      </c>
      <c r="G105">
        <f t="shared" si="19"/>
        <v>23753.455070803833</v>
      </c>
      <c r="H105" s="217">
        <f t="shared" si="21"/>
        <v>23752</v>
      </c>
      <c r="I105">
        <f t="shared" si="17"/>
        <v>0.55898000000161119</v>
      </c>
      <c r="M105">
        <f t="shared" si="23"/>
        <v>0.55898000000161119</v>
      </c>
      <c r="Q105">
        <f t="shared" ca="1" si="24"/>
        <v>0.56048740781790629</v>
      </c>
      <c r="S105" s="2">
        <f t="shared" si="20"/>
        <v>38471.877</v>
      </c>
      <c r="W105">
        <v>-3789.5</v>
      </c>
      <c r="X105">
        <v>7.5247089989716187E-4</v>
      </c>
    </row>
    <row r="106" spans="1:24" x14ac:dyDescent="0.2">
      <c r="A106" s="107" t="s">
        <v>158</v>
      </c>
      <c r="B106" s="14" t="s">
        <v>74</v>
      </c>
      <c r="C106" s="67" t="s">
        <v>33</v>
      </c>
      <c r="D106" s="81" t="str">
        <f t="shared" si="18"/>
        <v>II</v>
      </c>
      <c r="E106" s="26">
        <v>53729.547500000001</v>
      </c>
      <c r="F106" s="26">
        <v>2.9999999999999997E-4</v>
      </c>
      <c r="G106">
        <f t="shared" si="19"/>
        <v>24376.035506039152</v>
      </c>
      <c r="H106" s="217">
        <f t="shared" si="21"/>
        <v>24374.5</v>
      </c>
      <c r="I106">
        <f t="shared" si="17"/>
        <v>0.589879999999539</v>
      </c>
      <c r="M106">
        <f t="shared" si="23"/>
        <v>0.589879999999539</v>
      </c>
      <c r="Q106">
        <f t="shared" ca="1" si="24"/>
        <v>0.59105787579475644</v>
      </c>
      <c r="S106" s="2">
        <f t="shared" si="20"/>
        <v>38711.047500000001</v>
      </c>
      <c r="W106">
        <v>-3686</v>
      </c>
      <c r="X106">
        <v>-1.7863620450953022E-4</v>
      </c>
    </row>
    <row r="107" spans="1:24" x14ac:dyDescent="0.2">
      <c r="A107" s="107" t="s">
        <v>158</v>
      </c>
      <c r="B107" s="110" t="s">
        <v>77</v>
      </c>
      <c r="C107" s="67" t="s">
        <v>33</v>
      </c>
      <c r="D107" s="81" t="str">
        <f t="shared" si="18"/>
        <v>II</v>
      </c>
      <c r="E107" s="26">
        <v>53883.616199999997</v>
      </c>
      <c r="F107" s="26">
        <v>2.0000000000000001E-4</v>
      </c>
      <c r="G107">
        <f t="shared" si="19"/>
        <v>24777.088973344431</v>
      </c>
      <c r="H107" s="217">
        <f t="shared" si="21"/>
        <v>24775.5</v>
      </c>
      <c r="I107">
        <f t="shared" si="17"/>
        <v>0.61041999999724794</v>
      </c>
      <c r="M107">
        <f t="shared" si="23"/>
        <v>0.61041999999724794</v>
      </c>
      <c r="Q107">
        <f t="shared" ca="1" si="24"/>
        <v>0.61075065918225335</v>
      </c>
      <c r="S107" s="2">
        <f t="shared" si="20"/>
        <v>38865.116199999997</v>
      </c>
      <c r="W107">
        <v>-3668.5</v>
      </c>
      <c r="X107">
        <v>-5.5297800281550735E-4</v>
      </c>
    </row>
    <row r="108" spans="1:24" x14ac:dyDescent="0.2">
      <c r="A108" s="107" t="s">
        <v>158</v>
      </c>
      <c r="B108" s="110" t="s">
        <v>76</v>
      </c>
      <c r="C108" s="67" t="s">
        <v>33</v>
      </c>
      <c r="D108" s="81" t="str">
        <f t="shared" si="18"/>
        <v>II</v>
      </c>
      <c r="E108" s="26">
        <v>54137.963599999901</v>
      </c>
      <c r="F108" s="26">
        <v>2.0000000000000001E-4</v>
      </c>
      <c r="G108">
        <f t="shared" si="19"/>
        <v>25439.176124531186</v>
      </c>
      <c r="H108" s="217">
        <f t="shared" si="21"/>
        <v>25437.5</v>
      </c>
      <c r="I108">
        <f t="shared" si="17"/>
        <v>0.64389999990089564</v>
      </c>
      <c r="M108">
        <f t="shared" si="23"/>
        <v>0.64389999990089564</v>
      </c>
      <c r="Q108">
        <f t="shared" ca="1" si="24"/>
        <v>0.6432609399865501</v>
      </c>
      <c r="S108" s="2">
        <f t="shared" si="20"/>
        <v>39119.463599999901</v>
      </c>
      <c r="W108">
        <v>-3598.5</v>
      </c>
      <c r="X108">
        <v>-5.5034519027685747E-4</v>
      </c>
    </row>
    <row r="109" spans="1:24" x14ac:dyDescent="0.2">
      <c r="A109" s="4" t="s">
        <v>160</v>
      </c>
      <c r="B109" s="71" t="s">
        <v>84</v>
      </c>
      <c r="C109" s="69" t="s">
        <v>35</v>
      </c>
      <c r="D109" s="81" t="str">
        <f t="shared" si="18"/>
        <v>I</v>
      </c>
      <c r="E109" s="27">
        <v>54177.7284</v>
      </c>
      <c r="F109" s="26">
        <v>1E-4</v>
      </c>
      <c r="G109">
        <f t="shared" si="19"/>
        <v>25542.687161599333</v>
      </c>
      <c r="H109" s="217">
        <f t="shared" si="21"/>
        <v>25541</v>
      </c>
      <c r="I109">
        <f t="shared" si="17"/>
        <v>0.64813999999751104</v>
      </c>
      <c r="N109">
        <f>I109</f>
        <v>0.64813999999751104</v>
      </c>
      <c r="Q109">
        <f t="shared" ca="1" si="24"/>
        <v>0.64834374068631573</v>
      </c>
      <c r="S109" s="2">
        <f t="shared" si="20"/>
        <v>39159.2284</v>
      </c>
      <c r="W109">
        <v>-3551.5</v>
      </c>
      <c r="X109">
        <v>-3.0385774516616948E-3</v>
      </c>
    </row>
    <row r="110" spans="1:24" x14ac:dyDescent="0.2">
      <c r="A110" s="107" t="s">
        <v>158</v>
      </c>
      <c r="B110" s="110" t="s">
        <v>75</v>
      </c>
      <c r="C110" s="67" t="s">
        <v>33</v>
      </c>
      <c r="D110" s="81" t="str">
        <f t="shared" si="18"/>
        <v>II</v>
      </c>
      <c r="E110" s="26">
        <v>54184.451699999998</v>
      </c>
      <c r="F110" s="26">
        <v>8.0000000000000004E-4</v>
      </c>
      <c r="G110">
        <f t="shared" si="19"/>
        <v>25560.188463140352</v>
      </c>
      <c r="H110" s="217">
        <f t="shared" si="21"/>
        <v>25558.5</v>
      </c>
      <c r="I110">
        <f t="shared" si="17"/>
        <v>0.64863999999943189</v>
      </c>
      <c r="M110">
        <f>I110</f>
        <v>0.64863999999943189</v>
      </c>
      <c r="Q110">
        <f t="shared" ca="1" si="24"/>
        <v>0.64920315143265284</v>
      </c>
      <c r="S110" s="2">
        <f t="shared" si="20"/>
        <v>39165.951699999998</v>
      </c>
      <c r="W110">
        <v>-1879.5</v>
      </c>
      <c r="X110">
        <v>-9.7569092031335458E-4</v>
      </c>
    </row>
    <row r="111" spans="1:24" x14ac:dyDescent="0.2">
      <c r="A111" s="107" t="s">
        <v>158</v>
      </c>
      <c r="B111" s="110" t="s">
        <v>75</v>
      </c>
      <c r="C111" s="67" t="s">
        <v>33</v>
      </c>
      <c r="D111" s="81" t="str">
        <f t="shared" si="18"/>
        <v>II</v>
      </c>
      <c r="E111" s="26">
        <v>54211.346400000002</v>
      </c>
      <c r="F111" s="26">
        <v>2.0000000000000001E-4</v>
      </c>
      <c r="G111">
        <f t="shared" si="19"/>
        <v>25630.197573927537</v>
      </c>
      <c r="H111" s="217">
        <f t="shared" si="21"/>
        <v>25628.5</v>
      </c>
      <c r="I111">
        <f t="shared" si="17"/>
        <v>0.65213999999832595</v>
      </c>
      <c r="M111">
        <f>I111</f>
        <v>0.65213999999832595</v>
      </c>
      <c r="Q111">
        <f t="shared" ca="1" si="24"/>
        <v>0.65264079441800149</v>
      </c>
      <c r="S111" s="2">
        <f t="shared" si="20"/>
        <v>39192.846400000002</v>
      </c>
      <c r="W111">
        <v>-1835</v>
      </c>
      <c r="X111">
        <v>-1.9017206795979291E-5</v>
      </c>
    </row>
    <row r="112" spans="1:24" x14ac:dyDescent="0.2">
      <c r="A112" s="107" t="s">
        <v>158</v>
      </c>
      <c r="B112" s="60" t="s">
        <v>66</v>
      </c>
      <c r="C112" s="87" t="s">
        <v>157</v>
      </c>
      <c r="D112" s="90" t="str">
        <f t="shared" si="18"/>
        <v>II</v>
      </c>
      <c r="E112" s="64">
        <v>54229.40178</v>
      </c>
      <c r="F112" s="83">
        <v>1E-4</v>
      </c>
      <c r="G112">
        <f t="shared" si="19"/>
        <v>25677.197209496044</v>
      </c>
      <c r="H112" s="217">
        <f t="shared" si="21"/>
        <v>25675.5</v>
      </c>
      <c r="I112">
        <f t="shared" si="17"/>
        <v>0.65200000000186265</v>
      </c>
      <c r="P112">
        <f>I112</f>
        <v>0.65200000000186265</v>
      </c>
      <c r="Q112">
        <f t="shared" ca="1" si="24"/>
        <v>0.65494892613673539</v>
      </c>
      <c r="S112" s="2">
        <f t="shared" si="20"/>
        <v>39210.90178</v>
      </c>
      <c r="W112">
        <v>-1748</v>
      </c>
      <c r="X112">
        <v>-3.8574499922106043E-4</v>
      </c>
    </row>
    <row r="113" spans="1:24" x14ac:dyDescent="0.2">
      <c r="A113" s="107" t="s">
        <v>158</v>
      </c>
      <c r="B113" s="113" t="s">
        <v>81</v>
      </c>
      <c r="C113" s="115" t="s">
        <v>33</v>
      </c>
      <c r="D113" s="90" t="str">
        <f t="shared" si="18"/>
        <v>II</v>
      </c>
      <c r="E113" s="22">
        <v>54871.802900000002</v>
      </c>
      <c r="F113" s="22">
        <v>1E-4</v>
      </c>
      <c r="G113">
        <f t="shared" si="19"/>
        <v>27349.420033319457</v>
      </c>
      <c r="H113" s="221">
        <f>ROUND(2*G113,0)/2-2</f>
        <v>27347.5</v>
      </c>
      <c r="I113">
        <f t="shared" si="17"/>
        <v>0.73760000000038417</v>
      </c>
      <c r="M113">
        <f>I113</f>
        <v>0.73760000000038417</v>
      </c>
      <c r="Q113">
        <f t="shared" ca="1" si="24"/>
        <v>0.73705948430106205</v>
      </c>
      <c r="S113" s="2">
        <f t="shared" si="20"/>
        <v>39853.302900000002</v>
      </c>
      <c r="W113">
        <v>-1708.5</v>
      </c>
      <c r="X113">
        <v>-4.7925935359671712E-4</v>
      </c>
    </row>
    <row r="114" spans="1:24" x14ac:dyDescent="0.2">
      <c r="A114" s="4" t="s">
        <v>150</v>
      </c>
      <c r="B114" s="117" t="s">
        <v>79</v>
      </c>
      <c r="C114" s="87" t="s">
        <v>35</v>
      </c>
      <c r="D114" s="90" t="str">
        <f t="shared" si="18"/>
        <v>I</v>
      </c>
      <c r="E114" s="64">
        <v>54888.9012</v>
      </c>
      <c r="F114" s="64">
        <v>4.0000000000000002E-4</v>
      </c>
      <c r="G114">
        <f t="shared" si="19"/>
        <v>27393.928311120366</v>
      </c>
      <c r="H114" s="221">
        <f t="shared" ref="H114:H129" si="25">ROUND(2*G114,0)/2-2</f>
        <v>27392</v>
      </c>
      <c r="I114">
        <f t="shared" si="17"/>
        <v>0.74078000000008615</v>
      </c>
      <c r="M114">
        <f>I114</f>
        <v>0.74078000000008615</v>
      </c>
      <c r="Q114">
        <f t="shared" ca="1" si="24"/>
        <v>0.73924484305603366</v>
      </c>
      <c r="S114" s="2">
        <f t="shared" si="20"/>
        <v>39870.4012</v>
      </c>
      <c r="W114">
        <v>-1656</v>
      </c>
      <c r="X114">
        <v>1.4977152604842559E-3</v>
      </c>
    </row>
    <row r="115" spans="1:24" x14ac:dyDescent="0.2">
      <c r="A115" s="107" t="s">
        <v>158</v>
      </c>
      <c r="B115" s="116" t="s">
        <v>80</v>
      </c>
      <c r="C115" s="112" t="s">
        <v>35</v>
      </c>
      <c r="D115" s="90" t="str">
        <f t="shared" si="18"/>
        <v>I</v>
      </c>
      <c r="E115" s="83">
        <v>54922.327100000002</v>
      </c>
      <c r="F115" s="83">
        <v>1E-4</v>
      </c>
      <c r="G115">
        <f t="shared" si="19"/>
        <v>27480.938671386928</v>
      </c>
      <c r="H115" s="221">
        <f t="shared" si="25"/>
        <v>27479</v>
      </c>
      <c r="I115">
        <f t="shared" si="17"/>
        <v>0.7447600000014063</v>
      </c>
      <c r="M115">
        <f>I115</f>
        <v>0.7447600000014063</v>
      </c>
      <c r="Q115">
        <f t="shared" ca="1" si="24"/>
        <v>0.74351734219496701</v>
      </c>
      <c r="S115" s="2">
        <f t="shared" si="20"/>
        <v>39903.827100000002</v>
      </c>
      <c r="W115">
        <v>-890.5</v>
      </c>
      <c r="X115">
        <v>-1.2849309132434428E-4</v>
      </c>
    </row>
    <row r="116" spans="1:24" x14ac:dyDescent="0.2">
      <c r="A116" s="107" t="s">
        <v>158</v>
      </c>
      <c r="B116" s="116" t="s">
        <v>80</v>
      </c>
      <c r="C116" s="112" t="s">
        <v>33</v>
      </c>
      <c r="D116" s="90" t="str">
        <f t="shared" si="18"/>
        <v>II</v>
      </c>
      <c r="E116" s="83">
        <v>54937.503299999997</v>
      </c>
      <c r="F116" s="83">
        <v>2.0000000000000001E-4</v>
      </c>
      <c r="G116">
        <f t="shared" si="19"/>
        <v>27520.443565181165</v>
      </c>
      <c r="H116" s="221">
        <f t="shared" si="25"/>
        <v>27518.5</v>
      </c>
      <c r="I116">
        <f t="shared" si="17"/>
        <v>0.74663999999756925</v>
      </c>
      <c r="M116">
        <f>I116</f>
        <v>0.74663999999756925</v>
      </c>
      <c r="Q116">
        <f t="shared" ca="1" si="24"/>
        <v>0.74545715502241361</v>
      </c>
      <c r="S116" s="2">
        <f t="shared" si="20"/>
        <v>39919.003299999997</v>
      </c>
      <c r="W116">
        <v>-807.5</v>
      </c>
      <c r="X116">
        <v>-9.5537133165635169E-4</v>
      </c>
    </row>
    <row r="117" spans="1:24" x14ac:dyDescent="0.2">
      <c r="A117" s="4" t="s">
        <v>150</v>
      </c>
      <c r="B117" s="117" t="s">
        <v>79</v>
      </c>
      <c r="C117" s="87" t="s">
        <v>35</v>
      </c>
      <c r="D117" s="90" t="str">
        <f t="shared" ref="D117:D137" si="26">IF(H117=INT(H117),"I","II")</f>
        <v>I</v>
      </c>
      <c r="E117" s="64">
        <v>54957.676299999999</v>
      </c>
      <c r="F117" s="64">
        <v>6.9999999999999999E-4</v>
      </c>
      <c r="G117">
        <f t="shared" ref="G117:G137" si="27">+(E117-E$7)/E$8</f>
        <v>27572.955539358598</v>
      </c>
      <c r="H117" s="221">
        <f t="shared" si="25"/>
        <v>27571</v>
      </c>
      <c r="I117">
        <f t="shared" si="17"/>
        <v>0.7512399999977788</v>
      </c>
      <c r="M117">
        <f>I117</f>
        <v>0.7512399999977788</v>
      </c>
      <c r="Q117">
        <f t="shared" ca="1" si="24"/>
        <v>0.74803538726142516</v>
      </c>
      <c r="S117" s="2">
        <f t="shared" ref="S117:S137" si="28">+E117-15018.5</f>
        <v>39939.176299999999</v>
      </c>
      <c r="W117">
        <v>-740.5</v>
      </c>
      <c r="X117">
        <v>-7.2285136411665007E-4</v>
      </c>
    </row>
    <row r="118" spans="1:24" s="124" customFormat="1" x14ac:dyDescent="0.2">
      <c r="A118" s="119" t="s">
        <v>148</v>
      </c>
      <c r="B118" s="144" t="s">
        <v>88</v>
      </c>
      <c r="C118" s="145" t="s">
        <v>33</v>
      </c>
      <c r="D118" s="121" t="str">
        <f t="shared" si="26"/>
        <v>I</v>
      </c>
      <c r="E118" s="144">
        <v>54971.5196</v>
      </c>
      <c r="F118" s="144">
        <v>2.8E-3</v>
      </c>
      <c r="G118" s="124">
        <f t="shared" si="27"/>
        <v>27608.990785089543</v>
      </c>
      <c r="H118" s="221">
        <f t="shared" si="25"/>
        <v>27607</v>
      </c>
      <c r="Q118" s="126">
        <f t="shared" ca="1" si="24"/>
        <v>0.74980331793960442</v>
      </c>
      <c r="R118" s="127"/>
      <c r="S118" s="128">
        <f t="shared" si="28"/>
        <v>39953.0196</v>
      </c>
      <c r="T118" s="124">
        <f>+E118-(E$7+H118*E$8)</f>
        <v>0.76477999999769963</v>
      </c>
      <c r="W118" s="124">
        <v>-670.5</v>
      </c>
      <c r="X118" s="124">
        <v>-6.0202185559319332E-3</v>
      </c>
    </row>
    <row r="119" spans="1:24" x14ac:dyDescent="0.2">
      <c r="A119" s="107" t="s">
        <v>158</v>
      </c>
      <c r="B119" s="114" t="s">
        <v>87</v>
      </c>
      <c r="C119" s="112" t="s">
        <v>33</v>
      </c>
      <c r="D119" s="90" t="str">
        <f t="shared" si="26"/>
        <v>II</v>
      </c>
      <c r="E119" s="83">
        <v>55251.787400000001</v>
      </c>
      <c r="F119" s="83">
        <v>1E-4</v>
      </c>
      <c r="G119">
        <f t="shared" si="27"/>
        <v>28338.550864223242</v>
      </c>
      <c r="H119" s="221">
        <f t="shared" si="25"/>
        <v>28336.5</v>
      </c>
      <c r="I119">
        <f t="shared" ref="I119:I137" si="29">+E119-(E$7+H119*E$8)</f>
        <v>0.7878599999967264</v>
      </c>
      <c r="M119">
        <f>I119</f>
        <v>0.7878599999967264</v>
      </c>
      <c r="Q119">
        <f t="shared" ca="1" si="24"/>
        <v>0.78562846876548731</v>
      </c>
      <c r="R119" s="61"/>
      <c r="S119" s="2">
        <f t="shared" si="28"/>
        <v>40233.287400000001</v>
      </c>
      <c r="W119">
        <v>0</v>
      </c>
      <c r="X119">
        <v>0</v>
      </c>
    </row>
    <row r="120" spans="1:24" x14ac:dyDescent="0.2">
      <c r="A120" s="4" t="s">
        <v>150</v>
      </c>
      <c r="B120" s="113" t="s">
        <v>82</v>
      </c>
      <c r="C120" s="115" t="s">
        <v>33</v>
      </c>
      <c r="D120" s="90" t="str">
        <f t="shared" si="26"/>
        <v>II</v>
      </c>
      <c r="E120" s="22">
        <v>55283.675999999999</v>
      </c>
      <c r="F120" s="22">
        <v>2.0000000000000001E-4</v>
      </c>
      <c r="G120">
        <f t="shared" si="27"/>
        <v>28421.55950645564</v>
      </c>
      <c r="H120" s="221">
        <f t="shared" si="25"/>
        <v>28419.5</v>
      </c>
      <c r="I120">
        <f t="shared" si="29"/>
        <v>0.79118000000016764</v>
      </c>
      <c r="M120">
        <f>I120</f>
        <v>0.79118000000016764</v>
      </c>
      <c r="Q120">
        <f t="shared" ca="1" si="24"/>
        <v>0.78970453116240069</v>
      </c>
      <c r="S120" s="2">
        <f t="shared" si="28"/>
        <v>40265.175999999999</v>
      </c>
      <c r="W120">
        <v>75.5</v>
      </c>
      <c r="X120">
        <v>4.7839668695814908E-5</v>
      </c>
    </row>
    <row r="121" spans="1:24" s="124" customFormat="1" x14ac:dyDescent="0.2">
      <c r="A121" s="119" t="s">
        <v>148</v>
      </c>
      <c r="B121" s="144" t="s">
        <v>89</v>
      </c>
      <c r="C121" s="145" t="s">
        <v>35</v>
      </c>
      <c r="D121" s="121" t="str">
        <f t="shared" si="26"/>
        <v>II</v>
      </c>
      <c r="E121" s="144">
        <v>55309.418299999998</v>
      </c>
      <c r="F121" s="144">
        <v>3.8999999999999998E-3</v>
      </c>
      <c r="G121" s="124">
        <f t="shared" si="27"/>
        <v>28488.568825489372</v>
      </c>
      <c r="H121" s="221">
        <f t="shared" si="25"/>
        <v>28486.5</v>
      </c>
      <c r="I121" s="124">
        <f t="shared" si="29"/>
        <v>0.79475999999704072</v>
      </c>
      <c r="M121" s="124">
        <f>I121</f>
        <v>0.79475999999704072</v>
      </c>
      <c r="Q121" s="126">
        <f t="shared" ca="1" si="24"/>
        <v>0.79299484659123443</v>
      </c>
      <c r="R121" s="127"/>
      <c r="S121" s="128">
        <f t="shared" si="28"/>
        <v>40290.918299999998</v>
      </c>
      <c r="W121" s="124">
        <v>128.5</v>
      </c>
      <c r="X121" s="124">
        <v>1.5198330802377313E-3</v>
      </c>
    </row>
    <row r="122" spans="1:24" x14ac:dyDescent="0.2">
      <c r="B122" s="93" t="s">
        <v>92</v>
      </c>
      <c r="C122" s="87" t="s">
        <v>33</v>
      </c>
      <c r="D122" s="90" t="str">
        <f t="shared" si="26"/>
        <v>II</v>
      </c>
      <c r="E122" s="64">
        <v>55336.307699999998</v>
      </c>
      <c r="F122" s="64">
        <v>2.0000000000000001E-4</v>
      </c>
      <c r="G122">
        <f t="shared" si="27"/>
        <v>28558.564139941685</v>
      </c>
      <c r="H122" s="221">
        <f t="shared" si="25"/>
        <v>28556.5</v>
      </c>
      <c r="I122">
        <f t="shared" si="29"/>
        <v>0.7929599999988568</v>
      </c>
      <c r="P122">
        <f>I122</f>
        <v>0.7929599999988568</v>
      </c>
      <c r="Q122">
        <f t="shared" ca="1" si="24"/>
        <v>0.79643248957658308</v>
      </c>
      <c r="R122" s="61"/>
      <c r="S122" s="2">
        <f t="shared" si="28"/>
        <v>40317.807699999998</v>
      </c>
      <c r="W122">
        <v>196.5</v>
      </c>
      <c r="X122">
        <v>2.3423906677635387E-3</v>
      </c>
    </row>
    <row r="123" spans="1:24" x14ac:dyDescent="0.2">
      <c r="A123" s="4" t="s">
        <v>160</v>
      </c>
      <c r="B123" s="118" t="s">
        <v>102</v>
      </c>
      <c r="C123" s="115" t="s">
        <v>35</v>
      </c>
      <c r="D123" s="90" t="str">
        <f t="shared" si="26"/>
        <v>I</v>
      </c>
      <c r="E123" s="64">
        <v>55593.926500000001</v>
      </c>
      <c r="F123" s="22">
        <v>2.0000000000000001E-4</v>
      </c>
      <c r="G123">
        <f t="shared" si="27"/>
        <v>29229.167013744274</v>
      </c>
      <c r="H123" s="221">
        <f t="shared" si="25"/>
        <v>29227</v>
      </c>
      <c r="I123">
        <f t="shared" si="29"/>
        <v>0.83247999999730382</v>
      </c>
      <c r="N123">
        <f>I123</f>
        <v>0.83247999999730382</v>
      </c>
      <c r="Q123">
        <f t="shared" ca="1" si="24"/>
        <v>0.82936019845767217</v>
      </c>
      <c r="S123" s="2">
        <f t="shared" si="28"/>
        <v>40575.426500000001</v>
      </c>
      <c r="W123">
        <v>197</v>
      </c>
      <c r="X123">
        <v>4.3740947876358405E-4</v>
      </c>
    </row>
    <row r="124" spans="1:24" x14ac:dyDescent="0.2">
      <c r="A124" s="4" t="s">
        <v>150</v>
      </c>
      <c r="B124" s="113" t="s">
        <v>90</v>
      </c>
      <c r="C124" s="115" t="s">
        <v>33</v>
      </c>
      <c r="D124" s="90" t="str">
        <f t="shared" si="26"/>
        <v>II</v>
      </c>
      <c r="E124" s="22">
        <v>55622.934399999998</v>
      </c>
      <c r="F124" s="22">
        <v>2.0000000000000001E-4</v>
      </c>
      <c r="G124">
        <f t="shared" si="27"/>
        <v>29304.676957517695</v>
      </c>
      <c r="H124" s="221">
        <f t="shared" si="25"/>
        <v>29302.5</v>
      </c>
      <c r="I124">
        <f t="shared" si="29"/>
        <v>0.83629999999538995</v>
      </c>
      <c r="M124">
        <f t="shared" ref="M124:M133" si="30">I124</f>
        <v>0.83629999999538995</v>
      </c>
      <c r="Q124">
        <f t="shared" ca="1" si="24"/>
        <v>0.83306794196329803</v>
      </c>
      <c r="R124" s="61"/>
      <c r="S124" s="2">
        <f t="shared" si="28"/>
        <v>40604.434399999998</v>
      </c>
      <c r="W124">
        <v>204.5</v>
      </c>
      <c r="X124">
        <v>1.26269155589398E-3</v>
      </c>
    </row>
    <row r="125" spans="1:24" x14ac:dyDescent="0.2">
      <c r="A125" s="107" t="s">
        <v>158</v>
      </c>
      <c r="B125" s="93" t="s">
        <v>104</v>
      </c>
      <c r="C125" s="112" t="s">
        <v>33</v>
      </c>
      <c r="D125" s="90" t="str">
        <f t="shared" si="26"/>
        <v>II</v>
      </c>
      <c r="E125" s="83">
        <v>55643.298999999999</v>
      </c>
      <c r="F125" s="83">
        <v>5.0000000000000001E-4</v>
      </c>
      <c r="G125" s="13">
        <f t="shared" si="27"/>
        <v>29357.687682215739</v>
      </c>
      <c r="H125" s="221">
        <f t="shared" si="25"/>
        <v>29355.5</v>
      </c>
      <c r="I125">
        <f t="shared" si="29"/>
        <v>0.84042000000044936</v>
      </c>
      <c r="M125">
        <f t="shared" si="30"/>
        <v>0.84042000000044936</v>
      </c>
      <c r="Q125">
        <f t="shared" ca="1" si="24"/>
        <v>0.83567072879506199</v>
      </c>
      <c r="R125" s="61"/>
      <c r="S125" s="2">
        <f t="shared" si="28"/>
        <v>40624.798999999999</v>
      </c>
      <c r="W125">
        <v>239</v>
      </c>
      <c r="X125">
        <v>-4.1810108377831057E-3</v>
      </c>
    </row>
    <row r="126" spans="1:24" s="124" customFormat="1" x14ac:dyDescent="0.2">
      <c r="A126" s="119" t="s">
        <v>148</v>
      </c>
      <c r="B126" s="144" t="s">
        <v>91</v>
      </c>
      <c r="C126" s="145" t="s">
        <v>35</v>
      </c>
      <c r="D126" s="121" t="str">
        <f t="shared" si="26"/>
        <v>II</v>
      </c>
      <c r="E126" s="144">
        <v>55669.426099999997</v>
      </c>
      <c r="F126" s="144">
        <v>1.6000000000000001E-3</v>
      </c>
      <c r="G126" s="124">
        <f t="shared" si="27"/>
        <v>29425.698667221983</v>
      </c>
      <c r="H126" s="221">
        <f t="shared" si="25"/>
        <v>29423.5</v>
      </c>
      <c r="I126" s="124">
        <f t="shared" si="29"/>
        <v>0.8446399999957066</v>
      </c>
      <c r="M126" s="124">
        <f t="shared" si="30"/>
        <v>0.8446399999957066</v>
      </c>
      <c r="Q126" s="126">
        <f t="shared" ca="1" si="24"/>
        <v>0.83901015340940077</v>
      </c>
      <c r="R126" s="127"/>
      <c r="S126" s="128">
        <f t="shared" si="28"/>
        <v>40650.926099999997</v>
      </c>
      <c r="W126" s="124">
        <v>277</v>
      </c>
      <c r="X126" s="124">
        <v>-5.9581601817626506E-5</v>
      </c>
    </row>
    <row r="127" spans="1:24" s="124" customFormat="1" x14ac:dyDescent="0.2">
      <c r="A127" s="119" t="s">
        <v>148</v>
      </c>
      <c r="B127" s="144" t="s">
        <v>91</v>
      </c>
      <c r="C127" s="145" t="s">
        <v>33</v>
      </c>
      <c r="D127" s="121" t="str">
        <f t="shared" si="26"/>
        <v>I</v>
      </c>
      <c r="E127" s="144">
        <v>55669.616300000002</v>
      </c>
      <c r="F127" s="144">
        <v>1E-4</v>
      </c>
      <c r="G127" s="124">
        <f t="shared" si="27"/>
        <v>29426.193773427742</v>
      </c>
      <c r="H127" s="221">
        <f t="shared" si="25"/>
        <v>29424</v>
      </c>
      <c r="I127" s="124">
        <f t="shared" si="29"/>
        <v>0.84275999999954365</v>
      </c>
      <c r="M127" s="124">
        <f t="shared" si="30"/>
        <v>0.84275999999954365</v>
      </c>
      <c r="Q127" s="126">
        <f t="shared" ca="1" si="24"/>
        <v>0.83903470800215318</v>
      </c>
      <c r="R127" s="127"/>
      <c r="S127" s="128">
        <f t="shared" si="28"/>
        <v>40651.116300000002</v>
      </c>
      <c r="W127" s="124">
        <v>277.5</v>
      </c>
      <c r="X127" s="124">
        <v>1.4354372033267282E-3</v>
      </c>
    </row>
    <row r="128" spans="1:24" x14ac:dyDescent="0.2">
      <c r="A128" s="107" t="s">
        <v>158</v>
      </c>
      <c r="B128" s="93" t="s">
        <v>104</v>
      </c>
      <c r="C128" s="112" t="s">
        <v>33</v>
      </c>
      <c r="D128" s="90" t="str">
        <f t="shared" si="26"/>
        <v>II</v>
      </c>
      <c r="E128" s="83">
        <v>55672.498699999996</v>
      </c>
      <c r="F128" s="83">
        <v>2.9999999999999997E-4</v>
      </c>
      <c r="G128" s="13">
        <f t="shared" si="27"/>
        <v>29433.696897126189</v>
      </c>
      <c r="H128" s="221">
        <f t="shared" si="25"/>
        <v>29431.5</v>
      </c>
      <c r="I128">
        <f t="shared" si="29"/>
        <v>0.84395999999833293</v>
      </c>
      <c r="M128">
        <f t="shared" si="30"/>
        <v>0.84395999999833293</v>
      </c>
      <c r="Q128">
        <f t="shared" ca="1" si="24"/>
        <v>0.83940302689344048</v>
      </c>
      <c r="R128" s="61"/>
      <c r="S128" s="2">
        <f t="shared" si="28"/>
        <v>40653.998699999996</v>
      </c>
      <c r="W128">
        <v>1030.5</v>
      </c>
      <c r="X128">
        <v>-1.6624129057163373E-4</v>
      </c>
    </row>
    <row r="129" spans="1:24" x14ac:dyDescent="0.2">
      <c r="A129" s="4" t="s">
        <v>150</v>
      </c>
      <c r="B129" s="113" t="s">
        <v>90</v>
      </c>
      <c r="C129" s="115" t="s">
        <v>35</v>
      </c>
      <c r="D129" s="90" t="str">
        <f t="shared" si="26"/>
        <v>I</v>
      </c>
      <c r="E129" s="22">
        <v>55685.748500000002</v>
      </c>
      <c r="F129" s="22">
        <v>6.9999999999999999E-4</v>
      </c>
      <c r="G129">
        <f t="shared" si="27"/>
        <v>29468.187213660978</v>
      </c>
      <c r="H129" s="221">
        <f t="shared" si="25"/>
        <v>29466</v>
      </c>
      <c r="I129">
        <f t="shared" si="29"/>
        <v>0.84024000000499655</v>
      </c>
      <c r="M129">
        <f t="shared" si="30"/>
        <v>0.84024000000499655</v>
      </c>
      <c r="Q129">
        <f t="shared" ca="1" si="24"/>
        <v>0.84109729379336229</v>
      </c>
      <c r="R129" s="61"/>
      <c r="S129" s="2">
        <f t="shared" si="28"/>
        <v>40667.248500000002</v>
      </c>
      <c r="W129">
        <v>1191.5</v>
      </c>
      <c r="X129">
        <v>1.8298141731065698E-3</v>
      </c>
    </row>
    <row r="130" spans="1:24" s="124" customFormat="1" x14ac:dyDescent="0.2">
      <c r="A130" s="119" t="s">
        <v>148</v>
      </c>
      <c r="B130" s="144" t="s">
        <v>91</v>
      </c>
      <c r="C130" s="145" t="s">
        <v>33</v>
      </c>
      <c r="D130" s="121" t="str">
        <f t="shared" si="26"/>
        <v>I</v>
      </c>
      <c r="E130" s="144">
        <v>55700.352599999998</v>
      </c>
      <c r="F130" s="144">
        <v>1.1000000000000001E-3</v>
      </c>
      <c r="G130" s="124">
        <f t="shared" si="27"/>
        <v>29506.202884214905</v>
      </c>
      <c r="H130" s="222">
        <f>ROUND(2*G130,0)/2-2</f>
        <v>29504</v>
      </c>
      <c r="I130" s="124">
        <f t="shared" si="29"/>
        <v>0.84625999999843771</v>
      </c>
      <c r="M130" s="124">
        <f t="shared" si="30"/>
        <v>0.84625999999843771</v>
      </c>
      <c r="Q130" s="126">
        <f t="shared" ca="1" si="24"/>
        <v>0.84296344284255165</v>
      </c>
      <c r="R130" s="127"/>
      <c r="S130" s="128">
        <f t="shared" si="28"/>
        <v>40681.852599999998</v>
      </c>
      <c r="W130" s="124">
        <v>2050.5</v>
      </c>
      <c r="X130" s="124">
        <v>2.2721225032000802E-3</v>
      </c>
    </row>
    <row r="131" spans="1:24" s="124" customFormat="1" x14ac:dyDescent="0.2">
      <c r="A131" s="119" t="s">
        <v>148</v>
      </c>
      <c r="B131" s="144" t="s">
        <v>91</v>
      </c>
      <c r="C131" s="145" t="s">
        <v>35</v>
      </c>
      <c r="D131" s="121" t="str">
        <f t="shared" si="26"/>
        <v>II</v>
      </c>
      <c r="E131" s="144">
        <v>55700.546199999997</v>
      </c>
      <c r="F131" s="144">
        <v>3.8E-3</v>
      </c>
      <c r="G131" s="124">
        <f t="shared" si="27"/>
        <v>29506.706840899617</v>
      </c>
      <c r="H131" s="222">
        <f>ROUND(2*G131,0)/2-2</f>
        <v>29504.5</v>
      </c>
      <c r="I131" s="124">
        <f t="shared" si="29"/>
        <v>0.84777999999641906</v>
      </c>
      <c r="M131" s="124">
        <f t="shared" si="30"/>
        <v>0.84777999999641906</v>
      </c>
      <c r="Q131" s="126">
        <f t="shared" ca="1" si="24"/>
        <v>0.84298799743530406</v>
      </c>
      <c r="R131" s="127"/>
      <c r="S131" s="128">
        <f t="shared" si="28"/>
        <v>40682.046199999997</v>
      </c>
      <c r="W131" s="124">
        <v>2061</v>
      </c>
      <c r="X131" s="124">
        <v>8.675174176460132E-4</v>
      </c>
    </row>
    <row r="132" spans="1:24" x14ac:dyDescent="0.2">
      <c r="A132" s="4" t="s">
        <v>150</v>
      </c>
      <c r="B132" s="70" t="s">
        <v>103</v>
      </c>
      <c r="C132" s="69" t="s">
        <v>33</v>
      </c>
      <c r="D132" s="81" t="str">
        <f t="shared" si="26"/>
        <v>II</v>
      </c>
      <c r="E132" s="64">
        <v>55989.854700000004</v>
      </c>
      <c r="F132" s="64">
        <v>2.9999999999999997E-4</v>
      </c>
      <c r="G132" s="13">
        <f t="shared" si="27"/>
        <v>30259.800603915042</v>
      </c>
      <c r="H132" s="139">
        <f t="shared" ref="H132:H137" si="31">ROUND(2*G132,0)/2-2.5</f>
        <v>30257.5</v>
      </c>
      <c r="I132">
        <f t="shared" si="29"/>
        <v>0.88380000000324799</v>
      </c>
      <c r="M132">
        <f t="shared" si="30"/>
        <v>0.88380000000324799</v>
      </c>
      <c r="Q132">
        <f t="shared" ca="1" si="24"/>
        <v>0.87996721412055412</v>
      </c>
      <c r="R132" s="61"/>
      <c r="S132" s="2">
        <f t="shared" si="28"/>
        <v>40971.354700000004</v>
      </c>
    </row>
    <row r="133" spans="1:24" x14ac:dyDescent="0.2">
      <c r="A133" s="4" t="s">
        <v>150</v>
      </c>
      <c r="B133" s="70" t="s">
        <v>103</v>
      </c>
      <c r="C133" s="69" t="s">
        <v>33</v>
      </c>
      <c r="D133" s="81" t="str">
        <f t="shared" si="26"/>
        <v>II</v>
      </c>
      <c r="E133" s="64">
        <v>56051.714500000002</v>
      </c>
      <c r="F133" s="64">
        <v>4.0000000000000002E-4</v>
      </c>
      <c r="G133" s="13">
        <f t="shared" si="27"/>
        <v>30420.826738858814</v>
      </c>
      <c r="H133" s="139">
        <f t="shared" si="31"/>
        <v>30418.5</v>
      </c>
      <c r="I133">
        <f t="shared" si="29"/>
        <v>0.89384000000427477</v>
      </c>
      <c r="M133">
        <f t="shared" si="30"/>
        <v>0.89384000000427477</v>
      </c>
      <c r="Q133">
        <f t="shared" ca="1" si="24"/>
        <v>0.88787379298685587</v>
      </c>
      <c r="R133" s="61"/>
      <c r="S133" s="2">
        <f t="shared" si="28"/>
        <v>41033.214500000002</v>
      </c>
    </row>
    <row r="134" spans="1:24" x14ac:dyDescent="0.2">
      <c r="A134" s="4" t="s">
        <v>152</v>
      </c>
      <c r="B134" s="118" t="s">
        <v>105</v>
      </c>
      <c r="C134" s="87" t="s">
        <v>35</v>
      </c>
      <c r="D134" s="90" t="str">
        <f t="shared" si="26"/>
        <v>II</v>
      </c>
      <c r="E134" s="64">
        <v>56381.751300000004</v>
      </c>
      <c r="F134" s="64">
        <v>2.9999999999999997E-4</v>
      </c>
      <c r="G134" s="13">
        <f t="shared" si="27"/>
        <v>31279.939608496468</v>
      </c>
      <c r="H134" s="139">
        <f t="shared" si="31"/>
        <v>31277.5</v>
      </c>
      <c r="I134">
        <f t="shared" si="29"/>
        <v>0.93720000000030268</v>
      </c>
      <c r="N134" s="6">
        <f>I134</f>
        <v>0.93720000000030268</v>
      </c>
      <c r="Q134">
        <f t="shared" ca="1" si="24"/>
        <v>0.93005858333563363</v>
      </c>
      <c r="R134" s="61"/>
      <c r="S134" s="2">
        <f t="shared" si="28"/>
        <v>41363.251300000004</v>
      </c>
    </row>
    <row r="135" spans="1:24" x14ac:dyDescent="0.2">
      <c r="A135" s="4" t="s">
        <v>152</v>
      </c>
      <c r="B135" s="118" t="s">
        <v>105</v>
      </c>
      <c r="C135" s="87" t="s">
        <v>33</v>
      </c>
      <c r="D135" s="90" t="str">
        <f t="shared" si="26"/>
        <v>I</v>
      </c>
      <c r="E135" s="64">
        <v>56385.784099999997</v>
      </c>
      <c r="F135" s="64">
        <v>2.9999999999999997E-4</v>
      </c>
      <c r="G135" s="13">
        <f t="shared" si="27"/>
        <v>31290.43731778425</v>
      </c>
      <c r="H135" s="139">
        <f t="shared" si="31"/>
        <v>31288</v>
      </c>
      <c r="I135">
        <f t="shared" si="29"/>
        <v>0.93632000000070548</v>
      </c>
      <c r="N135" s="6">
        <f>I135</f>
        <v>0.93632000000070548</v>
      </c>
      <c r="Q135">
        <f t="shared" ca="1" si="24"/>
        <v>0.93057422978343607</v>
      </c>
      <c r="R135" s="61"/>
      <c r="S135" s="2">
        <f t="shared" si="28"/>
        <v>41367.284099999997</v>
      </c>
    </row>
    <row r="136" spans="1:24" x14ac:dyDescent="0.2">
      <c r="A136" s="4" t="s">
        <v>152</v>
      </c>
      <c r="B136" s="60" t="s">
        <v>137</v>
      </c>
      <c r="C136" s="87" t="s">
        <v>33</v>
      </c>
      <c r="D136" s="90" t="str">
        <f t="shared" si="26"/>
        <v>I</v>
      </c>
      <c r="E136" s="70">
        <v>56395.390200000002</v>
      </c>
      <c r="F136" s="70">
        <v>1E-4</v>
      </c>
      <c r="G136" s="105">
        <f t="shared" si="27"/>
        <v>31315.442784256564</v>
      </c>
      <c r="H136" s="139">
        <f t="shared" si="31"/>
        <v>31313</v>
      </c>
      <c r="I136" s="106">
        <f t="shared" si="29"/>
        <v>0.93841999999858672</v>
      </c>
      <c r="O136" s="10">
        <f>I136</f>
        <v>0.93841999999858672</v>
      </c>
      <c r="Q136">
        <f t="shared" ca="1" si="24"/>
        <v>0.93180195942106048</v>
      </c>
      <c r="R136" s="61"/>
      <c r="S136" s="2">
        <f t="shared" si="28"/>
        <v>41376.890200000002</v>
      </c>
    </row>
    <row r="137" spans="1:24" x14ac:dyDescent="0.2">
      <c r="A137" s="4" t="s">
        <v>152</v>
      </c>
      <c r="B137" s="60" t="s">
        <v>137</v>
      </c>
      <c r="C137" s="87" t="s">
        <v>35</v>
      </c>
      <c r="D137" s="90" t="str">
        <f t="shared" si="26"/>
        <v>II</v>
      </c>
      <c r="E137" s="70">
        <v>56395.582399999999</v>
      </c>
      <c r="F137" s="70">
        <v>1E-4</v>
      </c>
      <c r="G137" s="105">
        <f t="shared" si="27"/>
        <v>31315.943096626404</v>
      </c>
      <c r="H137" s="139">
        <f t="shared" si="31"/>
        <v>31313.5</v>
      </c>
      <c r="I137" s="106">
        <f t="shared" si="29"/>
        <v>0.93854000000283122</v>
      </c>
      <c r="O137" s="10">
        <f>I137</f>
        <v>0.93854000000283122</v>
      </c>
      <c r="Q137">
        <f t="shared" ca="1" si="24"/>
        <v>0.93182651401381311</v>
      </c>
      <c r="S137" s="2">
        <f t="shared" si="28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16"/>
  <sheetViews>
    <sheetView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D6" sqref="D6"/>
    </sheetView>
  </sheetViews>
  <sheetFormatPr defaultColWidth="10.28515625" defaultRowHeight="12.75" x14ac:dyDescent="0.2"/>
  <cols>
    <col min="1" max="1" width="5.85546875" style="4" customWidth="1"/>
    <col min="2" max="2" width="14.4257812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88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44365.2497</v>
      </c>
      <c r="F7" s="86">
        <v>0.38416</v>
      </c>
      <c r="G7" s="27" t="s">
        <v>155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0.38416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-9.7735811987981203E-3</v>
      </c>
      <c r="F11" s="4"/>
      <c r="G11" s="36"/>
      <c r="H11" s="50" t="str">
        <f>VLOOKUP(H10,$J$1:$K$11,2,FALSE)&amp;$G19</f>
        <v>H21</v>
      </c>
      <c r="I11" s="50" t="str">
        <f>VLOOKUP(I10,$J$1:$K$11,2,FALSE)&amp;$G19</f>
        <v>I21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4.8256825955308807E-5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56395.568864153116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0.38420825682595533</v>
      </c>
      <c r="F16" s="40" t="s">
        <v>83</v>
      </c>
      <c r="G16" s="41">
        <f ca="1">ROUND(2*(G15-E7)/E8,0)/2+1</f>
        <v>41656</v>
      </c>
    </row>
    <row r="17" spans="1:21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57381.314677161783</v>
      </c>
    </row>
    <row r="18" spans="1:21" ht="14.25" thickTop="1" thickBot="1" x14ac:dyDescent="0.25">
      <c r="B18" s="42" t="s">
        <v>9</v>
      </c>
      <c r="C18" s="24"/>
      <c r="D18" s="36"/>
      <c r="E18" s="45">
        <f ca="1">+E15</f>
        <v>56395.568864153116</v>
      </c>
      <c r="F18" s="46">
        <f ca="1">+E16</f>
        <v>0.38420825682595533</v>
      </c>
      <c r="G18" s="47" t="s">
        <v>72</v>
      </c>
    </row>
    <row r="19" spans="1:21" ht="13.5" thickTop="1" x14ac:dyDescent="0.2">
      <c r="B19" s="51" t="s">
        <v>78</v>
      </c>
      <c r="D19"/>
      <c r="E19">
        <f>E7+AA86</f>
        <v>44365.2497</v>
      </c>
      <c r="F19">
        <f>E8+AA87</f>
        <v>0.38416</v>
      </c>
      <c r="G19" s="52">
        <v>21</v>
      </c>
    </row>
    <row r="20" spans="1:21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1" x14ac:dyDescent="0.2">
      <c r="B21" s="13" t="s">
        <v>16</v>
      </c>
      <c r="C21" s="69" t="s">
        <v>33</v>
      </c>
      <c r="D21" s="81" t="str">
        <f t="shared" ref="D21:D52" si="0">IF(H21=INT(H21),"I","II")</f>
        <v>I</v>
      </c>
      <c r="E21" s="70">
        <v>44365.2497</v>
      </c>
      <c r="F21" s="70" t="s">
        <v>18</v>
      </c>
      <c r="G21">
        <f t="shared" ref="G21:G52" si="1">+(E21-E$7)/E$8</f>
        <v>0</v>
      </c>
      <c r="H21">
        <f>ROUND(2*G21,0)/2</f>
        <v>0</v>
      </c>
      <c r="I21">
        <f t="shared" ref="I21:I52" si="2">+E21-(E$7+H21*E$8)</f>
        <v>0</v>
      </c>
      <c r="J21">
        <f>+I21</f>
        <v>0</v>
      </c>
      <c r="Q21" s="160">
        <f t="shared" ref="Q21:Q52" ca="1" si="3">+E$11+E$12*H21</f>
        <v>-9.7735811987981203E-3</v>
      </c>
      <c r="S21" s="2">
        <f t="shared" ref="S21:S52" si="4">+E21-15018.5</f>
        <v>29346.7497</v>
      </c>
    </row>
    <row r="22" spans="1:21" x14ac:dyDescent="0.2">
      <c r="A22" s="4" t="s">
        <v>149</v>
      </c>
      <c r="B22" s="13" t="s">
        <v>106</v>
      </c>
      <c r="C22" s="69" t="s">
        <v>35</v>
      </c>
      <c r="D22" s="81" t="str">
        <f t="shared" si="0"/>
        <v>II</v>
      </c>
      <c r="E22" s="80">
        <v>45769.731399999997</v>
      </c>
      <c r="F22" s="70"/>
      <c r="G22">
        <f t="shared" si="1"/>
        <v>3655.9811016243143</v>
      </c>
      <c r="H22" s="92">
        <f t="shared" ref="H22:H33" si="5">ROUND(2*G22,0)/2-0.5</f>
        <v>3655.5</v>
      </c>
      <c r="I22">
        <f t="shared" si="2"/>
        <v>0.18481999999494292</v>
      </c>
      <c r="M22" s="6">
        <f t="shared" ref="M22:M27" si="6">I22</f>
        <v>0.18481999999494292</v>
      </c>
      <c r="Q22" s="160">
        <f t="shared" ca="1" si="3"/>
        <v>0.16662924608083321</v>
      </c>
      <c r="R22" s="61"/>
      <c r="S22" s="2">
        <f t="shared" si="4"/>
        <v>30751.231399999997</v>
      </c>
    </row>
    <row r="23" spans="1:21" x14ac:dyDescent="0.2">
      <c r="A23" s="4" t="s">
        <v>149</v>
      </c>
      <c r="B23" s="13" t="s">
        <v>106</v>
      </c>
      <c r="C23" s="69" t="s">
        <v>33</v>
      </c>
      <c r="D23" s="81" t="str">
        <f t="shared" si="0"/>
        <v>I</v>
      </c>
      <c r="E23" s="80">
        <v>45770.691899999998</v>
      </c>
      <c r="F23" s="70"/>
      <c r="G23">
        <f t="shared" si="1"/>
        <v>3658.4813619325218</v>
      </c>
      <c r="H23" s="92">
        <f t="shared" si="5"/>
        <v>3658</v>
      </c>
      <c r="I23">
        <f t="shared" si="2"/>
        <v>0.18491999999969266</v>
      </c>
      <c r="M23" s="6">
        <f t="shared" si="6"/>
        <v>0.18491999999969266</v>
      </c>
      <c r="Q23" s="160">
        <f t="shared" ca="1" si="3"/>
        <v>0.1667498881457215</v>
      </c>
      <c r="S23" s="2">
        <f t="shared" si="4"/>
        <v>30752.191899999998</v>
      </c>
    </row>
    <row r="24" spans="1:21" x14ac:dyDescent="0.2">
      <c r="A24" s="4" t="s">
        <v>149</v>
      </c>
      <c r="B24" s="13" t="s">
        <v>106</v>
      </c>
      <c r="C24" s="69" t="s">
        <v>35</v>
      </c>
      <c r="D24" s="81" t="str">
        <f t="shared" si="0"/>
        <v>II</v>
      </c>
      <c r="E24" s="80">
        <v>45770.883999999998</v>
      </c>
      <c r="F24" s="70"/>
      <c r="G24">
        <f t="shared" si="1"/>
        <v>3658.9814139941636</v>
      </c>
      <c r="H24" s="92">
        <f t="shared" si="5"/>
        <v>3658.5</v>
      </c>
      <c r="I24">
        <f t="shared" si="2"/>
        <v>0.18493999999918742</v>
      </c>
      <c r="M24" s="6">
        <f t="shared" si="6"/>
        <v>0.18493999999918742</v>
      </c>
      <c r="Q24" s="160">
        <f t="shared" ca="1" si="3"/>
        <v>0.16677401655869914</v>
      </c>
      <c r="S24" s="2">
        <f t="shared" si="4"/>
        <v>30752.383999999998</v>
      </c>
    </row>
    <row r="25" spans="1:21" x14ac:dyDescent="0.2">
      <c r="A25" s="4" t="s">
        <v>149</v>
      </c>
      <c r="B25" s="13" t="s">
        <v>106</v>
      </c>
      <c r="C25" s="69" t="s">
        <v>33</v>
      </c>
      <c r="D25" s="81" t="str">
        <f t="shared" si="0"/>
        <v>I</v>
      </c>
      <c r="E25" s="80">
        <v>45773.765200000002</v>
      </c>
      <c r="F25" s="70"/>
      <c r="G25">
        <f t="shared" si="1"/>
        <v>3666.4814139941727</v>
      </c>
      <c r="H25" s="92">
        <f t="shared" si="5"/>
        <v>3666</v>
      </c>
      <c r="I25">
        <f t="shared" si="2"/>
        <v>0.18493999999918742</v>
      </c>
      <c r="M25" s="6">
        <f t="shared" si="6"/>
        <v>0.18493999999918742</v>
      </c>
      <c r="Q25" s="160">
        <f t="shared" ca="1" si="3"/>
        <v>0.16713594275336396</v>
      </c>
      <c r="S25" s="2">
        <f t="shared" si="4"/>
        <v>30755.265200000002</v>
      </c>
    </row>
    <row r="26" spans="1:21" x14ac:dyDescent="0.2">
      <c r="A26" s="4" t="s">
        <v>149</v>
      </c>
      <c r="B26" s="13" t="s">
        <v>106</v>
      </c>
      <c r="C26" s="69" t="s">
        <v>35</v>
      </c>
      <c r="D26" s="81" t="str">
        <f t="shared" si="0"/>
        <v>II</v>
      </c>
      <c r="E26" s="80">
        <v>45773.957199999997</v>
      </c>
      <c r="F26" s="70"/>
      <c r="G26">
        <f t="shared" si="1"/>
        <v>3666.981205747597</v>
      </c>
      <c r="H26" s="92">
        <f t="shared" si="5"/>
        <v>3666.5</v>
      </c>
      <c r="I26">
        <f t="shared" si="2"/>
        <v>0.18485999999393243</v>
      </c>
      <c r="M26" s="6">
        <f t="shared" si="6"/>
        <v>0.18485999999393243</v>
      </c>
      <c r="Q26" s="160">
        <f t="shared" ca="1" si="3"/>
        <v>0.16716007116634163</v>
      </c>
      <c r="S26" s="2">
        <f t="shared" si="4"/>
        <v>30755.457199999997</v>
      </c>
    </row>
    <row r="27" spans="1:21" x14ac:dyDescent="0.2">
      <c r="A27" s="4" t="s">
        <v>149</v>
      </c>
      <c r="B27" s="13" t="s">
        <v>106</v>
      </c>
      <c r="C27" s="69" t="s">
        <v>33</v>
      </c>
      <c r="D27" s="81" t="str">
        <f t="shared" si="0"/>
        <v>I</v>
      </c>
      <c r="E27" s="80">
        <v>45841.760999999999</v>
      </c>
      <c r="F27" s="70"/>
      <c r="G27">
        <f t="shared" si="1"/>
        <v>3843.4800603914991</v>
      </c>
      <c r="H27" s="92">
        <f t="shared" si="5"/>
        <v>3843</v>
      </c>
      <c r="I27">
        <f t="shared" si="2"/>
        <v>0.18441999999777181</v>
      </c>
      <c r="M27" s="6">
        <f t="shared" si="6"/>
        <v>0.18441999999777181</v>
      </c>
      <c r="Q27" s="160">
        <f t="shared" ca="1" si="3"/>
        <v>0.17567740094745363</v>
      </c>
      <c r="R27" s="61"/>
      <c r="S27" s="2">
        <f t="shared" si="4"/>
        <v>30823.260999999999</v>
      </c>
    </row>
    <row r="28" spans="1:21" x14ac:dyDescent="0.2">
      <c r="A28" s="107" t="s">
        <v>158</v>
      </c>
      <c r="B28" s="14" t="s">
        <v>44</v>
      </c>
      <c r="C28" s="81" t="s">
        <v>33</v>
      </c>
      <c r="D28" s="81" t="str">
        <f t="shared" si="0"/>
        <v>I</v>
      </c>
      <c r="E28" s="78">
        <v>46148.366999999998</v>
      </c>
      <c r="F28" s="78"/>
      <c r="G28" s="9">
        <f t="shared" si="1"/>
        <v>4641.6006351520145</v>
      </c>
      <c r="H28" s="92">
        <f t="shared" si="5"/>
        <v>4641</v>
      </c>
      <c r="I28" s="10">
        <f t="shared" si="2"/>
        <v>0.23073999999905936</v>
      </c>
      <c r="K28" s="75">
        <f>I28</f>
        <v>0.23073999999905936</v>
      </c>
      <c r="Q28" s="160">
        <f t="shared" ca="1" si="3"/>
        <v>0.21418634805979006</v>
      </c>
      <c r="S28" s="2">
        <f t="shared" si="4"/>
        <v>31129.866999999998</v>
      </c>
    </row>
    <row r="29" spans="1:21" x14ac:dyDescent="0.2">
      <c r="A29" s="107" t="s">
        <v>158</v>
      </c>
      <c r="B29" s="14" t="s">
        <v>44</v>
      </c>
      <c r="C29" s="81" t="s">
        <v>33</v>
      </c>
      <c r="D29" s="81" t="str">
        <f t="shared" si="0"/>
        <v>I</v>
      </c>
      <c r="E29" s="78">
        <v>46173.326999999997</v>
      </c>
      <c r="F29" s="78"/>
      <c r="G29" s="9">
        <f t="shared" si="1"/>
        <v>4706.5735630987019</v>
      </c>
      <c r="H29" s="92">
        <f t="shared" si="5"/>
        <v>4706</v>
      </c>
      <c r="I29" s="10">
        <f t="shared" si="2"/>
        <v>0.22033999999985099</v>
      </c>
      <c r="K29" s="75">
        <f>I29</f>
        <v>0.22033999999985099</v>
      </c>
      <c r="Q29" s="160">
        <f t="shared" ca="1" si="3"/>
        <v>0.21732304174688513</v>
      </c>
      <c r="S29" s="2">
        <f t="shared" si="4"/>
        <v>31154.826999999997</v>
      </c>
    </row>
    <row r="30" spans="1:21" s="124" customFormat="1" x14ac:dyDescent="0.2">
      <c r="A30" s="119" t="s">
        <v>148</v>
      </c>
      <c r="B30" s="131" t="s">
        <v>107</v>
      </c>
      <c r="C30" s="133" t="s">
        <v>33</v>
      </c>
      <c r="D30" s="133" t="str">
        <f t="shared" si="0"/>
        <v>II</v>
      </c>
      <c r="E30" s="122">
        <v>46180.449000000001</v>
      </c>
      <c r="F30" s="122"/>
      <c r="G30" s="123">
        <f t="shared" si="1"/>
        <v>4725.1127134527287</v>
      </c>
      <c r="H30" s="92">
        <f t="shared" si="5"/>
        <v>4724.5</v>
      </c>
      <c r="I30" s="125">
        <f t="shared" si="2"/>
        <v>0.23537999999825843</v>
      </c>
      <c r="M30" s="125"/>
      <c r="Q30" s="160">
        <f t="shared" ca="1" si="3"/>
        <v>0.21821579302705835</v>
      </c>
      <c r="R30" s="127"/>
      <c r="S30" s="128">
        <f t="shared" si="4"/>
        <v>31161.949000000001</v>
      </c>
      <c r="U30" s="124" t="s">
        <v>156</v>
      </c>
    </row>
    <row r="31" spans="1:21" s="124" customFormat="1" x14ac:dyDescent="0.2">
      <c r="A31" s="119" t="s">
        <v>148</v>
      </c>
      <c r="B31" s="131" t="s">
        <v>107</v>
      </c>
      <c r="C31" s="133" t="s">
        <v>33</v>
      </c>
      <c r="D31" s="133" t="str">
        <f t="shared" si="0"/>
        <v>II</v>
      </c>
      <c r="E31" s="122">
        <v>46180.4496</v>
      </c>
      <c r="F31" s="122"/>
      <c r="G31" s="123">
        <f t="shared" si="1"/>
        <v>4725.1142753019567</v>
      </c>
      <c r="H31" s="92">
        <f t="shared" si="5"/>
        <v>4724.5</v>
      </c>
      <c r="I31" s="125">
        <f t="shared" si="2"/>
        <v>0.23597999999765307</v>
      </c>
      <c r="M31" s="125"/>
      <c r="Q31" s="160">
        <f t="shared" ca="1" si="3"/>
        <v>0.21821579302705835</v>
      </c>
      <c r="R31" s="127"/>
      <c r="S31" s="128">
        <f t="shared" si="4"/>
        <v>31161.9496</v>
      </c>
    </row>
    <row r="32" spans="1:21" x14ac:dyDescent="0.2">
      <c r="A32" s="107" t="s">
        <v>158</v>
      </c>
      <c r="B32" s="14" t="s">
        <v>44</v>
      </c>
      <c r="C32" s="69" t="s">
        <v>35</v>
      </c>
      <c r="D32" s="81" t="str">
        <f t="shared" si="0"/>
        <v>II</v>
      </c>
      <c r="E32" s="78">
        <v>46200.417999999998</v>
      </c>
      <c r="F32" s="78"/>
      <c r="G32" s="9">
        <f t="shared" si="1"/>
        <v>4777.0936588921222</v>
      </c>
      <c r="H32" s="92">
        <f t="shared" si="5"/>
        <v>4776.5</v>
      </c>
      <c r="I32" s="10">
        <f t="shared" si="2"/>
        <v>0.22806000000127824</v>
      </c>
      <c r="K32" s="75">
        <f t="shared" ref="K32:K40" si="7">I32</f>
        <v>0.22806000000127824</v>
      </c>
      <c r="Q32" s="160">
        <f t="shared" ca="1" si="3"/>
        <v>0.2207251479767344</v>
      </c>
      <c r="S32" s="2">
        <f t="shared" si="4"/>
        <v>31181.917999999998</v>
      </c>
    </row>
    <row r="33" spans="1:21" x14ac:dyDescent="0.2">
      <c r="A33" s="107" t="s">
        <v>158</v>
      </c>
      <c r="B33" s="14" t="s">
        <v>44</v>
      </c>
      <c r="C33" s="69" t="s">
        <v>35</v>
      </c>
      <c r="D33" s="81" t="str">
        <f t="shared" si="0"/>
        <v>II</v>
      </c>
      <c r="E33" s="78">
        <v>46220.406000000003</v>
      </c>
      <c r="F33" s="78"/>
      <c r="G33" s="9">
        <f t="shared" si="1"/>
        <v>4829.1240628904688</v>
      </c>
      <c r="H33" s="92">
        <f t="shared" si="5"/>
        <v>4828.5</v>
      </c>
      <c r="I33" s="10">
        <f t="shared" si="2"/>
        <v>0.23974000000453088</v>
      </c>
      <c r="K33" s="75">
        <f t="shared" si="7"/>
        <v>0.23974000000453088</v>
      </c>
      <c r="Q33" s="160">
        <f t="shared" ca="1" si="3"/>
        <v>0.22323450292641045</v>
      </c>
      <c r="S33" s="2">
        <f t="shared" si="4"/>
        <v>31201.906000000003</v>
      </c>
    </row>
    <row r="34" spans="1:21" s="124" customFormat="1" x14ac:dyDescent="0.2">
      <c r="A34" s="119" t="s">
        <v>148</v>
      </c>
      <c r="B34" s="131" t="s">
        <v>45</v>
      </c>
      <c r="C34" s="133" t="s">
        <v>35</v>
      </c>
      <c r="D34" s="133" t="str">
        <f t="shared" si="0"/>
        <v>I</v>
      </c>
      <c r="E34" s="122">
        <v>48329.51</v>
      </c>
      <c r="F34" s="122"/>
      <c r="G34" s="123">
        <f t="shared" si="1"/>
        <v>10319.294825072891</v>
      </c>
      <c r="H34" s="11">
        <f t="shared" ref="H34:H51" si="8">ROUND(2*G34,0)/2-1.5</f>
        <v>10318</v>
      </c>
      <c r="I34" s="125">
        <f t="shared" si="2"/>
        <v>0.49741999999969266</v>
      </c>
      <c r="K34" s="125">
        <f t="shared" si="7"/>
        <v>0.49741999999969266</v>
      </c>
      <c r="Q34" s="160">
        <f t="shared" ca="1" si="3"/>
        <v>0.48814034900807812</v>
      </c>
      <c r="R34" s="126"/>
      <c r="S34" s="128">
        <f t="shared" si="4"/>
        <v>33311.01</v>
      </c>
    </row>
    <row r="35" spans="1:21" s="124" customFormat="1" x14ac:dyDescent="0.2">
      <c r="A35" s="119" t="s">
        <v>148</v>
      </c>
      <c r="B35" s="131" t="s">
        <v>45</v>
      </c>
      <c r="C35" s="133" t="s">
        <v>35</v>
      </c>
      <c r="D35" s="133" t="str">
        <f t="shared" si="0"/>
        <v>I</v>
      </c>
      <c r="E35" s="122">
        <v>48387.527999999998</v>
      </c>
      <c r="F35" s="122"/>
      <c r="G35" s="123">
        <f t="shared" si="1"/>
        <v>10470.320439400244</v>
      </c>
      <c r="H35" s="11">
        <f t="shared" si="8"/>
        <v>10469</v>
      </c>
      <c r="I35" s="125">
        <f t="shared" si="2"/>
        <v>0.50725999999849591</v>
      </c>
      <c r="K35" s="125">
        <f t="shared" si="7"/>
        <v>0.50725999999849591</v>
      </c>
      <c r="Q35" s="160">
        <f t="shared" ca="1" si="3"/>
        <v>0.49542712972732983</v>
      </c>
      <c r="R35" s="126"/>
      <c r="S35" s="128">
        <f t="shared" si="4"/>
        <v>33369.027999999998</v>
      </c>
    </row>
    <row r="36" spans="1:21" s="124" customFormat="1" x14ac:dyDescent="0.2">
      <c r="A36" s="119" t="s">
        <v>148</v>
      </c>
      <c r="B36" s="131" t="s">
        <v>45</v>
      </c>
      <c r="C36" s="132" t="s">
        <v>33</v>
      </c>
      <c r="D36" s="133" t="str">
        <f t="shared" si="0"/>
        <v>II</v>
      </c>
      <c r="E36" s="122">
        <v>48400.404999999999</v>
      </c>
      <c r="F36" s="122"/>
      <c r="G36" s="123">
        <f t="shared" si="1"/>
        <v>10503.840326947102</v>
      </c>
      <c r="H36" s="11">
        <f t="shared" si="8"/>
        <v>10502.5</v>
      </c>
      <c r="I36" s="125">
        <f t="shared" si="2"/>
        <v>0.51489999999466818</v>
      </c>
      <c r="K36" s="125">
        <f t="shared" si="7"/>
        <v>0.51489999999466818</v>
      </c>
      <c r="Q36" s="160">
        <f t="shared" ca="1" si="3"/>
        <v>0.49704373339683261</v>
      </c>
      <c r="R36" s="126"/>
      <c r="S36" s="128">
        <f t="shared" si="4"/>
        <v>33381.904999999999</v>
      </c>
    </row>
    <row r="37" spans="1:21" s="124" customFormat="1" x14ac:dyDescent="0.2">
      <c r="A37" s="119" t="s">
        <v>148</v>
      </c>
      <c r="B37" s="131" t="s">
        <v>46</v>
      </c>
      <c r="C37" s="132" t="s">
        <v>33</v>
      </c>
      <c r="D37" s="133" t="str">
        <f t="shared" si="0"/>
        <v>II</v>
      </c>
      <c r="E37" s="122">
        <v>48717.360999999997</v>
      </c>
      <c r="F37" s="122">
        <v>4.0000000000000001E-3</v>
      </c>
      <c r="G37" s="123">
        <f t="shared" si="1"/>
        <v>11328.902800916276</v>
      </c>
      <c r="H37" s="11">
        <f t="shared" si="8"/>
        <v>11327.5</v>
      </c>
      <c r="I37" s="125">
        <f t="shared" si="2"/>
        <v>0.53889999999955762</v>
      </c>
      <c r="K37" s="125">
        <f t="shared" si="7"/>
        <v>0.53889999999955762</v>
      </c>
      <c r="Q37" s="160">
        <f t="shared" ca="1" si="3"/>
        <v>0.53685561480996236</v>
      </c>
      <c r="R37" s="126"/>
      <c r="S37" s="128">
        <f t="shared" si="4"/>
        <v>33698.860999999997</v>
      </c>
    </row>
    <row r="38" spans="1:21" s="124" customFormat="1" x14ac:dyDescent="0.2">
      <c r="A38" s="119" t="s">
        <v>148</v>
      </c>
      <c r="B38" s="131" t="s">
        <v>46</v>
      </c>
      <c r="C38" s="132" t="s">
        <v>33</v>
      </c>
      <c r="D38" s="133" t="str">
        <f t="shared" si="0"/>
        <v>II</v>
      </c>
      <c r="E38" s="122">
        <v>48733.491999999998</v>
      </c>
      <c r="F38" s="122">
        <v>2E-3</v>
      </c>
      <c r="G38" s="123">
        <f t="shared" si="1"/>
        <v>11370.893117451056</v>
      </c>
      <c r="H38" s="11">
        <f t="shared" si="8"/>
        <v>11369.5</v>
      </c>
      <c r="I38" s="125">
        <f t="shared" si="2"/>
        <v>0.53517999999894528</v>
      </c>
      <c r="K38" s="125">
        <f t="shared" si="7"/>
        <v>0.53517999999894528</v>
      </c>
      <c r="Q38" s="160">
        <f t="shared" ca="1" si="3"/>
        <v>0.53888240150008537</v>
      </c>
      <c r="R38" s="126"/>
      <c r="S38" s="128">
        <f t="shared" si="4"/>
        <v>33714.991999999998</v>
      </c>
    </row>
    <row r="39" spans="1:21" s="124" customFormat="1" x14ac:dyDescent="0.2">
      <c r="A39" s="119" t="s">
        <v>148</v>
      </c>
      <c r="B39" s="131" t="s">
        <v>46</v>
      </c>
      <c r="C39" s="133" t="s">
        <v>35</v>
      </c>
      <c r="D39" s="133" t="str">
        <f t="shared" si="0"/>
        <v>I</v>
      </c>
      <c r="E39" s="122">
        <v>48747.523999999998</v>
      </c>
      <c r="F39" s="122">
        <v>2E-3</v>
      </c>
      <c r="G39" s="123">
        <f t="shared" si="1"/>
        <v>11407.419564764674</v>
      </c>
      <c r="H39" s="11">
        <f t="shared" si="8"/>
        <v>11406</v>
      </c>
      <c r="I39" s="125">
        <f t="shared" si="2"/>
        <v>0.54533999999694061</v>
      </c>
      <c r="K39" s="125">
        <f t="shared" si="7"/>
        <v>0.54533999999694061</v>
      </c>
      <c r="Q39" s="160">
        <f t="shared" ca="1" si="3"/>
        <v>0.54064377564745414</v>
      </c>
      <c r="R39" s="126"/>
      <c r="S39" s="128">
        <f t="shared" si="4"/>
        <v>33729.023999999998</v>
      </c>
    </row>
    <row r="40" spans="1:21" s="124" customFormat="1" x14ac:dyDescent="0.2">
      <c r="A40" s="119" t="s">
        <v>148</v>
      </c>
      <c r="B40" s="131" t="s">
        <v>46</v>
      </c>
      <c r="C40" s="132" t="s">
        <v>33</v>
      </c>
      <c r="D40" s="133" t="str">
        <f t="shared" si="0"/>
        <v>II</v>
      </c>
      <c r="E40" s="122">
        <v>48791.502999999997</v>
      </c>
      <c r="F40" s="122">
        <v>3.0000000000000001E-3</v>
      </c>
      <c r="G40" s="123">
        <f t="shared" si="1"/>
        <v>11521.900510204074</v>
      </c>
      <c r="H40" s="11">
        <f t="shared" si="8"/>
        <v>11520.5</v>
      </c>
      <c r="I40" s="125">
        <f t="shared" si="2"/>
        <v>0.53801999999268446</v>
      </c>
      <c r="K40" s="125">
        <f t="shared" si="7"/>
        <v>0.53801999999268446</v>
      </c>
      <c r="Q40" s="160">
        <f t="shared" ca="1" si="3"/>
        <v>0.54616918221933697</v>
      </c>
      <c r="R40" s="126"/>
      <c r="S40" s="128">
        <f t="shared" si="4"/>
        <v>33773.002999999997</v>
      </c>
    </row>
    <row r="41" spans="1:21" x14ac:dyDescent="0.2">
      <c r="A41" s="4" t="s">
        <v>150</v>
      </c>
      <c r="B41" s="13" t="s">
        <v>36</v>
      </c>
      <c r="C41" s="81" t="s">
        <v>33</v>
      </c>
      <c r="D41" s="81" t="str">
        <f t="shared" si="0"/>
        <v>I</v>
      </c>
      <c r="E41" s="78">
        <v>49137.485999999997</v>
      </c>
      <c r="F41" s="78">
        <v>5.0000000000000001E-3</v>
      </c>
      <c r="G41" s="9">
        <f t="shared" si="1"/>
        <v>12422.522646813819</v>
      </c>
      <c r="H41" s="11">
        <f t="shared" si="8"/>
        <v>12421</v>
      </c>
      <c r="I41" s="10">
        <f t="shared" si="2"/>
        <v>0.58493999999336665</v>
      </c>
      <c r="M41" s="75">
        <f t="shared" ref="M41:M49" si="9">I41</f>
        <v>0.58493999999336665</v>
      </c>
      <c r="Q41" s="160">
        <f t="shared" ca="1" si="3"/>
        <v>0.58962445399209251</v>
      </c>
      <c r="S41" s="2">
        <f t="shared" si="4"/>
        <v>34118.985999999997</v>
      </c>
      <c r="U41" s="76" t="s">
        <v>133</v>
      </c>
    </row>
    <row r="42" spans="1:21" x14ac:dyDescent="0.2">
      <c r="A42" s="4" t="s">
        <v>150</v>
      </c>
      <c r="B42" s="13" t="s">
        <v>36</v>
      </c>
      <c r="C42" s="69" t="s">
        <v>33</v>
      </c>
      <c r="D42" s="81" t="str">
        <f t="shared" si="0"/>
        <v>I</v>
      </c>
      <c r="E42" s="70">
        <v>49479.43</v>
      </c>
      <c r="F42" s="70" t="s">
        <v>133</v>
      </c>
      <c r="G42">
        <f t="shared" si="1"/>
        <v>13312.630935027071</v>
      </c>
      <c r="H42" s="11">
        <f t="shared" si="8"/>
        <v>13311</v>
      </c>
      <c r="I42">
        <f t="shared" si="2"/>
        <v>0.62653999999747612</v>
      </c>
      <c r="M42" s="6">
        <f t="shared" si="9"/>
        <v>0.62653999999747612</v>
      </c>
      <c r="Q42" s="160">
        <f t="shared" ca="1" si="3"/>
        <v>0.63257302909231738</v>
      </c>
      <c r="S42" s="2">
        <f t="shared" si="4"/>
        <v>34460.93</v>
      </c>
      <c r="U42" s="76" t="s">
        <v>133</v>
      </c>
    </row>
    <row r="43" spans="1:21" x14ac:dyDescent="0.2">
      <c r="A43" s="4" t="s">
        <v>150</v>
      </c>
      <c r="B43" s="13" t="s">
        <v>36</v>
      </c>
      <c r="C43" s="69" t="s">
        <v>35</v>
      </c>
      <c r="D43" s="81" t="str">
        <f t="shared" si="0"/>
        <v>II</v>
      </c>
      <c r="E43" s="78">
        <v>49516.508000000002</v>
      </c>
      <c r="F43" s="78">
        <v>3.0000000000000001E-3</v>
      </c>
      <c r="G43" s="9">
        <f t="shared" si="1"/>
        <v>13409.148011245317</v>
      </c>
      <c r="H43" s="11">
        <f t="shared" si="8"/>
        <v>13407.5</v>
      </c>
      <c r="I43" s="10">
        <f t="shared" si="2"/>
        <v>0.6330999999991036</v>
      </c>
      <c r="M43" s="75">
        <f t="shared" si="9"/>
        <v>0.6330999999991036</v>
      </c>
      <c r="Q43" s="160">
        <f t="shared" ca="1" si="3"/>
        <v>0.63722981279700475</v>
      </c>
      <c r="S43" s="2">
        <f t="shared" si="4"/>
        <v>34498.008000000002</v>
      </c>
      <c r="U43" s="76" t="s">
        <v>133</v>
      </c>
    </row>
    <row r="44" spans="1:21" s="190" customFormat="1" x14ac:dyDescent="0.2">
      <c r="A44" s="183" t="s">
        <v>150</v>
      </c>
      <c r="B44" s="204" t="s">
        <v>36</v>
      </c>
      <c r="C44" s="185" t="s">
        <v>33</v>
      </c>
      <c r="D44" s="186" t="str">
        <f t="shared" si="0"/>
        <v>I</v>
      </c>
      <c r="E44" s="197">
        <v>49722.6325</v>
      </c>
      <c r="F44" s="197" t="s">
        <v>134</v>
      </c>
      <c r="G44" s="190">
        <f t="shared" si="1"/>
        <v>13945.706997084546</v>
      </c>
      <c r="H44" s="11">
        <f t="shared" si="8"/>
        <v>13944</v>
      </c>
      <c r="I44" s="190">
        <f t="shared" si="2"/>
        <v>0.6557600000014645</v>
      </c>
      <c r="M44" s="198">
        <f t="shared" si="9"/>
        <v>0.6557600000014645</v>
      </c>
      <c r="Q44" s="160">
        <f t="shared" ca="1" si="3"/>
        <v>0.66311959992202785</v>
      </c>
      <c r="S44" s="193">
        <f t="shared" si="4"/>
        <v>34704.1325</v>
      </c>
      <c r="U44" s="217" t="s">
        <v>134</v>
      </c>
    </row>
    <row r="45" spans="1:21" s="158" customFormat="1" x14ac:dyDescent="0.2">
      <c r="A45" s="153" t="s">
        <v>148</v>
      </c>
      <c r="B45" s="245" t="s">
        <v>57</v>
      </c>
      <c r="C45" s="250" t="s">
        <v>35</v>
      </c>
      <c r="D45" s="168" t="str">
        <f t="shared" si="0"/>
        <v>I</v>
      </c>
      <c r="E45" s="163">
        <v>49761.437100000003</v>
      </c>
      <c r="F45" s="163">
        <v>1.5E-3</v>
      </c>
      <c r="G45" s="158">
        <f t="shared" si="1"/>
        <v>14046.718554768853</v>
      </c>
      <c r="H45" s="11">
        <f t="shared" si="8"/>
        <v>14045</v>
      </c>
      <c r="I45" s="158">
        <f t="shared" si="2"/>
        <v>0.66020000000571599</v>
      </c>
      <c r="M45" s="158">
        <f t="shared" si="9"/>
        <v>0.66020000000571599</v>
      </c>
      <c r="Q45" s="160">
        <f t="shared" ca="1" si="3"/>
        <v>0.66799353934351402</v>
      </c>
      <c r="R45" s="160"/>
      <c r="S45" s="161">
        <f t="shared" si="4"/>
        <v>34742.937100000003</v>
      </c>
      <c r="U45" s="165"/>
    </row>
    <row r="46" spans="1:21" s="158" customFormat="1" x14ac:dyDescent="0.2">
      <c r="A46" s="153" t="s">
        <v>148</v>
      </c>
      <c r="B46" s="245" t="s">
        <v>57</v>
      </c>
      <c r="C46" s="250" t="s">
        <v>35</v>
      </c>
      <c r="D46" s="168" t="str">
        <f t="shared" si="0"/>
        <v>I</v>
      </c>
      <c r="E46" s="163">
        <v>49761.4375</v>
      </c>
      <c r="F46" s="163">
        <v>1.2999999999999999E-3</v>
      </c>
      <c r="G46" s="158">
        <f t="shared" si="1"/>
        <v>14046.719596001665</v>
      </c>
      <c r="H46" s="11">
        <f t="shared" si="8"/>
        <v>14045</v>
      </c>
      <c r="I46" s="158">
        <f t="shared" si="2"/>
        <v>0.6606000000028871</v>
      </c>
      <c r="M46" s="158">
        <f t="shared" si="9"/>
        <v>0.6606000000028871</v>
      </c>
      <c r="Q46" s="160">
        <f t="shared" ca="1" si="3"/>
        <v>0.66799353934351402</v>
      </c>
      <c r="R46" s="160"/>
      <c r="S46" s="161">
        <f t="shared" si="4"/>
        <v>34742.9375</v>
      </c>
      <c r="U46" s="165" t="s">
        <v>133</v>
      </c>
    </row>
    <row r="47" spans="1:21" s="158" customFormat="1" x14ac:dyDescent="0.2">
      <c r="A47" s="153" t="s">
        <v>148</v>
      </c>
      <c r="B47" s="245" t="s">
        <v>57</v>
      </c>
      <c r="C47" s="250" t="s">
        <v>33</v>
      </c>
      <c r="D47" s="168" t="str">
        <f t="shared" si="0"/>
        <v>II</v>
      </c>
      <c r="E47" s="163">
        <v>49761.630799999999</v>
      </c>
      <c r="F47" s="163">
        <v>5.0000000000000001E-4</v>
      </c>
      <c r="G47" s="158">
        <f t="shared" si="1"/>
        <v>14047.222771761762</v>
      </c>
      <c r="H47" s="11">
        <f t="shared" si="8"/>
        <v>14045.5</v>
      </c>
      <c r="I47" s="158">
        <f t="shared" si="2"/>
        <v>0.66182000000117114</v>
      </c>
      <c r="M47" s="158">
        <f t="shared" si="9"/>
        <v>0.66182000000117114</v>
      </c>
      <c r="Q47" s="160">
        <f t="shared" ca="1" si="3"/>
        <v>0.66801766775649174</v>
      </c>
      <c r="R47" s="160"/>
      <c r="S47" s="161">
        <f t="shared" si="4"/>
        <v>34743.130799999999</v>
      </c>
      <c r="U47" s="165" t="s">
        <v>133</v>
      </c>
    </row>
    <row r="48" spans="1:21" s="158" customFormat="1" x14ac:dyDescent="0.2">
      <c r="A48" s="153" t="s">
        <v>148</v>
      </c>
      <c r="B48" s="245" t="s">
        <v>57</v>
      </c>
      <c r="C48" s="250" t="s">
        <v>33</v>
      </c>
      <c r="D48" s="168" t="str">
        <f t="shared" si="0"/>
        <v>II</v>
      </c>
      <c r="E48" s="163">
        <v>49761.631300000001</v>
      </c>
      <c r="F48" s="163">
        <v>1.1000000000000001E-3</v>
      </c>
      <c r="G48" s="158">
        <f t="shared" si="1"/>
        <v>14047.224073302792</v>
      </c>
      <c r="H48" s="11">
        <f t="shared" si="8"/>
        <v>14045.5</v>
      </c>
      <c r="I48" s="158">
        <f t="shared" si="2"/>
        <v>0.66232000000309199</v>
      </c>
      <c r="M48" s="158">
        <f t="shared" si="9"/>
        <v>0.66232000000309199</v>
      </c>
      <c r="Q48" s="160">
        <f t="shared" ca="1" si="3"/>
        <v>0.66801766775649174</v>
      </c>
      <c r="R48" s="160"/>
      <c r="S48" s="161">
        <f t="shared" si="4"/>
        <v>34743.131300000001</v>
      </c>
      <c r="U48" s="165" t="s">
        <v>134</v>
      </c>
    </row>
    <row r="49" spans="1:21" s="190" customFormat="1" x14ac:dyDescent="0.2">
      <c r="A49" s="183" t="s">
        <v>150</v>
      </c>
      <c r="B49" s="204" t="s">
        <v>36</v>
      </c>
      <c r="C49" s="185" t="s">
        <v>35</v>
      </c>
      <c r="D49" s="186" t="str">
        <f t="shared" si="0"/>
        <v>II</v>
      </c>
      <c r="E49" s="197">
        <v>49810.425799999997</v>
      </c>
      <c r="F49" s="197" t="s">
        <v>134</v>
      </c>
      <c r="G49" s="190">
        <f t="shared" si="1"/>
        <v>14174.240160349846</v>
      </c>
      <c r="H49" s="11">
        <f t="shared" si="8"/>
        <v>14172.5</v>
      </c>
      <c r="I49" s="190">
        <f t="shared" si="2"/>
        <v>0.66849999999976717</v>
      </c>
      <c r="M49" s="198">
        <f t="shared" si="9"/>
        <v>0.66849999999976717</v>
      </c>
      <c r="Q49" s="160">
        <f t="shared" ca="1" si="3"/>
        <v>0.6741462846528159</v>
      </c>
      <c r="S49" s="193">
        <f t="shared" si="4"/>
        <v>34791.925799999997</v>
      </c>
      <c r="U49" s="217" t="s">
        <v>134</v>
      </c>
    </row>
    <row r="50" spans="1:21" s="158" customFormat="1" x14ac:dyDescent="0.2">
      <c r="A50" s="153" t="s">
        <v>148</v>
      </c>
      <c r="B50" s="247" t="s">
        <v>47</v>
      </c>
      <c r="C50" s="252" t="s">
        <v>35</v>
      </c>
      <c r="D50" s="254" t="str">
        <f t="shared" si="0"/>
        <v>II</v>
      </c>
      <c r="E50" s="156">
        <v>49873.417999999998</v>
      </c>
      <c r="F50" s="156">
        <v>4.0000000000000001E-3</v>
      </c>
      <c r="G50" s="157">
        <f t="shared" si="1"/>
        <v>14338.214025406074</v>
      </c>
      <c r="H50" s="11">
        <f t="shared" si="8"/>
        <v>14336.5</v>
      </c>
      <c r="I50" s="159">
        <f t="shared" si="2"/>
        <v>0.65845999999874039</v>
      </c>
      <c r="K50" s="159">
        <f>I50</f>
        <v>0.65845999999874039</v>
      </c>
      <c r="Q50" s="160">
        <f t="shared" ca="1" si="3"/>
        <v>0.68206040410948654</v>
      </c>
      <c r="R50" s="160"/>
      <c r="S50" s="161">
        <f t="shared" si="4"/>
        <v>34854.917999999998</v>
      </c>
      <c r="U50" s="165"/>
    </row>
    <row r="51" spans="1:21" s="158" customFormat="1" x14ac:dyDescent="0.2">
      <c r="A51" s="153" t="s">
        <v>148</v>
      </c>
      <c r="B51" s="247" t="s">
        <v>47</v>
      </c>
      <c r="C51" s="254" t="s">
        <v>33</v>
      </c>
      <c r="D51" s="254" t="str">
        <f t="shared" si="0"/>
        <v>I</v>
      </c>
      <c r="E51" s="156">
        <v>49882.436000000002</v>
      </c>
      <c r="F51" s="156">
        <v>3.0000000000000001E-3</v>
      </c>
      <c r="G51" s="157">
        <f t="shared" si="1"/>
        <v>14361.688619325285</v>
      </c>
      <c r="H51" s="11">
        <f t="shared" si="8"/>
        <v>14360</v>
      </c>
      <c r="I51" s="159">
        <f t="shared" si="2"/>
        <v>0.64870000000519212</v>
      </c>
      <c r="K51" s="159">
        <f>I51</f>
        <v>0.64870000000519212</v>
      </c>
      <c r="Q51" s="160">
        <f t="shared" ca="1" si="3"/>
        <v>0.68319443951943637</v>
      </c>
      <c r="R51" s="160"/>
      <c r="S51" s="161">
        <f t="shared" si="4"/>
        <v>34863.936000000002</v>
      </c>
      <c r="U51" s="165"/>
    </row>
    <row r="52" spans="1:21" s="158" customFormat="1" x14ac:dyDescent="0.2">
      <c r="A52" s="153" t="s">
        <v>148</v>
      </c>
      <c r="B52" s="154" t="s">
        <v>47</v>
      </c>
      <c r="C52" s="155" t="s">
        <v>33</v>
      </c>
      <c r="D52" s="155" t="str">
        <f t="shared" si="0"/>
        <v>I</v>
      </c>
      <c r="E52" s="156">
        <v>49889.375999999997</v>
      </c>
      <c r="F52" s="156">
        <v>2E-3</v>
      </c>
      <c r="G52" s="157">
        <f t="shared" si="1"/>
        <v>14379.754008746346</v>
      </c>
      <c r="H52" s="237">
        <f t="shared" ref="H52:H72" si="10">ROUND(2*G52,0)/2-2</f>
        <v>14378</v>
      </c>
      <c r="I52" s="159">
        <f t="shared" si="2"/>
        <v>0.6738199999963399</v>
      </c>
      <c r="K52" s="159">
        <f>I52</f>
        <v>0.6738199999963399</v>
      </c>
      <c r="Q52" s="160">
        <f t="shared" ca="1" si="3"/>
        <v>0.68406306238663195</v>
      </c>
      <c r="R52" s="160"/>
      <c r="S52" s="161">
        <f t="shared" si="4"/>
        <v>34870.875999999997</v>
      </c>
      <c r="U52" s="165"/>
    </row>
    <row r="53" spans="1:21" s="158" customFormat="1" x14ac:dyDescent="0.2">
      <c r="A53" s="153" t="s">
        <v>148</v>
      </c>
      <c r="B53" s="163" t="s">
        <v>57</v>
      </c>
      <c r="C53" s="164" t="s">
        <v>35</v>
      </c>
      <c r="D53" s="155" t="str">
        <f t="shared" ref="D53:D84" si="11">IF(H53=INT(H53),"I","II")</f>
        <v>II</v>
      </c>
      <c r="E53" s="163">
        <v>50152.367299999998</v>
      </c>
      <c r="F53" s="163">
        <v>1.6999999999999999E-3</v>
      </c>
      <c r="G53" s="158">
        <f t="shared" ref="G53:G84" si="12">+(E53-E$7)/E$8</f>
        <v>15064.34194085797</v>
      </c>
      <c r="H53" s="237">
        <f t="shared" si="10"/>
        <v>15062.5</v>
      </c>
      <c r="I53" s="158">
        <f t="shared" ref="I53:I74" si="13">+E53-(E$7+H53*E$8)</f>
        <v>0.70759999999427237</v>
      </c>
      <c r="M53" s="158">
        <f>I53</f>
        <v>0.70759999999427237</v>
      </c>
      <c r="Q53" s="160">
        <f t="shared" ref="Q53:Q84" ca="1" si="14">+E$11+E$12*H53</f>
        <v>0.71709485975304077</v>
      </c>
      <c r="R53" s="160"/>
      <c r="S53" s="161">
        <f t="shared" ref="S53:S84" si="15">+E53-15018.5</f>
        <v>35133.867299999998</v>
      </c>
      <c r="U53" s="165" t="s">
        <v>133</v>
      </c>
    </row>
    <row r="54" spans="1:21" s="158" customFormat="1" x14ac:dyDescent="0.2">
      <c r="A54" s="153" t="s">
        <v>148</v>
      </c>
      <c r="B54" s="163" t="s">
        <v>57</v>
      </c>
      <c r="C54" s="164" t="s">
        <v>35</v>
      </c>
      <c r="D54" s="155" t="str">
        <f t="shared" si="11"/>
        <v>II</v>
      </c>
      <c r="E54" s="163">
        <v>50152.3678</v>
      </c>
      <c r="F54" s="163">
        <v>1.2999999999999999E-3</v>
      </c>
      <c r="G54" s="158">
        <f t="shared" si="12"/>
        <v>15064.343242399</v>
      </c>
      <c r="H54" s="237">
        <f t="shared" si="10"/>
        <v>15062.5</v>
      </c>
      <c r="I54" s="158">
        <f t="shared" si="13"/>
        <v>0.70809999999619322</v>
      </c>
      <c r="M54" s="158">
        <f>I54</f>
        <v>0.70809999999619322</v>
      </c>
      <c r="Q54" s="160">
        <f t="shared" ca="1" si="14"/>
        <v>0.71709485975304077</v>
      </c>
      <c r="R54" s="160"/>
      <c r="S54" s="161">
        <f t="shared" si="15"/>
        <v>35133.8678</v>
      </c>
      <c r="U54" s="165" t="s">
        <v>134</v>
      </c>
    </row>
    <row r="55" spans="1:21" s="158" customFormat="1" x14ac:dyDescent="0.2">
      <c r="A55" s="153" t="s">
        <v>148</v>
      </c>
      <c r="B55" s="163" t="s">
        <v>57</v>
      </c>
      <c r="C55" s="164" t="s">
        <v>33</v>
      </c>
      <c r="D55" s="155" t="str">
        <f t="shared" si="11"/>
        <v>I</v>
      </c>
      <c r="E55" s="163">
        <v>50152.558299999997</v>
      </c>
      <c r="F55" s="163">
        <v>5.9999999999999995E-4</v>
      </c>
      <c r="G55" s="158">
        <f t="shared" si="12"/>
        <v>15064.839129529353</v>
      </c>
      <c r="H55" s="237">
        <f t="shared" si="10"/>
        <v>15063</v>
      </c>
      <c r="I55" s="158">
        <f t="shared" si="13"/>
        <v>0.70651999999972759</v>
      </c>
      <c r="M55" s="158">
        <f>I55</f>
        <v>0.70651999999972759</v>
      </c>
      <c r="Q55" s="160">
        <f t="shared" ca="1" si="14"/>
        <v>0.71711898816601838</v>
      </c>
      <c r="R55" s="160"/>
      <c r="S55" s="161">
        <f t="shared" si="15"/>
        <v>35134.058299999997</v>
      </c>
      <c r="U55" s="165" t="s">
        <v>134</v>
      </c>
    </row>
    <row r="56" spans="1:21" s="158" customFormat="1" x14ac:dyDescent="0.2">
      <c r="A56" s="153" t="s">
        <v>148</v>
      </c>
      <c r="B56" s="163" t="s">
        <v>57</v>
      </c>
      <c r="C56" s="164" t="s">
        <v>33</v>
      </c>
      <c r="D56" s="155" t="str">
        <f t="shared" si="11"/>
        <v>I</v>
      </c>
      <c r="E56" s="163">
        <v>50152.558900000004</v>
      </c>
      <c r="F56" s="163">
        <v>6.9999999999999999E-4</v>
      </c>
      <c r="G56" s="158">
        <f t="shared" si="12"/>
        <v>15064.8406913786</v>
      </c>
      <c r="H56" s="237">
        <f t="shared" si="10"/>
        <v>15063</v>
      </c>
      <c r="I56" s="158">
        <f t="shared" si="13"/>
        <v>0.70712000000639819</v>
      </c>
      <c r="M56" s="158">
        <f>I56</f>
        <v>0.70712000000639819</v>
      </c>
      <c r="Q56" s="160">
        <f t="shared" ca="1" si="14"/>
        <v>0.71711898816601838</v>
      </c>
      <c r="R56" s="160"/>
      <c r="S56" s="161">
        <f t="shared" si="15"/>
        <v>35134.058900000004</v>
      </c>
      <c r="U56" s="165" t="s">
        <v>133</v>
      </c>
    </row>
    <row r="57" spans="1:21" s="158" customFormat="1" x14ac:dyDescent="0.2">
      <c r="A57" s="153" t="s">
        <v>148</v>
      </c>
      <c r="B57" s="154" t="s">
        <v>47</v>
      </c>
      <c r="C57" s="162" t="s">
        <v>35</v>
      </c>
      <c r="D57" s="155" t="str">
        <f t="shared" si="11"/>
        <v>II</v>
      </c>
      <c r="E57" s="156">
        <v>50170.44</v>
      </c>
      <c r="F57" s="156">
        <v>3.0000000000000001E-3</v>
      </c>
      <c r="G57" s="157">
        <f t="shared" si="12"/>
        <v>15111.386661807586</v>
      </c>
      <c r="H57" s="237">
        <f t="shared" si="10"/>
        <v>15109.5</v>
      </c>
      <c r="I57" s="159">
        <f t="shared" si="13"/>
        <v>0.72478000000410248</v>
      </c>
      <c r="K57" s="159">
        <f t="shared" ref="K57:K63" si="16">I57</f>
        <v>0.72478000000410248</v>
      </c>
      <c r="Q57" s="160">
        <f t="shared" ca="1" si="14"/>
        <v>0.71936293057294032</v>
      </c>
      <c r="R57" s="160"/>
      <c r="S57" s="161">
        <f t="shared" si="15"/>
        <v>35151.94</v>
      </c>
      <c r="U57" s="165"/>
    </row>
    <row r="58" spans="1:21" s="158" customFormat="1" x14ac:dyDescent="0.2">
      <c r="A58" s="153" t="s">
        <v>148</v>
      </c>
      <c r="B58" s="154" t="s">
        <v>47</v>
      </c>
      <c r="C58" s="155" t="s">
        <v>33</v>
      </c>
      <c r="D58" s="155" t="str">
        <f t="shared" si="11"/>
        <v>I</v>
      </c>
      <c r="E58" s="156">
        <v>50178.302000000003</v>
      </c>
      <c r="F58" s="156">
        <v>3.0000000000000001E-3</v>
      </c>
      <c r="G58" s="157">
        <f t="shared" si="12"/>
        <v>15131.852092877974</v>
      </c>
      <c r="H58" s="237">
        <f t="shared" si="10"/>
        <v>15130</v>
      </c>
      <c r="I58" s="159">
        <f t="shared" si="13"/>
        <v>0.71150000000488944</v>
      </c>
      <c r="K58" s="159">
        <f t="shared" si="16"/>
        <v>0.71150000000488944</v>
      </c>
      <c r="Q58" s="160">
        <f t="shared" ca="1" si="14"/>
        <v>0.72035219550502416</v>
      </c>
      <c r="R58" s="160"/>
      <c r="S58" s="161">
        <f t="shared" si="15"/>
        <v>35159.802000000003</v>
      </c>
      <c r="U58" s="165"/>
    </row>
    <row r="59" spans="1:21" s="158" customFormat="1" x14ac:dyDescent="0.2">
      <c r="A59" s="153" t="s">
        <v>148</v>
      </c>
      <c r="B59" s="154" t="s">
        <v>47</v>
      </c>
      <c r="C59" s="162" t="s">
        <v>35</v>
      </c>
      <c r="D59" s="155" t="str">
        <f t="shared" si="11"/>
        <v>II</v>
      </c>
      <c r="E59" s="156">
        <v>50195.379000000001</v>
      </c>
      <c r="F59" s="156">
        <v>4.0000000000000001E-3</v>
      </c>
      <c r="G59" s="157">
        <f t="shared" si="12"/>
        <v>15176.304925031238</v>
      </c>
      <c r="H59" s="237">
        <f t="shared" si="10"/>
        <v>15174.5</v>
      </c>
      <c r="I59" s="159">
        <f t="shared" si="13"/>
        <v>0.69337999999697786</v>
      </c>
      <c r="K59" s="159">
        <f t="shared" si="16"/>
        <v>0.69337999999697786</v>
      </c>
      <c r="Q59" s="160">
        <f t="shared" ca="1" si="14"/>
        <v>0.72249962426003533</v>
      </c>
      <c r="R59" s="160"/>
      <c r="S59" s="161">
        <f t="shared" si="15"/>
        <v>35176.879000000001</v>
      </c>
      <c r="U59" s="165"/>
    </row>
    <row r="60" spans="1:21" s="158" customFormat="1" x14ac:dyDescent="0.2">
      <c r="A60" s="153" t="s">
        <v>148</v>
      </c>
      <c r="B60" s="154" t="s">
        <v>47</v>
      </c>
      <c r="C60" s="155" t="s">
        <v>33</v>
      </c>
      <c r="D60" s="155" t="str">
        <f t="shared" si="11"/>
        <v>I</v>
      </c>
      <c r="E60" s="156">
        <v>50211.328999999998</v>
      </c>
      <c r="F60" s="156">
        <v>3.0000000000000001E-3</v>
      </c>
      <c r="G60" s="157">
        <f t="shared" si="12"/>
        <v>15217.824083715112</v>
      </c>
      <c r="H60" s="237">
        <f t="shared" si="10"/>
        <v>15216</v>
      </c>
      <c r="I60" s="159">
        <f t="shared" si="13"/>
        <v>0.70074000000022352</v>
      </c>
      <c r="K60" s="159">
        <f t="shared" si="16"/>
        <v>0.70074000000022352</v>
      </c>
      <c r="Q60" s="160">
        <f t="shared" ca="1" si="14"/>
        <v>0.72450228253718063</v>
      </c>
      <c r="R60" s="160"/>
      <c r="S60" s="161">
        <f t="shared" si="15"/>
        <v>35192.828999999998</v>
      </c>
      <c r="U60" s="165"/>
    </row>
    <row r="61" spans="1:21" s="158" customFormat="1" x14ac:dyDescent="0.2">
      <c r="A61" s="153" t="s">
        <v>148</v>
      </c>
      <c r="B61" s="154" t="s">
        <v>47</v>
      </c>
      <c r="C61" s="162" t="s">
        <v>35</v>
      </c>
      <c r="D61" s="155" t="str">
        <f t="shared" si="11"/>
        <v>II</v>
      </c>
      <c r="E61" s="156">
        <v>50218.445</v>
      </c>
      <c r="F61" s="156">
        <v>5.0000000000000001E-3</v>
      </c>
      <c r="G61" s="157">
        <f t="shared" si="12"/>
        <v>15236.347615576842</v>
      </c>
      <c r="H61" s="237">
        <f t="shared" si="10"/>
        <v>15234.5</v>
      </c>
      <c r="I61" s="159">
        <f t="shared" si="13"/>
        <v>0.70977999999740859</v>
      </c>
      <c r="K61" s="159">
        <f t="shared" si="16"/>
        <v>0.70977999999740859</v>
      </c>
      <c r="Q61" s="160">
        <f t="shared" ca="1" si="14"/>
        <v>0.72539503381735393</v>
      </c>
      <c r="R61" s="160"/>
      <c r="S61" s="161">
        <f t="shared" si="15"/>
        <v>35199.945</v>
      </c>
      <c r="U61" s="165"/>
    </row>
    <row r="62" spans="1:21" s="158" customFormat="1" x14ac:dyDescent="0.2">
      <c r="A62" s="153" t="s">
        <v>148</v>
      </c>
      <c r="B62" s="154" t="s">
        <v>47</v>
      </c>
      <c r="C62" s="155" t="s">
        <v>33</v>
      </c>
      <c r="D62" s="155" t="str">
        <f t="shared" si="11"/>
        <v>I</v>
      </c>
      <c r="E62" s="156">
        <v>50224.396000000001</v>
      </c>
      <c r="F62" s="156">
        <v>8.0000000000000002E-3</v>
      </c>
      <c r="G62" s="157">
        <f t="shared" si="12"/>
        <v>15251.838556851313</v>
      </c>
      <c r="H62" s="237">
        <f t="shared" si="10"/>
        <v>15250</v>
      </c>
      <c r="I62" s="159">
        <f t="shared" si="13"/>
        <v>0.7062999999980093</v>
      </c>
      <c r="K62" s="159">
        <f t="shared" si="16"/>
        <v>0.7062999999980093</v>
      </c>
      <c r="Q62" s="160">
        <f t="shared" ca="1" si="14"/>
        <v>0.72614301461966113</v>
      </c>
      <c r="R62" s="160"/>
      <c r="S62" s="161">
        <f t="shared" si="15"/>
        <v>35205.896000000001</v>
      </c>
      <c r="U62" s="165"/>
    </row>
    <row r="63" spans="1:21" s="158" customFormat="1" x14ac:dyDescent="0.2">
      <c r="A63" s="153" t="s">
        <v>148</v>
      </c>
      <c r="B63" s="154" t="s">
        <v>47</v>
      </c>
      <c r="C63" s="162" t="s">
        <v>35</v>
      </c>
      <c r="D63" s="155" t="str">
        <f t="shared" si="11"/>
        <v>II</v>
      </c>
      <c r="E63" s="156">
        <v>50248.423999999999</v>
      </c>
      <c r="F63" s="156">
        <v>1E-3</v>
      </c>
      <c r="G63" s="157">
        <f t="shared" si="12"/>
        <v>15314.385412328193</v>
      </c>
      <c r="H63" s="237">
        <f t="shared" si="10"/>
        <v>15312.5</v>
      </c>
      <c r="I63" s="159">
        <f t="shared" si="13"/>
        <v>0.72430000000167638</v>
      </c>
      <c r="K63" s="159">
        <f t="shared" si="16"/>
        <v>0.72430000000167638</v>
      </c>
      <c r="Q63" s="160">
        <f t="shared" ca="1" si="14"/>
        <v>0.72915906624186799</v>
      </c>
      <c r="R63" s="160"/>
      <c r="S63" s="161">
        <f t="shared" si="15"/>
        <v>35229.923999999999</v>
      </c>
      <c r="U63" s="165"/>
    </row>
    <row r="64" spans="1:21" s="190" customFormat="1" x14ac:dyDescent="0.2">
      <c r="A64" s="183" t="s">
        <v>150</v>
      </c>
      <c r="B64" s="204" t="s">
        <v>36</v>
      </c>
      <c r="C64" s="185" t="s">
        <v>33</v>
      </c>
      <c r="D64" s="186" t="str">
        <f t="shared" si="11"/>
        <v>I</v>
      </c>
      <c r="E64" s="197">
        <v>50252.453000000001</v>
      </c>
      <c r="F64" s="216">
        <v>5.0000000000000001E-3</v>
      </c>
      <c r="G64" s="190">
        <f t="shared" si="12"/>
        <v>15324.873229904209</v>
      </c>
      <c r="H64" s="237">
        <f t="shared" si="10"/>
        <v>15323</v>
      </c>
      <c r="I64" s="190">
        <f t="shared" si="13"/>
        <v>0.7196200000034878</v>
      </c>
      <c r="M64" s="198">
        <f>I64</f>
        <v>0.7196200000034878</v>
      </c>
      <c r="Q64" s="160">
        <f t="shared" ca="1" si="14"/>
        <v>0.72966576291439877</v>
      </c>
      <c r="S64" s="193">
        <f t="shared" si="15"/>
        <v>35233.953000000001</v>
      </c>
      <c r="U64" s="217" t="s">
        <v>133</v>
      </c>
    </row>
    <row r="65" spans="1:24" s="158" customFormat="1" x14ac:dyDescent="0.2">
      <c r="A65" s="153" t="s">
        <v>148</v>
      </c>
      <c r="B65" s="154" t="s">
        <v>49</v>
      </c>
      <c r="C65" s="155" t="s">
        <v>33</v>
      </c>
      <c r="D65" s="155" t="str">
        <f t="shared" si="11"/>
        <v>I</v>
      </c>
      <c r="E65" s="156">
        <v>50516.408000000003</v>
      </c>
      <c r="F65" s="156">
        <v>2E-3</v>
      </c>
      <c r="G65" s="157">
        <f t="shared" si="12"/>
        <v>16011.969752186596</v>
      </c>
      <c r="H65" s="237">
        <f t="shared" si="10"/>
        <v>16010</v>
      </c>
      <c r="I65" s="159">
        <f t="shared" si="13"/>
        <v>0.75670000000536675</v>
      </c>
      <c r="K65" s="159">
        <f>I65</f>
        <v>0.75670000000536675</v>
      </c>
      <c r="Q65" s="160">
        <f t="shared" ca="1" si="14"/>
        <v>0.76281820234569586</v>
      </c>
      <c r="R65" s="160"/>
      <c r="S65" s="161">
        <f t="shared" si="15"/>
        <v>35497.908000000003</v>
      </c>
    </row>
    <row r="66" spans="1:24" s="158" customFormat="1" x14ac:dyDescent="0.2">
      <c r="A66" s="153" t="s">
        <v>148</v>
      </c>
      <c r="B66" s="154" t="s">
        <v>49</v>
      </c>
      <c r="C66" s="162" t="s">
        <v>35</v>
      </c>
      <c r="D66" s="155" t="str">
        <f t="shared" si="11"/>
        <v>II</v>
      </c>
      <c r="E66" s="156">
        <v>50517.38</v>
      </c>
      <c r="F66" s="156">
        <v>6.0000000000000001E-3</v>
      </c>
      <c r="G66" s="157">
        <f t="shared" si="12"/>
        <v>16014.499947938351</v>
      </c>
      <c r="H66" s="237">
        <f t="shared" si="10"/>
        <v>16012.5</v>
      </c>
      <c r="I66" s="159">
        <f t="shared" si="13"/>
        <v>0.76829999999608845</v>
      </c>
      <c r="K66" s="159">
        <f>I66</f>
        <v>0.76829999999608845</v>
      </c>
      <c r="Q66" s="160">
        <f t="shared" ca="1" si="14"/>
        <v>0.76293884441058413</v>
      </c>
      <c r="R66" s="160"/>
      <c r="S66" s="161">
        <f t="shared" si="15"/>
        <v>35498.879999999997</v>
      </c>
    </row>
    <row r="67" spans="1:24" s="158" customFormat="1" x14ac:dyDescent="0.2">
      <c r="A67" s="153" t="s">
        <v>148</v>
      </c>
      <c r="B67" s="154" t="s">
        <v>49</v>
      </c>
      <c r="C67" s="155" t="s">
        <v>33</v>
      </c>
      <c r="D67" s="155" t="str">
        <f t="shared" si="11"/>
        <v>I</v>
      </c>
      <c r="E67" s="156">
        <v>50517.572</v>
      </c>
      <c r="F67" s="156">
        <v>3.0000000000000001E-3</v>
      </c>
      <c r="G67" s="157">
        <f t="shared" si="12"/>
        <v>16014.999739691795</v>
      </c>
      <c r="H67" s="237">
        <f t="shared" si="10"/>
        <v>16013</v>
      </c>
      <c r="I67" s="159">
        <f t="shared" si="13"/>
        <v>0.76821999999810942</v>
      </c>
      <c r="K67" s="159">
        <f>I67</f>
        <v>0.76821999999810942</v>
      </c>
      <c r="Q67" s="160">
        <f t="shared" ca="1" si="14"/>
        <v>0.76296297282356185</v>
      </c>
      <c r="R67" s="160"/>
      <c r="S67" s="161">
        <f t="shared" si="15"/>
        <v>35499.072</v>
      </c>
    </row>
    <row r="68" spans="1:24" s="190" customFormat="1" x14ac:dyDescent="0.2">
      <c r="A68" s="183"/>
      <c r="B68" s="184" t="s">
        <v>92</v>
      </c>
      <c r="C68" s="185" t="s">
        <v>33</v>
      </c>
      <c r="D68" s="186" t="str">
        <f t="shared" si="11"/>
        <v>I</v>
      </c>
      <c r="E68" s="197">
        <v>50538.688000000002</v>
      </c>
      <c r="F68" s="197"/>
      <c r="G68" s="190">
        <f t="shared" si="12"/>
        <v>16069.96642024157</v>
      </c>
      <c r="H68" s="237">
        <f t="shared" si="10"/>
        <v>16068</v>
      </c>
      <c r="I68" s="190">
        <f t="shared" si="13"/>
        <v>0.75542000000132248</v>
      </c>
      <c r="P68" s="190">
        <f>I68</f>
        <v>0.75542000000132248</v>
      </c>
      <c r="Q68" s="160">
        <f t="shared" ca="1" si="14"/>
        <v>0.7656170982511038</v>
      </c>
      <c r="R68" s="199"/>
      <c r="S68" s="193">
        <f t="shared" si="15"/>
        <v>35520.188000000002</v>
      </c>
    </row>
    <row r="69" spans="1:24" s="158" customFormat="1" x14ac:dyDescent="0.2">
      <c r="A69" s="153" t="s">
        <v>148</v>
      </c>
      <c r="B69" s="154" t="s">
        <v>49</v>
      </c>
      <c r="C69" s="155" t="s">
        <v>33</v>
      </c>
      <c r="D69" s="155" t="str">
        <f t="shared" si="11"/>
        <v>I</v>
      </c>
      <c r="E69" s="156">
        <v>50546.370199999998</v>
      </c>
      <c r="F69" s="156">
        <v>1.4E-3</v>
      </c>
      <c r="G69" s="157">
        <f t="shared" si="12"/>
        <v>16089.963817159509</v>
      </c>
      <c r="H69" s="237">
        <f t="shared" si="10"/>
        <v>16088</v>
      </c>
      <c r="I69" s="159">
        <f t="shared" si="13"/>
        <v>0.75441999999748077</v>
      </c>
      <c r="L69" s="159">
        <f>I69</f>
        <v>0.75441999999748077</v>
      </c>
      <c r="Q69" s="160">
        <f t="shared" ca="1" si="14"/>
        <v>0.76658223477020992</v>
      </c>
      <c r="R69" s="160"/>
      <c r="S69" s="161">
        <f t="shared" si="15"/>
        <v>35527.870199999998</v>
      </c>
    </row>
    <row r="70" spans="1:24" s="158" customFormat="1" x14ac:dyDescent="0.2">
      <c r="A70" s="153" t="s">
        <v>148</v>
      </c>
      <c r="B70" s="169" t="s">
        <v>34</v>
      </c>
      <c r="C70" s="170" t="s">
        <v>35</v>
      </c>
      <c r="D70" s="155" t="str">
        <f t="shared" si="11"/>
        <v>II</v>
      </c>
      <c r="E70" s="171">
        <v>51250.433499999999</v>
      </c>
      <c r="F70" s="171">
        <v>4.0000000000000002E-4</v>
      </c>
      <c r="G70" s="158">
        <f t="shared" si="12"/>
        <v>17922.698354852142</v>
      </c>
      <c r="H70" s="237">
        <f t="shared" si="10"/>
        <v>17920.5</v>
      </c>
      <c r="I70" s="158">
        <f t="shared" si="13"/>
        <v>0.84451999999873806</v>
      </c>
      <c r="M70" s="158">
        <f>I70</f>
        <v>0.84451999999873806</v>
      </c>
      <c r="Q70" s="160">
        <f t="shared" ca="1" si="14"/>
        <v>0.85501286833331336</v>
      </c>
      <c r="R70" s="160"/>
      <c r="S70" s="161">
        <f t="shared" si="15"/>
        <v>36231.933499999999</v>
      </c>
      <c r="U70" s="165" t="s">
        <v>134</v>
      </c>
      <c r="W70" s="158">
        <v>-11305</v>
      </c>
      <c r="X70" s="158">
        <v>6.2480133783537894E-4</v>
      </c>
    </row>
    <row r="71" spans="1:24" s="190" customFormat="1" x14ac:dyDescent="0.2">
      <c r="A71" s="183" t="s">
        <v>159</v>
      </c>
      <c r="B71" s="184" t="s">
        <v>50</v>
      </c>
      <c r="C71" s="185" t="s">
        <v>33</v>
      </c>
      <c r="D71" s="186" t="str">
        <f t="shared" si="11"/>
        <v>I</v>
      </c>
      <c r="E71" s="187">
        <v>51258.6944</v>
      </c>
      <c r="F71" s="188">
        <v>8.0000000000000004E-4</v>
      </c>
      <c r="G71" s="189">
        <f t="shared" si="12"/>
        <v>17944.202155351937</v>
      </c>
      <c r="H71" s="237">
        <f t="shared" si="10"/>
        <v>17942</v>
      </c>
      <c r="I71" s="191">
        <f t="shared" si="13"/>
        <v>0.84597999999823514</v>
      </c>
      <c r="M71" s="192">
        <f>I71</f>
        <v>0.84597999999823514</v>
      </c>
      <c r="Q71" s="190">
        <f t="shared" ca="1" si="14"/>
        <v>0.85605039009135253</v>
      </c>
      <c r="S71" s="193">
        <f t="shared" si="15"/>
        <v>36240.1944</v>
      </c>
      <c r="W71" s="190">
        <v>-11283.5</v>
      </c>
      <c r="X71" s="190">
        <v>1.0106099871336482E-3</v>
      </c>
    </row>
    <row r="72" spans="1:24" s="190" customFormat="1" x14ac:dyDescent="0.2">
      <c r="A72" s="183" t="s">
        <v>159</v>
      </c>
      <c r="B72" s="184" t="s">
        <v>50</v>
      </c>
      <c r="C72" s="185" t="s">
        <v>35</v>
      </c>
      <c r="D72" s="186" t="str">
        <f t="shared" si="11"/>
        <v>II</v>
      </c>
      <c r="E72" s="187">
        <v>51277.712899999999</v>
      </c>
      <c r="F72" s="188">
        <v>8.0000000000000004E-4</v>
      </c>
      <c r="G72" s="189">
        <f t="shared" si="12"/>
        <v>17993.708871303617</v>
      </c>
      <c r="H72" s="237">
        <f t="shared" si="10"/>
        <v>17991.5</v>
      </c>
      <c r="I72" s="191">
        <f t="shared" si="13"/>
        <v>0.84855999999854248</v>
      </c>
      <c r="M72" s="192">
        <f>I72</f>
        <v>0.84855999999854248</v>
      </c>
      <c r="Q72" s="190">
        <f t="shared" ca="1" si="14"/>
        <v>0.85843910297614023</v>
      </c>
      <c r="S72" s="193">
        <f t="shared" si="15"/>
        <v>36259.212899999999</v>
      </c>
      <c r="W72" s="190">
        <v>-11234</v>
      </c>
      <c r="X72" s="190">
        <v>1.1174717510584742E-3</v>
      </c>
    </row>
    <row r="73" spans="1:24" s="158" customFormat="1" x14ac:dyDescent="0.2">
      <c r="A73" s="153" t="s">
        <v>148</v>
      </c>
      <c r="B73" s="180" t="s">
        <v>51</v>
      </c>
      <c r="C73" s="167" t="s">
        <v>33</v>
      </c>
      <c r="D73" s="168" t="str">
        <f t="shared" si="11"/>
        <v>II</v>
      </c>
      <c r="E73" s="173">
        <v>51678.442999999999</v>
      </c>
      <c r="F73" s="173">
        <v>5.0000000000000001E-4</v>
      </c>
      <c r="G73" s="157">
        <f t="shared" si="12"/>
        <v>19036.842201166179</v>
      </c>
      <c r="H73" s="165">
        <f t="shared" ref="H73:H89" si="17">ROUND(2*G73,0)/2-2.5</f>
        <v>19034.5</v>
      </c>
      <c r="I73" s="159">
        <f t="shared" si="13"/>
        <v>0.8997799999997369</v>
      </c>
      <c r="M73" s="159">
        <f>I73</f>
        <v>0.8997799999997369</v>
      </c>
      <c r="Q73" s="160">
        <f t="shared" ca="1" si="14"/>
        <v>0.90877097244752736</v>
      </c>
      <c r="R73" s="160"/>
      <c r="S73" s="161">
        <f t="shared" si="15"/>
        <v>36659.942999999999</v>
      </c>
      <c r="W73" s="158">
        <v>-10191</v>
      </c>
      <c r="X73" s="158">
        <v>2.2670061298413202E-4</v>
      </c>
    </row>
    <row r="74" spans="1:24" s="158" customFormat="1" x14ac:dyDescent="0.2">
      <c r="A74" s="153" t="s">
        <v>148</v>
      </c>
      <c r="B74" s="154" t="s">
        <v>54</v>
      </c>
      <c r="C74" s="182" t="s">
        <v>35</v>
      </c>
      <c r="D74" s="155" t="str">
        <f t="shared" si="11"/>
        <v>II</v>
      </c>
      <c r="E74" s="175">
        <v>52321.607000000004</v>
      </c>
      <c r="F74" s="175">
        <v>3.0000000000000001E-3</v>
      </c>
      <c r="G74" s="158">
        <f t="shared" si="12"/>
        <v>20711.050864223249</v>
      </c>
      <c r="H74" s="165">
        <f t="shared" si="17"/>
        <v>20708.5</v>
      </c>
      <c r="I74" s="158">
        <f t="shared" si="13"/>
        <v>0.97994000000471715</v>
      </c>
      <c r="K74" s="158">
        <f>I74</f>
        <v>0.97994000000471715</v>
      </c>
      <c r="Q74" s="160">
        <f t="shared" ca="1" si="14"/>
        <v>0.98955289909671429</v>
      </c>
      <c r="R74" s="160"/>
      <c r="S74" s="161">
        <f t="shared" si="15"/>
        <v>37303.107000000004</v>
      </c>
      <c r="W74" s="158">
        <v>-8517</v>
      </c>
      <c r="X74" s="158">
        <v>-3.2503376351087354E-3</v>
      </c>
    </row>
    <row r="75" spans="1:24" s="158" customFormat="1" x14ac:dyDescent="0.2">
      <c r="A75" s="153" t="s">
        <v>148</v>
      </c>
      <c r="B75" s="154" t="s">
        <v>54</v>
      </c>
      <c r="C75" s="182" t="s">
        <v>35</v>
      </c>
      <c r="D75" s="155" t="str">
        <f t="shared" si="11"/>
        <v>II</v>
      </c>
      <c r="E75" s="175">
        <v>52338.495999999999</v>
      </c>
      <c r="F75" s="175">
        <v>3.0000000000000001E-3</v>
      </c>
      <c r="G75" s="158">
        <f t="shared" si="12"/>
        <v>20755.014316951267</v>
      </c>
      <c r="H75" s="165">
        <f t="shared" si="17"/>
        <v>20752.5</v>
      </c>
      <c r="Q75" s="160">
        <f t="shared" ca="1" si="14"/>
        <v>0.99167619943874785</v>
      </c>
      <c r="R75" s="160"/>
      <c r="S75" s="161">
        <f t="shared" si="15"/>
        <v>37319.995999999999</v>
      </c>
      <c r="T75" s="176">
        <v>1.3360249999095686E-2</v>
      </c>
      <c r="W75" s="158">
        <v>-8382</v>
      </c>
      <c r="X75" s="158">
        <v>-1.0952600787277333E-3</v>
      </c>
    </row>
    <row r="76" spans="1:24" s="158" customFormat="1" x14ac:dyDescent="0.2">
      <c r="A76" s="153" t="s">
        <v>148</v>
      </c>
      <c r="B76" s="154" t="s">
        <v>54</v>
      </c>
      <c r="C76" s="182" t="s">
        <v>33</v>
      </c>
      <c r="D76" s="155" t="str">
        <f t="shared" si="11"/>
        <v>I</v>
      </c>
      <c r="E76" s="175">
        <v>52370.603999999999</v>
      </c>
      <c r="F76" s="175">
        <v>2E-3</v>
      </c>
      <c r="G76" s="158">
        <f t="shared" si="12"/>
        <v>20838.594075385252</v>
      </c>
      <c r="H76" s="165">
        <f t="shared" si="17"/>
        <v>20836</v>
      </c>
      <c r="Q76" s="160">
        <f t="shared" ca="1" si="14"/>
        <v>0.99570564440601628</v>
      </c>
      <c r="R76" s="160"/>
      <c r="S76" s="161">
        <f t="shared" si="15"/>
        <v>37352.103999999999</v>
      </c>
      <c r="T76" s="176">
        <v>4.0167599996493664E-2</v>
      </c>
      <c r="W76" s="158">
        <v>-7549</v>
      </c>
      <c r="X76" s="158">
        <v>1.0060703498311341E-3</v>
      </c>
    </row>
    <row r="77" spans="1:24" s="158" customFormat="1" x14ac:dyDescent="0.2">
      <c r="A77" s="153" t="s">
        <v>148</v>
      </c>
      <c r="B77" s="200" t="s">
        <v>31</v>
      </c>
      <c r="C77" s="201" t="s">
        <v>33</v>
      </c>
      <c r="D77" s="168" t="str">
        <f t="shared" si="11"/>
        <v>II</v>
      </c>
      <c r="E77" s="171">
        <v>52373.477500000001</v>
      </c>
      <c r="F77" s="171">
        <v>2.9999999999999997E-4</v>
      </c>
      <c r="G77" s="158">
        <f t="shared" si="12"/>
        <v>20846.074031653479</v>
      </c>
      <c r="H77" s="165">
        <f t="shared" si="17"/>
        <v>20843.5</v>
      </c>
      <c r="I77" s="158">
        <f>+E77-(E$7+H77*E$8)</f>
        <v>0.98883999999816297</v>
      </c>
      <c r="M77" s="158">
        <f>I77</f>
        <v>0.98883999999816297</v>
      </c>
      <c r="Q77" s="160">
        <f t="shared" ca="1" si="14"/>
        <v>0.99606757060068107</v>
      </c>
      <c r="R77" s="160"/>
      <c r="S77" s="161">
        <f t="shared" si="15"/>
        <v>37354.977500000001</v>
      </c>
      <c r="W77" s="158">
        <v>-7546.5</v>
      </c>
      <c r="X77" s="158">
        <v>-9.1883562708972022E-4</v>
      </c>
    </row>
    <row r="78" spans="1:24" s="190" customFormat="1" x14ac:dyDescent="0.2">
      <c r="A78" s="183"/>
      <c r="B78" s="248" t="s">
        <v>92</v>
      </c>
      <c r="C78" s="253" t="s">
        <v>33</v>
      </c>
      <c r="D78" s="256" t="str">
        <f t="shared" si="11"/>
        <v>II</v>
      </c>
      <c r="E78" s="197">
        <v>52408.729700000004</v>
      </c>
      <c r="F78" s="197">
        <v>2.0000000000000001E-4</v>
      </c>
      <c r="G78" s="190">
        <f t="shared" si="12"/>
        <v>20937.838400666398</v>
      </c>
      <c r="H78" s="165">
        <f t="shared" si="17"/>
        <v>20935.5</v>
      </c>
      <c r="Q78" s="190">
        <f t="shared" ca="1" si="14"/>
        <v>1.0005071985885694</v>
      </c>
      <c r="R78" s="199"/>
      <c r="S78" s="193">
        <f t="shared" si="15"/>
        <v>37390.229700000004</v>
      </c>
      <c r="T78" s="194">
        <f>+E78-(E$7+H78*E$8)</f>
        <v>0.89832000000023982</v>
      </c>
      <c r="W78" s="190">
        <v>-7490</v>
      </c>
      <c r="X78" s="190">
        <v>-3.3817105722846463E-3</v>
      </c>
    </row>
    <row r="79" spans="1:24" s="158" customFormat="1" x14ac:dyDescent="0.2">
      <c r="A79" s="153" t="s">
        <v>148</v>
      </c>
      <c r="B79" s="249" t="s">
        <v>59</v>
      </c>
      <c r="C79" s="255" t="s">
        <v>33</v>
      </c>
      <c r="D79" s="168" t="str">
        <f t="shared" si="11"/>
        <v>II</v>
      </c>
      <c r="E79" s="175">
        <v>52693.5265</v>
      </c>
      <c r="F79" s="179">
        <v>2.0000000000000001E-4</v>
      </c>
      <c r="G79" s="158">
        <f t="shared" si="12"/>
        <v>21679.187838400667</v>
      </c>
      <c r="H79" s="165">
        <f t="shared" si="17"/>
        <v>21676.5</v>
      </c>
      <c r="I79" s="158">
        <f t="shared" ref="I79:I117" si="18">+E79-(E$7+H79*E$8)</f>
        <v>1.0325599999996484</v>
      </c>
      <c r="M79" s="158">
        <f>I79</f>
        <v>1.0325599999996484</v>
      </c>
      <c r="Q79" s="160">
        <f t="shared" ca="1" si="14"/>
        <v>1.0362655066214534</v>
      </c>
      <c r="R79" s="160"/>
      <c r="S79" s="161">
        <f t="shared" si="15"/>
        <v>37675.0265</v>
      </c>
      <c r="W79" s="158">
        <v>-7401.5</v>
      </c>
      <c r="X79" s="158">
        <v>3.3661805355222896E-4</v>
      </c>
    </row>
    <row r="80" spans="1:24" s="158" customFormat="1" x14ac:dyDescent="0.2">
      <c r="A80" s="153" t="s">
        <v>148</v>
      </c>
      <c r="B80" s="172" t="s">
        <v>52</v>
      </c>
      <c r="C80" s="162" t="s">
        <v>33</v>
      </c>
      <c r="D80" s="155" t="str">
        <f t="shared" si="11"/>
        <v>I</v>
      </c>
      <c r="E80" s="173">
        <v>52694.485099999998</v>
      </c>
      <c r="F80" s="181">
        <v>2.9999999999999997E-4</v>
      </c>
      <c r="G80" s="157">
        <f t="shared" si="12"/>
        <v>21681.683152852973</v>
      </c>
      <c r="H80" s="165">
        <f t="shared" si="17"/>
        <v>21679</v>
      </c>
      <c r="I80" s="159">
        <f t="shared" si="18"/>
        <v>1.0307600000014645</v>
      </c>
      <c r="M80" s="159">
        <f>I80</f>
        <v>1.0307600000014645</v>
      </c>
      <c r="Q80" s="160">
        <f t="shared" ca="1" si="14"/>
        <v>1.0363861486863417</v>
      </c>
      <c r="R80" s="160"/>
      <c r="S80" s="161">
        <f t="shared" si="15"/>
        <v>37675.985099999998</v>
      </c>
      <c r="W80" s="158">
        <v>-7394</v>
      </c>
      <c r="X80" s="158">
        <v>6.6190013603772968E-4</v>
      </c>
    </row>
    <row r="81" spans="1:27" s="190" customFormat="1" x14ac:dyDescent="0.2">
      <c r="A81" s="183" t="s">
        <v>151</v>
      </c>
      <c r="B81" s="238" t="s">
        <v>93</v>
      </c>
      <c r="C81" s="88" t="s">
        <v>35</v>
      </c>
      <c r="D81" s="239" t="str">
        <f t="shared" si="11"/>
        <v>II</v>
      </c>
      <c r="E81" s="197">
        <v>52716.190499999997</v>
      </c>
      <c r="F81" s="214">
        <v>2.9999999999999997E-4</v>
      </c>
      <c r="G81" s="190">
        <f t="shared" si="12"/>
        <v>21738.184089962506</v>
      </c>
      <c r="H81" s="165">
        <f t="shared" si="17"/>
        <v>21735.5</v>
      </c>
      <c r="I81" s="190">
        <f t="shared" si="18"/>
        <v>1.0311199999996461</v>
      </c>
      <c r="P81" s="190">
        <f>I81</f>
        <v>1.0311199999996461</v>
      </c>
      <c r="Q81" s="190">
        <f t="shared" ca="1" si="14"/>
        <v>1.0391126593528166</v>
      </c>
      <c r="R81" s="199"/>
      <c r="S81" s="193">
        <f t="shared" si="15"/>
        <v>37697.690499999997</v>
      </c>
      <c r="W81" s="190">
        <v>-7391.5</v>
      </c>
      <c r="X81" s="190">
        <v>-1.8630058330018073E-3</v>
      </c>
    </row>
    <row r="82" spans="1:27" s="190" customFormat="1" x14ac:dyDescent="0.2">
      <c r="A82" s="183" t="s">
        <v>151</v>
      </c>
      <c r="B82" s="238" t="s">
        <v>93</v>
      </c>
      <c r="C82" s="88" t="s">
        <v>33</v>
      </c>
      <c r="D82" s="239" t="str">
        <f t="shared" si="11"/>
        <v>I</v>
      </c>
      <c r="E82" s="197">
        <v>52750.196799999998</v>
      </c>
      <c r="F82" s="214">
        <v>2.9999999999999997E-4</v>
      </c>
      <c r="G82" s="190">
        <f t="shared" si="12"/>
        <v>21826.705279050388</v>
      </c>
      <c r="H82" s="165">
        <f t="shared" si="17"/>
        <v>21824</v>
      </c>
      <c r="I82" s="190">
        <f t="shared" si="18"/>
        <v>1.0392599999977392</v>
      </c>
      <c r="P82" s="190">
        <f>I82</f>
        <v>1.0392599999977392</v>
      </c>
      <c r="Q82" s="190">
        <f t="shared" ca="1" si="14"/>
        <v>1.0433833884498611</v>
      </c>
      <c r="R82" s="199"/>
      <c r="S82" s="193">
        <f t="shared" si="15"/>
        <v>37731.696799999998</v>
      </c>
      <c r="W82" s="190">
        <v>-7391</v>
      </c>
      <c r="X82" s="190">
        <v>2.3201297881314531E-4</v>
      </c>
    </row>
    <row r="83" spans="1:27" s="190" customFormat="1" x14ac:dyDescent="0.2">
      <c r="A83" s="183" t="s">
        <v>151</v>
      </c>
      <c r="B83" s="238" t="s">
        <v>93</v>
      </c>
      <c r="C83" s="88" t="s">
        <v>35</v>
      </c>
      <c r="D83" s="239" t="str">
        <f t="shared" si="11"/>
        <v>II</v>
      </c>
      <c r="E83" s="197">
        <v>52753.078699999998</v>
      </c>
      <c r="F83" s="214">
        <v>2.9999999999999997E-4</v>
      </c>
      <c r="G83" s="190">
        <f t="shared" si="12"/>
        <v>21834.207101207823</v>
      </c>
      <c r="H83" s="165">
        <f t="shared" si="17"/>
        <v>21831.5</v>
      </c>
      <c r="I83" s="190">
        <f t="shared" si="18"/>
        <v>1.0399599999946076</v>
      </c>
      <c r="P83" s="190">
        <f>I83</f>
        <v>1.0399599999946076</v>
      </c>
      <c r="Q83" s="190">
        <f t="shared" ca="1" si="14"/>
        <v>1.0437453146445259</v>
      </c>
      <c r="R83" s="199"/>
      <c r="S83" s="193">
        <f t="shared" si="15"/>
        <v>37734.578699999998</v>
      </c>
      <c r="W83" s="190">
        <v>-7369.5</v>
      </c>
      <c r="X83" s="190">
        <v>-2.8217837825650349E-4</v>
      </c>
    </row>
    <row r="84" spans="1:27" s="190" customFormat="1" x14ac:dyDescent="0.2">
      <c r="A84" s="183" t="s">
        <v>151</v>
      </c>
      <c r="B84" s="238" t="s">
        <v>93</v>
      </c>
      <c r="C84" s="88" t="s">
        <v>33</v>
      </c>
      <c r="D84" s="239" t="str">
        <f t="shared" si="11"/>
        <v>I</v>
      </c>
      <c r="E84" s="197">
        <v>52754.036699999997</v>
      </c>
      <c r="F84" s="214">
        <v>2.9999999999999997E-4</v>
      </c>
      <c r="G84" s="190">
        <f t="shared" si="12"/>
        <v>21836.700853810904</v>
      </c>
      <c r="H84" s="220">
        <f t="shared" si="17"/>
        <v>21834</v>
      </c>
      <c r="I84" s="190">
        <f t="shared" si="18"/>
        <v>1.0375599999970291</v>
      </c>
      <c r="P84" s="190">
        <f>I84</f>
        <v>1.0375599999970291</v>
      </c>
      <c r="Q84" s="190">
        <f t="shared" ca="1" si="14"/>
        <v>1.0438659567094142</v>
      </c>
      <c r="R84" s="199"/>
      <c r="S84" s="193">
        <f t="shared" si="15"/>
        <v>37735.536699999997</v>
      </c>
      <c r="W84" s="190">
        <v>-7367</v>
      </c>
      <c r="X84" s="190">
        <v>-7.0843525463715196E-6</v>
      </c>
    </row>
    <row r="85" spans="1:27" s="190" customFormat="1" x14ac:dyDescent="0.2">
      <c r="A85" s="183" t="s">
        <v>151</v>
      </c>
      <c r="B85" s="238" t="s">
        <v>93</v>
      </c>
      <c r="C85" s="88" t="s">
        <v>35</v>
      </c>
      <c r="D85" s="239" t="str">
        <f t="shared" ref="D85:D116" si="19">IF(H85=INT(H85),"I","II")</f>
        <v>II</v>
      </c>
      <c r="E85" s="197">
        <v>52754.230900000002</v>
      </c>
      <c r="F85" s="214">
        <v>2.9999999999999997E-4</v>
      </c>
      <c r="G85" s="190">
        <f t="shared" ref="G85:G116" si="20">+(E85-E$7)/E$8</f>
        <v>21837.206372344863</v>
      </c>
      <c r="H85" s="220">
        <f t="shared" si="17"/>
        <v>21834.5</v>
      </c>
      <c r="I85" s="190">
        <f t="shared" si="18"/>
        <v>1.039680000001681</v>
      </c>
      <c r="P85" s="190">
        <f>I85</f>
        <v>1.039680000001681</v>
      </c>
      <c r="Q85" s="190">
        <f t="shared" ref="Q85:Q116" ca="1" si="21">+E$11+E$12*H85</f>
        <v>1.043890085122392</v>
      </c>
      <c r="R85" s="199"/>
      <c r="S85" s="193">
        <f t="shared" ref="S85:S116" si="22">+E85-15018.5</f>
        <v>37735.730900000002</v>
      </c>
      <c r="W85" s="190">
        <v>-7364.5</v>
      </c>
      <c r="X85" s="190">
        <v>-8.3199032087577507E-4</v>
      </c>
    </row>
    <row r="86" spans="1:27" s="190" customFormat="1" x14ac:dyDescent="0.2">
      <c r="A86" s="183" t="s">
        <v>150</v>
      </c>
      <c r="B86" s="238" t="s">
        <v>32</v>
      </c>
      <c r="C86" s="88" t="s">
        <v>33</v>
      </c>
      <c r="D86" s="239" t="str">
        <f t="shared" si="19"/>
        <v>I</v>
      </c>
      <c r="E86" s="212">
        <v>52762.490899999997</v>
      </c>
      <c r="F86" s="215">
        <v>2.9999999999999997E-4</v>
      </c>
      <c r="G86" s="190">
        <f t="shared" si="20"/>
        <v>21858.707830070794</v>
      </c>
      <c r="H86" s="220">
        <f t="shared" si="17"/>
        <v>21856</v>
      </c>
      <c r="I86" s="190">
        <f t="shared" si="18"/>
        <v>1.0402399999948102</v>
      </c>
      <c r="M86" s="190">
        <f>I86</f>
        <v>1.0402399999948102</v>
      </c>
      <c r="Q86" s="190">
        <f t="shared" ca="1" si="21"/>
        <v>1.0449276068804312</v>
      </c>
      <c r="S86" s="193">
        <f t="shared" si="22"/>
        <v>37743.990899999997</v>
      </c>
      <c r="W86" s="190">
        <v>-7362</v>
      </c>
      <c r="X86" s="190">
        <v>-5.6896293244790286E-5</v>
      </c>
    </row>
    <row r="87" spans="1:27" s="190" customFormat="1" x14ac:dyDescent="0.2">
      <c r="A87" s="202" t="s">
        <v>158</v>
      </c>
      <c r="B87" s="246" t="s">
        <v>63</v>
      </c>
      <c r="C87" s="251" t="s">
        <v>33</v>
      </c>
      <c r="D87" s="256" t="str">
        <f t="shared" si="19"/>
        <v>II</v>
      </c>
      <c r="E87" s="212">
        <v>52763.451699999998</v>
      </c>
      <c r="F87" s="215">
        <v>1E-4</v>
      </c>
      <c r="G87" s="190">
        <f t="shared" si="20"/>
        <v>21861.208871303617</v>
      </c>
      <c r="H87" s="220">
        <f t="shared" si="17"/>
        <v>21858.5</v>
      </c>
      <c r="I87" s="190">
        <f t="shared" si="18"/>
        <v>1.0406399999992573</v>
      </c>
      <c r="M87" s="190">
        <f>I87</f>
        <v>1.0406399999992573</v>
      </c>
      <c r="Q87" s="190">
        <f t="shared" ca="1" si="21"/>
        <v>1.0450482489453194</v>
      </c>
      <c r="S87" s="193">
        <f t="shared" si="22"/>
        <v>37744.951699999998</v>
      </c>
      <c r="W87" s="190">
        <v>-6627.5</v>
      </c>
      <c r="X87" s="190">
        <v>-7.4270603363402188E-5</v>
      </c>
    </row>
    <row r="88" spans="1:27" s="190" customFormat="1" x14ac:dyDescent="0.2">
      <c r="A88" s="202" t="s">
        <v>158</v>
      </c>
      <c r="B88" s="246" t="s">
        <v>63</v>
      </c>
      <c r="C88" s="251" t="s">
        <v>35</v>
      </c>
      <c r="D88" s="256" t="str">
        <f t="shared" si="19"/>
        <v>I</v>
      </c>
      <c r="E88" s="212">
        <v>52764.411399999997</v>
      </c>
      <c r="F88" s="215">
        <v>1E-4</v>
      </c>
      <c r="G88" s="190">
        <f t="shared" si="20"/>
        <v>21863.707049146182</v>
      </c>
      <c r="H88" s="220">
        <f t="shared" si="17"/>
        <v>21861</v>
      </c>
      <c r="I88" s="190">
        <f t="shared" si="18"/>
        <v>1.0399399999951129</v>
      </c>
      <c r="M88" s="190">
        <f>I88</f>
        <v>1.0399399999951129</v>
      </c>
      <c r="Q88" s="190">
        <f t="shared" ca="1" si="21"/>
        <v>1.0451688910102077</v>
      </c>
      <c r="S88" s="193">
        <f t="shared" si="22"/>
        <v>37745.911399999997</v>
      </c>
      <c r="W88" s="190">
        <v>-6547.5</v>
      </c>
      <c r="X88" s="190">
        <v>-6.7126168141840026E-4</v>
      </c>
    </row>
    <row r="89" spans="1:27" s="190" customFormat="1" x14ac:dyDescent="0.2">
      <c r="A89" s="202" t="s">
        <v>158</v>
      </c>
      <c r="B89" s="240" t="s">
        <v>63</v>
      </c>
      <c r="C89" s="241" t="s">
        <v>35</v>
      </c>
      <c r="D89" s="239" t="str">
        <f t="shared" si="19"/>
        <v>II</v>
      </c>
      <c r="E89" s="212">
        <v>52765.3727</v>
      </c>
      <c r="F89" s="215">
        <v>1E-4</v>
      </c>
      <c r="G89" s="190">
        <f t="shared" si="20"/>
        <v>21866.209391920031</v>
      </c>
      <c r="H89" s="220">
        <f t="shared" si="17"/>
        <v>21863.5</v>
      </c>
      <c r="I89" s="190">
        <f t="shared" si="18"/>
        <v>1.0408400000014808</v>
      </c>
      <c r="M89" s="190">
        <f>I89</f>
        <v>1.0408400000014808</v>
      </c>
      <c r="Q89" s="190">
        <f t="shared" ca="1" si="21"/>
        <v>1.045289533075096</v>
      </c>
      <c r="S89" s="193">
        <f t="shared" si="22"/>
        <v>37746.8727</v>
      </c>
      <c r="W89" s="190">
        <v>-6541.5</v>
      </c>
      <c r="X89" s="190">
        <v>4.689639899879694E-4</v>
      </c>
      <c r="Z89" s="190">
        <f>ROUND(AA89,8)</f>
        <v>0.38420995000000002</v>
      </c>
      <c r="AA89" s="190">
        <v>0.38420994717305912</v>
      </c>
    </row>
    <row r="90" spans="1:27" s="190" customFormat="1" x14ac:dyDescent="0.2">
      <c r="A90" s="202" t="s">
        <v>158</v>
      </c>
      <c r="B90" s="203" t="s">
        <v>58</v>
      </c>
      <c r="C90" s="208" t="s">
        <v>33</v>
      </c>
      <c r="D90" s="186" t="str">
        <f t="shared" si="19"/>
        <v>I</v>
      </c>
      <c r="E90" s="211">
        <v>53047.5749</v>
      </c>
      <c r="F90" s="213">
        <v>1E-3</v>
      </c>
      <c r="G90" s="190">
        <f t="shared" si="20"/>
        <v>22600.804872969595</v>
      </c>
      <c r="H90" s="217">
        <f t="shared" ref="H90:H112" si="23">ROUND(2*G90,0)/2-3</f>
        <v>22598</v>
      </c>
      <c r="I90" s="190">
        <f t="shared" si="18"/>
        <v>1.0775199999989127</v>
      </c>
      <c r="M90" s="190">
        <f>I90</f>
        <v>1.0775199999989127</v>
      </c>
      <c r="Q90" s="190">
        <f t="shared" ca="1" si="21"/>
        <v>1.0807341717392704</v>
      </c>
      <c r="S90" s="193">
        <f t="shared" si="22"/>
        <v>38029.0749</v>
      </c>
      <c r="W90" s="190">
        <v>-6505.5</v>
      </c>
      <c r="X90" s="190">
        <v>-1.1896819924004376E-3</v>
      </c>
    </row>
    <row r="91" spans="1:27" s="190" customFormat="1" x14ac:dyDescent="0.2">
      <c r="A91" s="183" t="s">
        <v>151</v>
      </c>
      <c r="B91" s="204" t="s">
        <v>93</v>
      </c>
      <c r="C91" s="185" t="s">
        <v>33</v>
      </c>
      <c r="D91" s="186" t="str">
        <f t="shared" si="19"/>
        <v>I</v>
      </c>
      <c r="E91" s="197">
        <v>53078.311099999999</v>
      </c>
      <c r="F91" s="214">
        <v>2.9999999999999997E-4</v>
      </c>
      <c r="G91" s="190">
        <f t="shared" si="20"/>
        <v>22680.813723448558</v>
      </c>
      <c r="H91" s="217">
        <f t="shared" si="23"/>
        <v>22678</v>
      </c>
      <c r="I91" s="190">
        <f t="shared" si="18"/>
        <v>1.0809200000003329</v>
      </c>
      <c r="P91" s="190">
        <f>I91</f>
        <v>1.0809200000003329</v>
      </c>
      <c r="Q91" s="190">
        <f t="shared" ca="1" si="21"/>
        <v>1.0845947178156949</v>
      </c>
      <c r="R91" s="199"/>
      <c r="S91" s="193">
        <f t="shared" si="22"/>
        <v>38059.811099999999</v>
      </c>
      <c r="W91" s="190">
        <v>-6502</v>
      </c>
      <c r="X91" s="190">
        <v>1.5549449017271399E-5</v>
      </c>
    </row>
    <row r="92" spans="1:27" s="158" customFormat="1" x14ac:dyDescent="0.2">
      <c r="A92" s="153" t="s">
        <v>148</v>
      </c>
      <c r="B92" s="177" t="s">
        <v>59</v>
      </c>
      <c r="C92" s="178" t="s">
        <v>33</v>
      </c>
      <c r="D92" s="155" t="str">
        <f t="shared" si="19"/>
        <v>I</v>
      </c>
      <c r="E92" s="175">
        <v>53080.6175</v>
      </c>
      <c r="F92" s="179">
        <v>5.9999999999999995E-4</v>
      </c>
      <c r="G92" s="158">
        <f t="shared" si="20"/>
        <v>22686.817471886712</v>
      </c>
      <c r="H92" s="217">
        <f t="shared" si="23"/>
        <v>22684</v>
      </c>
      <c r="I92" s="158">
        <f t="shared" si="18"/>
        <v>1.0823600000003353</v>
      </c>
      <c r="M92" s="158">
        <f>I92</f>
        <v>1.0823600000003353</v>
      </c>
      <c r="Q92" s="160">
        <f t="shared" ca="1" si="21"/>
        <v>1.0848842587714267</v>
      </c>
      <c r="R92" s="160"/>
      <c r="S92" s="161">
        <f t="shared" si="22"/>
        <v>38062.1175</v>
      </c>
      <c r="W92" s="158">
        <v>-5673</v>
      </c>
      <c r="X92" s="158">
        <v>1.6166296336450614E-3</v>
      </c>
    </row>
    <row r="93" spans="1:27" s="158" customFormat="1" x14ac:dyDescent="0.2">
      <c r="A93" s="153" t="s">
        <v>148</v>
      </c>
      <c r="B93" s="154" t="s">
        <v>54</v>
      </c>
      <c r="C93" s="182" t="s">
        <v>33</v>
      </c>
      <c r="D93" s="155" t="str">
        <f t="shared" si="19"/>
        <v>I</v>
      </c>
      <c r="E93" s="175">
        <v>53094.447399999997</v>
      </c>
      <c r="F93" s="179">
        <v>1.5E-3</v>
      </c>
      <c r="G93" s="158">
        <f t="shared" si="20"/>
        <v>22722.817836318194</v>
      </c>
      <c r="H93" s="217">
        <f t="shared" si="23"/>
        <v>22720</v>
      </c>
      <c r="I93" s="158">
        <f t="shared" si="18"/>
        <v>1.0824999999967986</v>
      </c>
      <c r="M93" s="158">
        <f>I93</f>
        <v>1.0824999999967986</v>
      </c>
      <c r="Q93" s="160">
        <f t="shared" ca="1" si="21"/>
        <v>1.0866215045058181</v>
      </c>
      <c r="R93" s="160"/>
      <c r="S93" s="161">
        <f t="shared" si="22"/>
        <v>38075.947399999997</v>
      </c>
      <c r="W93" s="158">
        <v>-5673</v>
      </c>
      <c r="X93" s="158">
        <v>1.8166296358685941E-3</v>
      </c>
    </row>
    <row r="94" spans="1:27" s="190" customFormat="1" x14ac:dyDescent="0.2">
      <c r="A94" s="183" t="s">
        <v>160</v>
      </c>
      <c r="B94" s="206" t="s">
        <v>56</v>
      </c>
      <c r="C94" s="185" t="s">
        <v>35</v>
      </c>
      <c r="D94" s="186" t="str">
        <f t="shared" si="19"/>
        <v>II</v>
      </c>
      <c r="E94" s="197">
        <v>53095.793340099801</v>
      </c>
      <c r="F94" s="214">
        <v>2.0000000000000001E-4</v>
      </c>
      <c r="G94" s="190">
        <f t="shared" si="20"/>
        <v>22726.321428831219</v>
      </c>
      <c r="H94" s="217">
        <f t="shared" si="23"/>
        <v>22723.5</v>
      </c>
      <c r="I94" s="190">
        <f t="shared" si="18"/>
        <v>1.0838800998026272</v>
      </c>
      <c r="N94" s="190">
        <f>I94</f>
        <v>1.0838800998026272</v>
      </c>
      <c r="Q94" s="190">
        <f t="shared" ca="1" si="21"/>
        <v>1.0867904033966616</v>
      </c>
      <c r="S94" s="193">
        <f t="shared" si="22"/>
        <v>38077.293340099801</v>
      </c>
      <c r="W94" s="190">
        <v>-5673</v>
      </c>
      <c r="X94" s="190">
        <v>3.5166296365787275E-3</v>
      </c>
    </row>
    <row r="95" spans="1:27" s="190" customFormat="1" x14ac:dyDescent="0.2">
      <c r="A95" s="183" t="s">
        <v>151</v>
      </c>
      <c r="B95" s="204" t="s">
        <v>93</v>
      </c>
      <c r="C95" s="185" t="s">
        <v>35</v>
      </c>
      <c r="D95" s="186" t="str">
        <f t="shared" si="19"/>
        <v>II</v>
      </c>
      <c r="E95" s="197">
        <v>53414.305</v>
      </c>
      <c r="F95" s="214">
        <v>2.9999999999999997E-4</v>
      </c>
      <c r="G95" s="190">
        <f t="shared" si="20"/>
        <v>23555.433413161183</v>
      </c>
      <c r="H95" s="217">
        <f t="shared" si="23"/>
        <v>23552.5</v>
      </c>
      <c r="I95" s="190">
        <f t="shared" si="18"/>
        <v>1.1268999999956577</v>
      </c>
      <c r="P95" s="190">
        <f t="shared" ref="P95:P100" si="24">I95</f>
        <v>1.1268999999956577</v>
      </c>
      <c r="Q95" s="190">
        <f t="shared" ca="1" si="21"/>
        <v>1.1267953121136127</v>
      </c>
      <c r="R95" s="199"/>
      <c r="S95" s="193">
        <f t="shared" si="22"/>
        <v>38395.805</v>
      </c>
      <c r="W95" s="190">
        <v>-5670.5</v>
      </c>
      <c r="X95" s="190">
        <v>-1.3082763398415409E-3</v>
      </c>
    </row>
    <row r="96" spans="1:27" s="190" customFormat="1" x14ac:dyDescent="0.2">
      <c r="A96" s="183" t="s">
        <v>151</v>
      </c>
      <c r="B96" s="204" t="s">
        <v>93</v>
      </c>
      <c r="C96" s="185" t="s">
        <v>35</v>
      </c>
      <c r="D96" s="186" t="str">
        <f t="shared" si="19"/>
        <v>II</v>
      </c>
      <c r="E96" s="197">
        <v>53414.305200000003</v>
      </c>
      <c r="F96" s="214">
        <v>2.9999999999999997E-4</v>
      </c>
      <c r="G96" s="190">
        <f t="shared" si="20"/>
        <v>23555.4339337776</v>
      </c>
      <c r="H96" s="217">
        <f t="shared" si="23"/>
        <v>23552.5</v>
      </c>
      <c r="I96" s="190">
        <f t="shared" si="18"/>
        <v>1.1270999999978812</v>
      </c>
      <c r="P96" s="190">
        <f t="shared" si="24"/>
        <v>1.1270999999978812</v>
      </c>
      <c r="Q96" s="190">
        <f t="shared" ca="1" si="21"/>
        <v>1.1267953121136127</v>
      </c>
      <c r="R96" s="199"/>
      <c r="S96" s="193">
        <f t="shared" si="22"/>
        <v>38395.805200000003</v>
      </c>
      <c r="W96" s="190">
        <v>-5670.5</v>
      </c>
      <c r="X96" s="190">
        <v>-6.0827634297311306E-4</v>
      </c>
    </row>
    <row r="97" spans="1:24" s="190" customFormat="1" x14ac:dyDescent="0.2">
      <c r="A97" s="183" t="s">
        <v>151</v>
      </c>
      <c r="B97" s="204" t="s">
        <v>93</v>
      </c>
      <c r="C97" s="185" t="s">
        <v>35</v>
      </c>
      <c r="D97" s="186" t="str">
        <f t="shared" si="19"/>
        <v>II</v>
      </c>
      <c r="E97" s="197">
        <v>53414.306900000003</v>
      </c>
      <c r="F97" s="214">
        <v>2.9999999999999997E-4</v>
      </c>
      <c r="G97" s="190">
        <f t="shared" si="20"/>
        <v>23555.438359017084</v>
      </c>
      <c r="H97" s="217">
        <f t="shared" si="23"/>
        <v>23552.5</v>
      </c>
      <c r="I97" s="190">
        <f t="shared" si="18"/>
        <v>1.1287999999985914</v>
      </c>
      <c r="P97" s="190">
        <f t="shared" si="24"/>
        <v>1.1287999999985914</v>
      </c>
      <c r="Q97" s="190">
        <f t="shared" ca="1" si="21"/>
        <v>1.1267953121136127</v>
      </c>
      <c r="R97" s="199"/>
      <c r="S97" s="193">
        <f t="shared" si="22"/>
        <v>38395.806900000003</v>
      </c>
      <c r="W97" s="190">
        <v>-5670.5</v>
      </c>
      <c r="X97" s="190">
        <v>-5.0827633822336793E-4</v>
      </c>
    </row>
    <row r="98" spans="1:24" s="190" customFormat="1" x14ac:dyDescent="0.2">
      <c r="A98" s="183" t="s">
        <v>151</v>
      </c>
      <c r="B98" s="204" t="s">
        <v>93</v>
      </c>
      <c r="C98" s="185" t="s">
        <v>33</v>
      </c>
      <c r="D98" s="186" t="str">
        <f t="shared" si="19"/>
        <v>I</v>
      </c>
      <c r="E98" s="197">
        <v>53415.262600000002</v>
      </c>
      <c r="F98" s="214">
        <v>2.9999999999999997E-4</v>
      </c>
      <c r="G98" s="190">
        <f t="shared" si="20"/>
        <v>23557.926124531448</v>
      </c>
      <c r="H98" s="217">
        <f t="shared" si="23"/>
        <v>23555</v>
      </c>
      <c r="I98" s="190">
        <f t="shared" si="18"/>
        <v>1.124100000000908</v>
      </c>
      <c r="P98" s="190">
        <f t="shared" si="24"/>
        <v>1.124100000000908</v>
      </c>
      <c r="Q98" s="190">
        <f t="shared" ca="1" si="21"/>
        <v>1.126915954178501</v>
      </c>
      <c r="R98" s="199"/>
      <c r="S98" s="193">
        <f t="shared" si="22"/>
        <v>38396.762600000002</v>
      </c>
      <c r="W98" s="190">
        <v>-5650.5</v>
      </c>
      <c r="X98" s="190">
        <v>-3.0752411112189293E-4</v>
      </c>
    </row>
    <row r="99" spans="1:24" s="190" customFormat="1" x14ac:dyDescent="0.2">
      <c r="A99" s="183" t="s">
        <v>151</v>
      </c>
      <c r="B99" s="204" t="s">
        <v>93</v>
      </c>
      <c r="C99" s="185" t="s">
        <v>33</v>
      </c>
      <c r="D99" s="186" t="str">
        <f t="shared" si="19"/>
        <v>I</v>
      </c>
      <c r="E99" s="197">
        <v>53415.263299999999</v>
      </c>
      <c r="F99" s="214">
        <v>2.9999999999999997E-4</v>
      </c>
      <c r="G99" s="190">
        <f t="shared" si="20"/>
        <v>23557.927946688877</v>
      </c>
      <c r="H99" s="217">
        <f t="shared" si="23"/>
        <v>23555</v>
      </c>
      <c r="I99" s="190">
        <f t="shared" si="18"/>
        <v>1.1247999999977765</v>
      </c>
      <c r="P99" s="190">
        <f t="shared" si="24"/>
        <v>1.1247999999977765</v>
      </c>
      <c r="Q99" s="190">
        <f t="shared" ca="1" si="21"/>
        <v>1.126915954178501</v>
      </c>
      <c r="R99" s="199"/>
      <c r="S99" s="193">
        <f t="shared" si="22"/>
        <v>38396.763299999999</v>
      </c>
      <c r="W99" s="190">
        <v>-5576.5</v>
      </c>
      <c r="X99" s="190">
        <v>-1.2447408516891301E-3</v>
      </c>
    </row>
    <row r="100" spans="1:24" x14ac:dyDescent="0.2">
      <c r="A100" s="4" t="s">
        <v>151</v>
      </c>
      <c r="B100" s="13" t="s">
        <v>93</v>
      </c>
      <c r="C100" s="69" t="s">
        <v>33</v>
      </c>
      <c r="D100" s="81" t="str">
        <f t="shared" si="19"/>
        <v>I</v>
      </c>
      <c r="E100" s="70">
        <v>53415.263400000003</v>
      </c>
      <c r="F100" s="27">
        <v>2.9999999999999997E-4</v>
      </c>
      <c r="G100">
        <f t="shared" si="20"/>
        <v>23557.928206997094</v>
      </c>
      <c r="H100" s="217">
        <f t="shared" si="23"/>
        <v>23555</v>
      </c>
      <c r="I100">
        <f t="shared" si="18"/>
        <v>1.1249000000025262</v>
      </c>
      <c r="P100">
        <f t="shared" si="24"/>
        <v>1.1249000000025262</v>
      </c>
      <c r="Q100">
        <f t="shared" ca="1" si="21"/>
        <v>1.126915954178501</v>
      </c>
      <c r="R100" s="61"/>
      <c r="S100" s="2">
        <f t="shared" si="22"/>
        <v>38396.763400000003</v>
      </c>
      <c r="W100">
        <v>-5547.5</v>
      </c>
      <c r="X100">
        <v>-2.3365012020803988E-4</v>
      </c>
    </row>
    <row r="101" spans="1:24" x14ac:dyDescent="0.2">
      <c r="A101" s="107" t="s">
        <v>158</v>
      </c>
      <c r="B101" s="108" t="s">
        <v>64</v>
      </c>
      <c r="C101" s="67" t="s">
        <v>33</v>
      </c>
      <c r="D101" s="81" t="str">
        <f t="shared" si="19"/>
        <v>I</v>
      </c>
      <c r="E101" s="68">
        <v>53422.947800000002</v>
      </c>
      <c r="F101" s="26">
        <v>2.0000000000000001E-4</v>
      </c>
      <c r="G101">
        <f t="shared" si="20"/>
        <v>23577.931330695548</v>
      </c>
      <c r="H101" s="217">
        <f t="shared" si="23"/>
        <v>23575</v>
      </c>
      <c r="I101">
        <f t="shared" si="18"/>
        <v>1.1261000000013155</v>
      </c>
      <c r="M101">
        <f t="shared" ref="M101:M108" si="25">I101</f>
        <v>1.1261000000013155</v>
      </c>
      <c r="Q101">
        <f t="shared" ca="1" si="21"/>
        <v>1.1278810906976071</v>
      </c>
      <c r="S101" s="2">
        <f t="shared" si="22"/>
        <v>38404.447800000002</v>
      </c>
      <c r="W101">
        <v>-5540</v>
      </c>
      <c r="X101">
        <v>3.9163196925073862E-4</v>
      </c>
    </row>
    <row r="102" spans="1:24" x14ac:dyDescent="0.2">
      <c r="A102" s="107" t="s">
        <v>158</v>
      </c>
      <c r="B102" s="108" t="s">
        <v>61</v>
      </c>
      <c r="C102" s="67" t="s">
        <v>33</v>
      </c>
      <c r="D102" s="81" t="str">
        <f t="shared" si="19"/>
        <v>I</v>
      </c>
      <c r="E102" s="26">
        <v>53451.378400000001</v>
      </c>
      <c r="F102" s="26">
        <v>1.2999999999999999E-3</v>
      </c>
      <c r="G102">
        <f t="shared" si="20"/>
        <v>23651.938515202</v>
      </c>
      <c r="H102" s="217">
        <f t="shared" si="23"/>
        <v>23649</v>
      </c>
      <c r="I102">
        <f t="shared" si="18"/>
        <v>1.1288599999970756</v>
      </c>
      <c r="M102">
        <f t="shared" si="25"/>
        <v>1.1288599999970756</v>
      </c>
      <c r="Q102">
        <f t="shared" ca="1" si="21"/>
        <v>1.1314520958182999</v>
      </c>
      <c r="S102" s="2">
        <f t="shared" si="22"/>
        <v>38432.878400000001</v>
      </c>
      <c r="W102">
        <v>-5475</v>
      </c>
      <c r="X102">
        <v>4.407671804074198E-5</v>
      </c>
    </row>
    <row r="103" spans="1:24" s="124" customFormat="1" x14ac:dyDescent="0.2">
      <c r="A103" s="119" t="s">
        <v>148</v>
      </c>
      <c r="B103" s="140" t="s">
        <v>62</v>
      </c>
      <c r="C103" s="141" t="s">
        <v>33</v>
      </c>
      <c r="D103" s="121" t="str">
        <f t="shared" si="19"/>
        <v>I</v>
      </c>
      <c r="E103" s="143">
        <v>53462.521500000003</v>
      </c>
      <c r="F103" s="143">
        <v>3.3E-3</v>
      </c>
      <c r="G103" s="124">
        <f t="shared" si="20"/>
        <v>23680.944918783847</v>
      </c>
      <c r="H103" s="217">
        <f t="shared" si="23"/>
        <v>23678</v>
      </c>
      <c r="I103" s="124">
        <f t="shared" si="18"/>
        <v>1.1313200000004144</v>
      </c>
      <c r="M103" s="124">
        <f t="shared" si="25"/>
        <v>1.1313200000004144</v>
      </c>
      <c r="Q103" s="126">
        <f t="shared" ca="1" si="21"/>
        <v>1.1328515437710038</v>
      </c>
      <c r="R103" s="126"/>
      <c r="S103" s="128">
        <f t="shared" si="22"/>
        <v>38444.021500000003</v>
      </c>
      <c r="W103" s="124">
        <v>-4852.5</v>
      </c>
      <c r="X103" s="124">
        <v>-1.575100832269527E-4</v>
      </c>
    </row>
    <row r="104" spans="1:24" s="124" customFormat="1" x14ac:dyDescent="0.2">
      <c r="A104" s="119" t="s">
        <v>148</v>
      </c>
      <c r="B104" s="140" t="s">
        <v>62</v>
      </c>
      <c r="C104" s="142" t="s">
        <v>35</v>
      </c>
      <c r="D104" s="121" t="str">
        <f t="shared" si="19"/>
        <v>II</v>
      </c>
      <c r="E104" s="143">
        <v>53465.403700000003</v>
      </c>
      <c r="F104" s="143">
        <v>1.2999999999999999E-3</v>
      </c>
      <c r="G104" s="124">
        <f t="shared" si="20"/>
        <v>23688.447521865895</v>
      </c>
      <c r="H104" s="217">
        <f t="shared" si="23"/>
        <v>23685.5</v>
      </c>
      <c r="I104" s="124">
        <f t="shared" si="18"/>
        <v>1.1323200000042561</v>
      </c>
      <c r="M104" s="124">
        <f t="shared" si="25"/>
        <v>1.1323200000042561</v>
      </c>
      <c r="Q104" s="126">
        <f t="shared" ca="1" si="21"/>
        <v>1.1332134699656686</v>
      </c>
      <c r="R104" s="126"/>
      <c r="S104" s="128">
        <f t="shared" si="22"/>
        <v>38446.903700000003</v>
      </c>
      <c r="W104" s="124">
        <v>-4451.5</v>
      </c>
      <c r="X104" s="124">
        <v>3.4757214598357677E-4</v>
      </c>
    </row>
    <row r="105" spans="1:24" x14ac:dyDescent="0.2">
      <c r="A105" s="107" t="s">
        <v>158</v>
      </c>
      <c r="B105" s="243" t="s">
        <v>63</v>
      </c>
      <c r="C105" s="244" t="s">
        <v>33</v>
      </c>
      <c r="D105" s="242" t="str">
        <f t="shared" si="19"/>
        <v>II</v>
      </c>
      <c r="E105" s="26">
        <v>53490.377</v>
      </c>
      <c r="F105" s="26">
        <v>1E-4</v>
      </c>
      <c r="G105">
        <f t="shared" si="20"/>
        <v>23753.455070803833</v>
      </c>
      <c r="H105" s="217">
        <f t="shared" si="23"/>
        <v>23750.5</v>
      </c>
      <c r="I105">
        <f t="shared" si="18"/>
        <v>1.1352200000037556</v>
      </c>
      <c r="M105">
        <f t="shared" si="25"/>
        <v>1.1352200000037556</v>
      </c>
      <c r="Q105">
        <f t="shared" ca="1" si="21"/>
        <v>1.1363501636527635</v>
      </c>
      <c r="S105" s="2">
        <f t="shared" si="22"/>
        <v>38471.877</v>
      </c>
      <c r="W105">
        <v>-3789.5</v>
      </c>
      <c r="X105">
        <v>7.5247089989716187E-4</v>
      </c>
    </row>
    <row r="106" spans="1:24" x14ac:dyDescent="0.2">
      <c r="A106" s="107" t="s">
        <v>158</v>
      </c>
      <c r="B106" s="14" t="s">
        <v>74</v>
      </c>
      <c r="C106" s="67" t="s">
        <v>33</v>
      </c>
      <c r="D106" s="81" t="str">
        <f t="shared" si="19"/>
        <v>I</v>
      </c>
      <c r="E106" s="26">
        <v>53729.547500000001</v>
      </c>
      <c r="F106" s="26">
        <v>2.9999999999999997E-4</v>
      </c>
      <c r="G106">
        <f t="shared" si="20"/>
        <v>24376.035506039152</v>
      </c>
      <c r="H106" s="217">
        <f t="shared" si="23"/>
        <v>24373</v>
      </c>
      <c r="I106">
        <f t="shared" si="18"/>
        <v>1.1661200000016834</v>
      </c>
      <c r="M106">
        <f t="shared" si="25"/>
        <v>1.1661200000016834</v>
      </c>
      <c r="Q106">
        <f t="shared" ca="1" si="21"/>
        <v>1.1663900378099434</v>
      </c>
      <c r="S106" s="2">
        <f t="shared" si="22"/>
        <v>38711.047500000001</v>
      </c>
      <c r="W106">
        <v>-3686</v>
      </c>
      <c r="X106">
        <v>-1.7863620450953022E-4</v>
      </c>
    </row>
    <row r="107" spans="1:24" x14ac:dyDescent="0.2">
      <c r="A107" s="107" t="s">
        <v>158</v>
      </c>
      <c r="B107" s="110" t="s">
        <v>77</v>
      </c>
      <c r="C107" s="67" t="s">
        <v>33</v>
      </c>
      <c r="D107" s="81" t="str">
        <f t="shared" si="19"/>
        <v>I</v>
      </c>
      <c r="E107" s="26">
        <v>53883.616199999997</v>
      </c>
      <c r="F107" s="26">
        <v>2.0000000000000001E-4</v>
      </c>
      <c r="G107">
        <f t="shared" si="20"/>
        <v>24777.088973344431</v>
      </c>
      <c r="H107" s="217">
        <f t="shared" si="23"/>
        <v>24774</v>
      </c>
      <c r="I107">
        <f t="shared" si="18"/>
        <v>1.1866599999993923</v>
      </c>
      <c r="M107">
        <f t="shared" si="25"/>
        <v>1.1866599999993923</v>
      </c>
      <c r="Q107">
        <f t="shared" ca="1" si="21"/>
        <v>1.1857410250180225</v>
      </c>
      <c r="S107" s="2">
        <f t="shared" si="22"/>
        <v>38865.116199999997</v>
      </c>
      <c r="W107">
        <v>-3668.5</v>
      </c>
      <c r="X107">
        <v>-5.5297800281550735E-4</v>
      </c>
    </row>
    <row r="108" spans="1:24" x14ac:dyDescent="0.2">
      <c r="A108" s="107" t="s">
        <v>158</v>
      </c>
      <c r="B108" s="110" t="s">
        <v>76</v>
      </c>
      <c r="C108" s="67" t="s">
        <v>33</v>
      </c>
      <c r="D108" s="81" t="str">
        <f t="shared" si="19"/>
        <v>I</v>
      </c>
      <c r="E108" s="26">
        <v>54137.963599999901</v>
      </c>
      <c r="F108" s="26">
        <v>2.0000000000000001E-4</v>
      </c>
      <c r="G108">
        <f t="shared" si="20"/>
        <v>25439.176124531186</v>
      </c>
      <c r="H108" s="217">
        <f t="shared" si="23"/>
        <v>25436</v>
      </c>
      <c r="I108">
        <f t="shared" si="18"/>
        <v>1.22013999990304</v>
      </c>
      <c r="M108">
        <f t="shared" si="25"/>
        <v>1.22013999990304</v>
      </c>
      <c r="Q108">
        <f t="shared" ca="1" si="21"/>
        <v>1.2176870438004368</v>
      </c>
      <c r="S108" s="2">
        <f t="shared" si="22"/>
        <v>39119.463599999901</v>
      </c>
      <c r="W108">
        <v>-3598.5</v>
      </c>
      <c r="X108">
        <v>-5.5034519027685747E-4</v>
      </c>
    </row>
    <row r="109" spans="1:24" x14ac:dyDescent="0.2">
      <c r="A109" s="4" t="s">
        <v>160</v>
      </c>
      <c r="B109" s="71" t="s">
        <v>84</v>
      </c>
      <c r="C109" s="69" t="s">
        <v>35</v>
      </c>
      <c r="D109" s="81" t="str">
        <f t="shared" si="19"/>
        <v>II</v>
      </c>
      <c r="E109" s="27">
        <v>54177.7284</v>
      </c>
      <c r="F109" s="26">
        <v>1E-4</v>
      </c>
      <c r="G109">
        <f t="shared" si="20"/>
        <v>25542.687161599333</v>
      </c>
      <c r="H109" s="217">
        <f t="shared" si="23"/>
        <v>25539.5</v>
      </c>
      <c r="I109">
        <f t="shared" si="18"/>
        <v>1.2243799999996554</v>
      </c>
      <c r="N109">
        <f>I109</f>
        <v>1.2243799999996554</v>
      </c>
      <c r="Q109">
        <f t="shared" ca="1" si="21"/>
        <v>1.2226816252868113</v>
      </c>
      <c r="S109" s="2">
        <f t="shared" si="22"/>
        <v>39159.2284</v>
      </c>
      <c r="W109">
        <v>-3551.5</v>
      </c>
      <c r="X109">
        <v>-3.0385774516616948E-3</v>
      </c>
    </row>
    <row r="110" spans="1:24" x14ac:dyDescent="0.2">
      <c r="A110" s="107" t="s">
        <v>158</v>
      </c>
      <c r="B110" s="110" t="s">
        <v>75</v>
      </c>
      <c r="C110" s="67" t="s">
        <v>33</v>
      </c>
      <c r="D110" s="81" t="str">
        <f t="shared" si="19"/>
        <v>I</v>
      </c>
      <c r="E110" s="26">
        <v>54184.451699999998</v>
      </c>
      <c r="F110" s="26">
        <v>8.0000000000000004E-4</v>
      </c>
      <c r="G110">
        <f t="shared" si="20"/>
        <v>25560.188463140352</v>
      </c>
      <c r="H110" s="217">
        <f t="shared" si="23"/>
        <v>25557</v>
      </c>
      <c r="I110">
        <f t="shared" si="18"/>
        <v>1.2248800000015763</v>
      </c>
      <c r="M110">
        <f>I110</f>
        <v>1.2248800000015763</v>
      </c>
      <c r="Q110">
        <f t="shared" ca="1" si="21"/>
        <v>1.2235261197410292</v>
      </c>
      <c r="S110" s="2">
        <f t="shared" si="22"/>
        <v>39165.951699999998</v>
      </c>
      <c r="W110">
        <v>-1879.5</v>
      </c>
      <c r="X110">
        <v>-9.7569092031335458E-4</v>
      </c>
    </row>
    <row r="111" spans="1:24" x14ac:dyDescent="0.2">
      <c r="A111" s="107" t="s">
        <v>158</v>
      </c>
      <c r="B111" s="110" t="s">
        <v>75</v>
      </c>
      <c r="C111" s="67" t="s">
        <v>33</v>
      </c>
      <c r="D111" s="81" t="str">
        <f t="shared" si="19"/>
        <v>I</v>
      </c>
      <c r="E111" s="26">
        <v>54211.346400000002</v>
      </c>
      <c r="F111" s="26">
        <v>2.0000000000000001E-4</v>
      </c>
      <c r="G111">
        <f t="shared" si="20"/>
        <v>25630.197573927537</v>
      </c>
      <c r="H111" s="217">
        <f t="shared" si="23"/>
        <v>25627</v>
      </c>
      <c r="I111">
        <f t="shared" si="18"/>
        <v>1.2283800000004703</v>
      </c>
      <c r="M111">
        <f>I111</f>
        <v>1.2283800000004703</v>
      </c>
      <c r="Q111">
        <f t="shared" ca="1" si="21"/>
        <v>1.2269040975579006</v>
      </c>
      <c r="S111" s="2">
        <f t="shared" si="22"/>
        <v>39192.846400000002</v>
      </c>
      <c r="W111">
        <v>-1835</v>
      </c>
      <c r="X111">
        <v>-1.9017206795979291E-5</v>
      </c>
    </row>
    <row r="112" spans="1:24" x14ac:dyDescent="0.2">
      <c r="A112" s="107" t="s">
        <v>158</v>
      </c>
      <c r="B112" s="103" t="s">
        <v>66</v>
      </c>
      <c r="C112" s="104" t="s">
        <v>157</v>
      </c>
      <c r="D112" s="242" t="str">
        <f t="shared" si="19"/>
        <v>I</v>
      </c>
      <c r="E112" s="64">
        <v>54229.40178</v>
      </c>
      <c r="F112" s="83">
        <v>1E-4</v>
      </c>
      <c r="G112">
        <f t="shared" si="20"/>
        <v>25677.197209496044</v>
      </c>
      <c r="H112" s="217">
        <f t="shared" si="23"/>
        <v>25674</v>
      </c>
      <c r="I112">
        <f t="shared" si="18"/>
        <v>1.2282399999967311</v>
      </c>
      <c r="P112">
        <f>I112</f>
        <v>1.2282399999967311</v>
      </c>
      <c r="Q112">
        <f t="shared" ca="1" si="21"/>
        <v>1.2291721683778003</v>
      </c>
      <c r="S112" s="2">
        <f t="shared" si="22"/>
        <v>39210.90178</v>
      </c>
      <c r="W112">
        <v>-1748</v>
      </c>
      <c r="X112">
        <v>-3.8574499922106043E-4</v>
      </c>
    </row>
    <row r="113" spans="1:24" x14ac:dyDescent="0.2">
      <c r="A113" s="107" t="s">
        <v>158</v>
      </c>
      <c r="B113" s="65" t="s">
        <v>81</v>
      </c>
      <c r="C113" s="66" t="s">
        <v>33</v>
      </c>
      <c r="D113" s="81" t="str">
        <f t="shared" si="19"/>
        <v>I</v>
      </c>
      <c r="E113" s="22">
        <v>54871.802900000002</v>
      </c>
      <c r="F113" s="22">
        <v>1E-4</v>
      </c>
      <c r="G113">
        <f t="shared" si="20"/>
        <v>27349.420033319457</v>
      </c>
      <c r="H113" s="221">
        <f t="shared" ref="H113:H131" si="26">ROUND(2*G113,0)/2-3.5</f>
        <v>27346</v>
      </c>
      <c r="I113">
        <f t="shared" si="18"/>
        <v>1.3138400000025285</v>
      </c>
      <c r="M113">
        <f>I113</f>
        <v>1.3138400000025285</v>
      </c>
      <c r="Q113">
        <f t="shared" ca="1" si="21"/>
        <v>1.3098575813750766</v>
      </c>
      <c r="S113" s="2">
        <f t="shared" si="22"/>
        <v>39853.302900000002</v>
      </c>
      <c r="W113">
        <v>-1708.5</v>
      </c>
      <c r="X113">
        <v>-4.7925935359671712E-4</v>
      </c>
    </row>
    <row r="114" spans="1:24" x14ac:dyDescent="0.2">
      <c r="A114" s="4" t="s">
        <v>150</v>
      </c>
      <c r="B114" s="70" t="s">
        <v>79</v>
      </c>
      <c r="C114" s="69" t="s">
        <v>35</v>
      </c>
      <c r="D114" s="81" t="str">
        <f t="shared" si="19"/>
        <v>II</v>
      </c>
      <c r="E114" s="64">
        <v>54888.9012</v>
      </c>
      <c r="F114" s="64">
        <v>4.0000000000000002E-4</v>
      </c>
      <c r="G114">
        <f t="shared" si="20"/>
        <v>27393.928311120366</v>
      </c>
      <c r="H114" s="221">
        <f t="shared" si="26"/>
        <v>27390.5</v>
      </c>
      <c r="I114">
        <f t="shared" si="18"/>
        <v>1.3170200000022305</v>
      </c>
      <c r="M114">
        <f>I114</f>
        <v>1.3170200000022305</v>
      </c>
      <c r="Q114">
        <f t="shared" ca="1" si="21"/>
        <v>1.312005010130088</v>
      </c>
      <c r="S114" s="2">
        <f t="shared" si="22"/>
        <v>39870.4012</v>
      </c>
      <c r="W114">
        <v>-1656</v>
      </c>
      <c r="X114">
        <v>1.4977152604842559E-3</v>
      </c>
    </row>
    <row r="115" spans="1:24" x14ac:dyDescent="0.2">
      <c r="A115" s="107" t="s">
        <v>158</v>
      </c>
      <c r="B115" s="68" t="s">
        <v>80</v>
      </c>
      <c r="C115" s="67" t="s">
        <v>35</v>
      </c>
      <c r="D115" s="81" t="str">
        <f t="shared" si="19"/>
        <v>II</v>
      </c>
      <c r="E115" s="83">
        <v>54922.327100000002</v>
      </c>
      <c r="F115" s="83">
        <v>1E-4</v>
      </c>
      <c r="G115">
        <f t="shared" si="20"/>
        <v>27480.938671386928</v>
      </c>
      <c r="H115" s="221">
        <f t="shared" si="26"/>
        <v>27477.5</v>
      </c>
      <c r="I115">
        <f t="shared" si="18"/>
        <v>1.3210000000035507</v>
      </c>
      <c r="M115">
        <f>I115</f>
        <v>1.3210000000035507</v>
      </c>
      <c r="Q115">
        <f t="shared" ca="1" si="21"/>
        <v>1.3162033539881994</v>
      </c>
      <c r="S115" s="2">
        <f t="shared" si="22"/>
        <v>39903.827100000002</v>
      </c>
      <c r="W115">
        <v>-890.5</v>
      </c>
      <c r="X115">
        <v>-1.2849309132434428E-4</v>
      </c>
    </row>
    <row r="116" spans="1:24" x14ac:dyDescent="0.2">
      <c r="A116" s="107" t="s">
        <v>158</v>
      </c>
      <c r="B116" s="68" t="s">
        <v>80</v>
      </c>
      <c r="C116" s="67" t="s">
        <v>33</v>
      </c>
      <c r="D116" s="81" t="str">
        <f t="shared" si="19"/>
        <v>I</v>
      </c>
      <c r="E116" s="83">
        <v>54937.503299999997</v>
      </c>
      <c r="F116" s="83">
        <v>2.0000000000000001E-4</v>
      </c>
      <c r="G116">
        <f t="shared" si="20"/>
        <v>27520.443565181165</v>
      </c>
      <c r="H116" s="221">
        <f t="shared" si="26"/>
        <v>27517</v>
      </c>
      <c r="I116">
        <f t="shared" si="18"/>
        <v>1.3228799999924377</v>
      </c>
      <c r="M116">
        <f>I116</f>
        <v>1.3228799999924377</v>
      </c>
      <c r="Q116">
        <f t="shared" ca="1" si="21"/>
        <v>1.3181094986134343</v>
      </c>
      <c r="S116" s="2">
        <f t="shared" si="22"/>
        <v>39919.003299999997</v>
      </c>
      <c r="W116">
        <v>-807.5</v>
      </c>
      <c r="X116">
        <v>-9.5537133165635169E-4</v>
      </c>
    </row>
    <row r="117" spans="1:24" x14ac:dyDescent="0.2">
      <c r="A117" s="4" t="s">
        <v>150</v>
      </c>
      <c r="B117" s="70" t="s">
        <v>79</v>
      </c>
      <c r="C117" s="69" t="s">
        <v>35</v>
      </c>
      <c r="D117" s="81" t="str">
        <f t="shared" ref="D117:D137" si="27">IF(H117=INT(H117),"I","II")</f>
        <v>II</v>
      </c>
      <c r="E117" s="64">
        <v>54957.676299999999</v>
      </c>
      <c r="F117" s="64">
        <v>6.9999999999999999E-4</v>
      </c>
      <c r="G117">
        <f t="shared" ref="G117:G137" si="28">+(E117-E$7)/E$8</f>
        <v>27572.955539358598</v>
      </c>
      <c r="H117" s="221">
        <f t="shared" si="26"/>
        <v>27569.5</v>
      </c>
      <c r="I117">
        <f t="shared" si="18"/>
        <v>1.3274799999999232</v>
      </c>
      <c r="M117">
        <f>I117</f>
        <v>1.3274799999999232</v>
      </c>
      <c r="Q117">
        <f t="shared" ref="Q117:Q137" ca="1" si="29">+E$11+E$12*H117</f>
        <v>1.3206429819760879</v>
      </c>
      <c r="S117" s="2">
        <f t="shared" ref="S117:S137" si="30">+E117-15018.5</f>
        <v>39939.176299999999</v>
      </c>
      <c r="W117">
        <v>-740.5</v>
      </c>
      <c r="X117">
        <v>-7.2285136411665007E-4</v>
      </c>
    </row>
    <row r="118" spans="1:24" s="124" customFormat="1" x14ac:dyDescent="0.2">
      <c r="A118" s="119" t="s">
        <v>148</v>
      </c>
      <c r="B118" s="149" t="s">
        <v>88</v>
      </c>
      <c r="C118" s="150" t="s">
        <v>33</v>
      </c>
      <c r="D118" s="133" t="str">
        <f t="shared" si="27"/>
        <v>II</v>
      </c>
      <c r="E118" s="144">
        <v>54971.5196</v>
      </c>
      <c r="F118" s="144">
        <v>2.8E-3</v>
      </c>
      <c r="G118" s="124">
        <f t="shared" si="28"/>
        <v>27608.990785089543</v>
      </c>
      <c r="H118" s="221">
        <f t="shared" si="26"/>
        <v>27605.5</v>
      </c>
      <c r="Q118" s="126">
        <f t="shared" ca="1" si="29"/>
        <v>1.3223802277104793</v>
      </c>
      <c r="R118" s="127"/>
      <c r="S118" s="128">
        <f t="shared" si="30"/>
        <v>39953.0196</v>
      </c>
      <c r="T118" s="124">
        <f>+E118-(E$7+H118*E$8)</f>
        <v>1.341019999999844</v>
      </c>
      <c r="W118" s="124">
        <v>-670.5</v>
      </c>
      <c r="X118" s="124">
        <v>-6.0202185559319332E-3</v>
      </c>
    </row>
    <row r="119" spans="1:24" x14ac:dyDescent="0.2">
      <c r="A119" s="107" t="s">
        <v>158</v>
      </c>
      <c r="B119" s="110" t="s">
        <v>87</v>
      </c>
      <c r="C119" s="67" t="s">
        <v>33</v>
      </c>
      <c r="D119" s="81" t="str">
        <f t="shared" si="27"/>
        <v>I</v>
      </c>
      <c r="E119" s="83">
        <v>55251.787400000001</v>
      </c>
      <c r="F119" s="83">
        <v>1E-4</v>
      </c>
      <c r="G119">
        <f t="shared" si="28"/>
        <v>28338.550864223242</v>
      </c>
      <c r="H119" s="221">
        <f t="shared" si="26"/>
        <v>28335</v>
      </c>
      <c r="I119">
        <f t="shared" ref="I119:I137" si="31">+E119-(E$7+H119*E$8)</f>
        <v>1.3640999999988708</v>
      </c>
      <c r="M119">
        <f>I119</f>
        <v>1.3640999999988708</v>
      </c>
      <c r="Q119">
        <f t="shared" ca="1" si="29"/>
        <v>1.3575835822448767</v>
      </c>
      <c r="R119" s="61"/>
      <c r="S119" s="2">
        <f t="shared" si="30"/>
        <v>40233.287400000001</v>
      </c>
      <c r="W119">
        <v>0</v>
      </c>
      <c r="X119">
        <v>0</v>
      </c>
    </row>
    <row r="120" spans="1:24" x14ac:dyDescent="0.2">
      <c r="A120" s="4" t="s">
        <v>150</v>
      </c>
      <c r="B120" s="65" t="s">
        <v>82</v>
      </c>
      <c r="C120" s="66" t="s">
        <v>33</v>
      </c>
      <c r="D120" s="81" t="str">
        <f t="shared" si="27"/>
        <v>I</v>
      </c>
      <c r="E120" s="22">
        <v>55283.675999999999</v>
      </c>
      <c r="F120" s="22">
        <v>2.0000000000000001E-4</v>
      </c>
      <c r="G120">
        <f t="shared" si="28"/>
        <v>28421.55950645564</v>
      </c>
      <c r="H120" s="221">
        <f t="shared" si="26"/>
        <v>28418</v>
      </c>
      <c r="I120">
        <f t="shared" si="31"/>
        <v>1.367420000002312</v>
      </c>
      <c r="M120">
        <f>I120</f>
        <v>1.367420000002312</v>
      </c>
      <c r="Q120">
        <f t="shared" ca="1" si="29"/>
        <v>1.3615888987991673</v>
      </c>
      <c r="S120" s="2">
        <f t="shared" si="30"/>
        <v>40265.175999999999</v>
      </c>
      <c r="W120">
        <v>75.5</v>
      </c>
      <c r="X120">
        <v>4.7839668695814908E-5</v>
      </c>
    </row>
    <row r="121" spans="1:24" s="124" customFormat="1" x14ac:dyDescent="0.2">
      <c r="A121" s="119" t="s">
        <v>148</v>
      </c>
      <c r="B121" s="149" t="s">
        <v>89</v>
      </c>
      <c r="C121" s="150" t="s">
        <v>35</v>
      </c>
      <c r="D121" s="133" t="str">
        <f t="shared" si="27"/>
        <v>I</v>
      </c>
      <c r="E121" s="144">
        <v>55309.418299999998</v>
      </c>
      <c r="F121" s="144">
        <v>3.8999999999999998E-3</v>
      </c>
      <c r="G121" s="124">
        <f t="shared" si="28"/>
        <v>28488.568825489372</v>
      </c>
      <c r="H121" s="221">
        <f t="shared" si="26"/>
        <v>28485</v>
      </c>
      <c r="I121" s="124">
        <f t="shared" si="31"/>
        <v>1.3709999999991851</v>
      </c>
      <c r="M121" s="124">
        <f>I121</f>
        <v>1.3709999999991851</v>
      </c>
      <c r="Q121" s="126">
        <f t="shared" ca="1" si="29"/>
        <v>1.3648221061381731</v>
      </c>
      <c r="R121" s="127"/>
      <c r="S121" s="128">
        <f t="shared" si="30"/>
        <v>40290.918299999998</v>
      </c>
      <c r="W121" s="124">
        <v>128.5</v>
      </c>
      <c r="X121" s="124">
        <v>1.5198330802377313E-3</v>
      </c>
    </row>
    <row r="122" spans="1:24" x14ac:dyDescent="0.2">
      <c r="B122" s="14" t="s">
        <v>92</v>
      </c>
      <c r="C122" s="69" t="s">
        <v>33</v>
      </c>
      <c r="D122" s="81" t="str">
        <f t="shared" si="27"/>
        <v>I</v>
      </c>
      <c r="E122" s="64">
        <v>55336.307699999998</v>
      </c>
      <c r="F122" s="64">
        <v>2.0000000000000001E-4</v>
      </c>
      <c r="G122">
        <f t="shared" si="28"/>
        <v>28558.564139941685</v>
      </c>
      <c r="H122" s="221">
        <f t="shared" si="26"/>
        <v>28555</v>
      </c>
      <c r="I122">
        <f t="shared" si="31"/>
        <v>1.3691999999937252</v>
      </c>
      <c r="P122">
        <f>I122</f>
        <v>1.3691999999937252</v>
      </c>
      <c r="Q122">
        <f t="shared" ca="1" si="29"/>
        <v>1.368200083955045</v>
      </c>
      <c r="R122" s="61"/>
      <c r="S122" s="2">
        <f t="shared" si="30"/>
        <v>40317.807699999998</v>
      </c>
      <c r="W122">
        <v>196.5</v>
      </c>
      <c r="X122">
        <v>2.3423906677635387E-3</v>
      </c>
    </row>
    <row r="123" spans="1:24" x14ac:dyDescent="0.2">
      <c r="A123" s="4" t="s">
        <v>160</v>
      </c>
      <c r="B123" s="71" t="s">
        <v>102</v>
      </c>
      <c r="C123" s="66" t="s">
        <v>35</v>
      </c>
      <c r="D123" s="81" t="str">
        <f t="shared" si="27"/>
        <v>II</v>
      </c>
      <c r="E123" s="64">
        <v>55593.926500000001</v>
      </c>
      <c r="F123" s="22">
        <v>2.0000000000000001E-4</v>
      </c>
      <c r="G123">
        <f t="shared" si="28"/>
        <v>29229.167013744274</v>
      </c>
      <c r="H123" s="221">
        <f t="shared" si="26"/>
        <v>29225.5</v>
      </c>
      <c r="I123">
        <f t="shared" si="31"/>
        <v>1.4087199999994482</v>
      </c>
      <c r="N123">
        <f>I123</f>
        <v>1.4087199999994482</v>
      </c>
      <c r="Q123">
        <f t="shared" ca="1" si="29"/>
        <v>1.4005562857580793</v>
      </c>
      <c r="S123" s="2">
        <f t="shared" si="30"/>
        <v>40575.426500000001</v>
      </c>
      <c r="W123">
        <v>197</v>
      </c>
      <c r="X123">
        <v>4.3740947876358405E-4</v>
      </c>
    </row>
    <row r="124" spans="1:24" x14ac:dyDescent="0.2">
      <c r="A124" s="4" t="s">
        <v>150</v>
      </c>
      <c r="B124" s="65" t="s">
        <v>90</v>
      </c>
      <c r="C124" s="66" t="s">
        <v>33</v>
      </c>
      <c r="D124" s="81" t="str">
        <f t="shared" si="27"/>
        <v>I</v>
      </c>
      <c r="E124" s="22">
        <v>55622.934399999998</v>
      </c>
      <c r="F124" s="22">
        <v>2.0000000000000001E-4</v>
      </c>
      <c r="G124">
        <f t="shared" si="28"/>
        <v>29304.676957517695</v>
      </c>
      <c r="H124" s="221">
        <f t="shared" si="26"/>
        <v>29301</v>
      </c>
      <c r="I124">
        <f t="shared" si="31"/>
        <v>1.4125399999975343</v>
      </c>
      <c r="M124">
        <f t="shared" ref="M124:M133" si="32">I124</f>
        <v>1.4125399999975343</v>
      </c>
      <c r="Q124">
        <f t="shared" ca="1" si="29"/>
        <v>1.4041996761177051</v>
      </c>
      <c r="R124" s="61"/>
      <c r="S124" s="2">
        <f t="shared" si="30"/>
        <v>40604.434399999998</v>
      </c>
      <c r="W124">
        <v>204.5</v>
      </c>
      <c r="X124">
        <v>1.26269155589398E-3</v>
      </c>
    </row>
    <row r="125" spans="1:24" x14ac:dyDescent="0.2">
      <c r="A125" s="107" t="s">
        <v>158</v>
      </c>
      <c r="B125" s="14" t="s">
        <v>104</v>
      </c>
      <c r="C125" s="67" t="s">
        <v>33</v>
      </c>
      <c r="D125" s="81" t="str">
        <f t="shared" si="27"/>
        <v>I</v>
      </c>
      <c r="E125" s="83">
        <v>55643.298999999999</v>
      </c>
      <c r="F125" s="83">
        <v>5.0000000000000001E-4</v>
      </c>
      <c r="G125" s="13">
        <f t="shared" si="28"/>
        <v>29357.687682215739</v>
      </c>
      <c r="H125" s="221">
        <f t="shared" si="26"/>
        <v>29354</v>
      </c>
      <c r="I125">
        <f t="shared" si="31"/>
        <v>1.4166600000025937</v>
      </c>
      <c r="M125">
        <f t="shared" si="32"/>
        <v>1.4166600000025937</v>
      </c>
      <c r="Q125">
        <f t="shared" ca="1" si="29"/>
        <v>1.4067572878933365</v>
      </c>
      <c r="R125" s="61"/>
      <c r="S125" s="2">
        <f t="shared" si="30"/>
        <v>40624.798999999999</v>
      </c>
      <c r="W125">
        <v>239</v>
      </c>
      <c r="X125">
        <v>-4.1810108377831057E-3</v>
      </c>
    </row>
    <row r="126" spans="1:24" s="124" customFormat="1" x14ac:dyDescent="0.2">
      <c r="A126" s="119" t="s">
        <v>148</v>
      </c>
      <c r="B126" s="149" t="s">
        <v>91</v>
      </c>
      <c r="C126" s="150" t="s">
        <v>35</v>
      </c>
      <c r="D126" s="133" t="str">
        <f t="shared" si="27"/>
        <v>I</v>
      </c>
      <c r="E126" s="144">
        <v>55669.426099999997</v>
      </c>
      <c r="F126" s="144">
        <v>1.6000000000000001E-3</v>
      </c>
      <c r="G126" s="124">
        <f t="shared" si="28"/>
        <v>29425.698667221983</v>
      </c>
      <c r="H126" s="221">
        <f t="shared" si="26"/>
        <v>29422</v>
      </c>
      <c r="I126" s="124">
        <f t="shared" si="31"/>
        <v>1.420879999997851</v>
      </c>
      <c r="M126" s="124">
        <f t="shared" si="32"/>
        <v>1.420879999997851</v>
      </c>
      <c r="Q126" s="126">
        <f t="shared" ca="1" si="29"/>
        <v>1.4100387520582975</v>
      </c>
      <c r="R126" s="127"/>
      <c r="S126" s="128">
        <f t="shared" si="30"/>
        <v>40650.926099999997</v>
      </c>
      <c r="W126" s="124">
        <v>277</v>
      </c>
      <c r="X126" s="124">
        <v>-5.9581601817626506E-5</v>
      </c>
    </row>
    <row r="127" spans="1:24" s="124" customFormat="1" x14ac:dyDescent="0.2">
      <c r="A127" s="119" t="s">
        <v>148</v>
      </c>
      <c r="B127" s="149" t="s">
        <v>91</v>
      </c>
      <c r="C127" s="150" t="s">
        <v>33</v>
      </c>
      <c r="D127" s="133" t="str">
        <f t="shared" si="27"/>
        <v>II</v>
      </c>
      <c r="E127" s="144">
        <v>55669.616300000002</v>
      </c>
      <c r="F127" s="144">
        <v>1E-4</v>
      </c>
      <c r="G127" s="124">
        <f t="shared" si="28"/>
        <v>29426.193773427742</v>
      </c>
      <c r="H127" s="221">
        <f t="shared" si="26"/>
        <v>29422.5</v>
      </c>
      <c r="I127" s="124">
        <f t="shared" si="31"/>
        <v>1.419000000001688</v>
      </c>
      <c r="M127" s="124">
        <f t="shared" si="32"/>
        <v>1.419000000001688</v>
      </c>
      <c r="Q127" s="126">
        <f t="shared" ca="1" si="29"/>
        <v>1.4100628804712754</v>
      </c>
      <c r="R127" s="127"/>
      <c r="S127" s="128">
        <f t="shared" si="30"/>
        <v>40651.116300000002</v>
      </c>
      <c r="W127" s="124">
        <v>277.5</v>
      </c>
      <c r="X127" s="124">
        <v>1.4354372033267282E-3</v>
      </c>
    </row>
    <row r="128" spans="1:24" x14ac:dyDescent="0.2">
      <c r="A128" s="107" t="s">
        <v>158</v>
      </c>
      <c r="B128" s="14" t="s">
        <v>104</v>
      </c>
      <c r="C128" s="67" t="s">
        <v>33</v>
      </c>
      <c r="D128" s="81" t="str">
        <f t="shared" si="27"/>
        <v>I</v>
      </c>
      <c r="E128" s="83">
        <v>55672.498699999996</v>
      </c>
      <c r="F128" s="83">
        <v>2.9999999999999997E-4</v>
      </c>
      <c r="G128" s="13">
        <f t="shared" si="28"/>
        <v>29433.696897126189</v>
      </c>
      <c r="H128" s="221">
        <f t="shared" si="26"/>
        <v>29430</v>
      </c>
      <c r="I128">
        <f t="shared" si="31"/>
        <v>1.4201999999932013</v>
      </c>
      <c r="M128">
        <f t="shared" si="32"/>
        <v>1.4201999999932013</v>
      </c>
      <c r="Q128">
        <f t="shared" ca="1" si="29"/>
        <v>1.4104248066659402</v>
      </c>
      <c r="R128" s="61"/>
      <c r="S128" s="2">
        <f t="shared" si="30"/>
        <v>40653.998699999996</v>
      </c>
      <c r="W128">
        <v>1030.5</v>
      </c>
      <c r="X128">
        <v>-1.6624129057163373E-4</v>
      </c>
    </row>
    <row r="129" spans="1:24" x14ac:dyDescent="0.2">
      <c r="A129" s="4" t="s">
        <v>150</v>
      </c>
      <c r="B129" s="65" t="s">
        <v>90</v>
      </c>
      <c r="C129" s="66" t="s">
        <v>35</v>
      </c>
      <c r="D129" s="81" t="str">
        <f t="shared" si="27"/>
        <v>II</v>
      </c>
      <c r="E129" s="22">
        <v>55685.748500000002</v>
      </c>
      <c r="F129" s="22">
        <v>6.9999999999999999E-4</v>
      </c>
      <c r="G129">
        <f t="shared" si="28"/>
        <v>29468.187213660978</v>
      </c>
      <c r="H129" s="221">
        <f t="shared" si="26"/>
        <v>29464.5</v>
      </c>
      <c r="I129">
        <f t="shared" si="31"/>
        <v>1.416479999999865</v>
      </c>
      <c r="M129">
        <f t="shared" si="32"/>
        <v>1.416479999999865</v>
      </c>
      <c r="Q129">
        <f t="shared" ca="1" si="29"/>
        <v>1.4120896671613981</v>
      </c>
      <c r="R129" s="61"/>
      <c r="S129" s="2">
        <f t="shared" si="30"/>
        <v>40667.248500000002</v>
      </c>
      <c r="W129">
        <v>1191.5</v>
      </c>
      <c r="X129">
        <v>1.8298141731065698E-3</v>
      </c>
    </row>
    <row r="130" spans="1:24" s="124" customFormat="1" x14ac:dyDescent="0.2">
      <c r="A130" s="119" t="s">
        <v>148</v>
      </c>
      <c r="B130" s="149" t="s">
        <v>91</v>
      </c>
      <c r="C130" s="150" t="s">
        <v>33</v>
      </c>
      <c r="D130" s="133" t="str">
        <f t="shared" si="27"/>
        <v>II</v>
      </c>
      <c r="E130" s="144">
        <v>55700.352599999998</v>
      </c>
      <c r="F130" s="144">
        <v>1.1000000000000001E-3</v>
      </c>
      <c r="G130" s="124">
        <f t="shared" si="28"/>
        <v>29506.202884214905</v>
      </c>
      <c r="H130" s="222">
        <f t="shared" si="26"/>
        <v>29502.5</v>
      </c>
      <c r="I130" s="124">
        <f t="shared" si="31"/>
        <v>1.4225000000005821</v>
      </c>
      <c r="M130" s="124">
        <f t="shared" si="32"/>
        <v>1.4225000000005821</v>
      </c>
      <c r="Q130" s="126">
        <f t="shared" ca="1" si="29"/>
        <v>1.4139234265476999</v>
      </c>
      <c r="R130" s="127"/>
      <c r="S130" s="128">
        <f t="shared" si="30"/>
        <v>40681.852599999998</v>
      </c>
      <c r="W130" s="124">
        <v>2050.5</v>
      </c>
      <c r="X130" s="124">
        <v>2.2721225032000802E-3</v>
      </c>
    </row>
    <row r="131" spans="1:24" s="124" customFormat="1" x14ac:dyDescent="0.2">
      <c r="A131" s="119" t="s">
        <v>148</v>
      </c>
      <c r="B131" s="149" t="s">
        <v>91</v>
      </c>
      <c r="C131" s="150" t="s">
        <v>35</v>
      </c>
      <c r="D131" s="133" t="str">
        <f t="shared" si="27"/>
        <v>I</v>
      </c>
      <c r="E131" s="144">
        <v>55700.546199999997</v>
      </c>
      <c r="F131" s="144">
        <v>3.8E-3</v>
      </c>
      <c r="G131" s="124">
        <f t="shared" si="28"/>
        <v>29506.706840899617</v>
      </c>
      <c r="H131" s="222">
        <f t="shared" si="26"/>
        <v>29503</v>
      </c>
      <c r="I131" s="124">
        <f t="shared" si="31"/>
        <v>1.4240199999985634</v>
      </c>
      <c r="M131" s="124">
        <f t="shared" si="32"/>
        <v>1.4240199999985634</v>
      </c>
      <c r="Q131" s="126">
        <f t="shared" ca="1" si="29"/>
        <v>1.4139475549606777</v>
      </c>
      <c r="R131" s="127"/>
      <c r="S131" s="128">
        <f t="shared" si="30"/>
        <v>40682.046199999997</v>
      </c>
      <c r="W131" s="124">
        <v>2061</v>
      </c>
      <c r="X131" s="124">
        <v>8.675174176460132E-4</v>
      </c>
    </row>
    <row r="132" spans="1:24" x14ac:dyDescent="0.2">
      <c r="A132" s="4" t="s">
        <v>150</v>
      </c>
      <c r="B132" s="70" t="s">
        <v>103</v>
      </c>
      <c r="C132" s="69" t="s">
        <v>33</v>
      </c>
      <c r="D132" s="81" t="str">
        <f t="shared" si="27"/>
        <v>I</v>
      </c>
      <c r="E132" s="64">
        <v>55989.854700000004</v>
      </c>
      <c r="F132" s="64">
        <v>2.9999999999999997E-4</v>
      </c>
      <c r="G132" s="13">
        <f t="shared" si="28"/>
        <v>30259.800603915042</v>
      </c>
      <c r="H132" s="139">
        <f t="shared" ref="H132:H137" si="33">ROUND(2*G132,0)/2-4</f>
        <v>30256</v>
      </c>
      <c r="I132">
        <f t="shared" si="31"/>
        <v>1.4600400000053924</v>
      </c>
      <c r="M132">
        <f t="shared" si="32"/>
        <v>1.4600400000053924</v>
      </c>
      <c r="Q132">
        <f t="shared" ca="1" si="29"/>
        <v>1.4502849449050252</v>
      </c>
      <c r="R132" s="61"/>
      <c r="S132" s="2">
        <f t="shared" si="30"/>
        <v>40971.354700000004</v>
      </c>
    </row>
    <row r="133" spans="1:24" x14ac:dyDescent="0.2">
      <c r="A133" s="4" t="s">
        <v>150</v>
      </c>
      <c r="B133" s="70" t="s">
        <v>103</v>
      </c>
      <c r="C133" s="69" t="s">
        <v>33</v>
      </c>
      <c r="D133" s="81" t="str">
        <f t="shared" si="27"/>
        <v>I</v>
      </c>
      <c r="E133" s="64">
        <v>56051.714500000002</v>
      </c>
      <c r="F133" s="64">
        <v>4.0000000000000002E-4</v>
      </c>
      <c r="G133" s="13">
        <f t="shared" si="28"/>
        <v>30420.826738858814</v>
      </c>
      <c r="H133" s="139">
        <f t="shared" si="33"/>
        <v>30417</v>
      </c>
      <c r="I133">
        <f t="shared" si="31"/>
        <v>1.4700799999991432</v>
      </c>
      <c r="M133">
        <f t="shared" si="32"/>
        <v>1.4700799999991432</v>
      </c>
      <c r="Q133">
        <f t="shared" ca="1" si="29"/>
        <v>1.4580542938838299</v>
      </c>
      <c r="R133" s="61"/>
      <c r="S133" s="2">
        <f t="shared" si="30"/>
        <v>41033.214500000002</v>
      </c>
    </row>
    <row r="134" spans="1:24" x14ac:dyDescent="0.2">
      <c r="A134" s="4" t="s">
        <v>152</v>
      </c>
      <c r="B134" s="79" t="s">
        <v>105</v>
      </c>
      <c r="C134" s="104" t="s">
        <v>35</v>
      </c>
      <c r="D134" s="242" t="str">
        <f t="shared" si="27"/>
        <v>I</v>
      </c>
      <c r="E134" s="64">
        <v>56381.751300000004</v>
      </c>
      <c r="F134" s="64">
        <v>2.9999999999999997E-4</v>
      </c>
      <c r="G134" s="13">
        <f t="shared" si="28"/>
        <v>31279.939608496468</v>
      </c>
      <c r="H134" s="139">
        <f t="shared" si="33"/>
        <v>31276</v>
      </c>
      <c r="I134">
        <f t="shared" si="31"/>
        <v>1.5134400000024471</v>
      </c>
      <c r="N134" s="6">
        <f>I134</f>
        <v>1.5134400000024471</v>
      </c>
      <c r="Q134">
        <f t="shared" ca="1" si="29"/>
        <v>1.4995069073794403</v>
      </c>
      <c r="R134" s="61"/>
      <c r="S134" s="2">
        <f t="shared" si="30"/>
        <v>41363.251300000004</v>
      </c>
    </row>
    <row r="135" spans="1:24" x14ac:dyDescent="0.2">
      <c r="A135" s="4" t="s">
        <v>152</v>
      </c>
      <c r="B135" s="79" t="s">
        <v>105</v>
      </c>
      <c r="C135" s="104" t="s">
        <v>33</v>
      </c>
      <c r="D135" s="242" t="str">
        <f t="shared" si="27"/>
        <v>II</v>
      </c>
      <c r="E135" s="64">
        <v>56385.784099999997</v>
      </c>
      <c r="F135" s="64">
        <v>2.9999999999999997E-4</v>
      </c>
      <c r="G135" s="13">
        <f t="shared" si="28"/>
        <v>31290.43731778425</v>
      </c>
      <c r="H135" s="139">
        <f t="shared" si="33"/>
        <v>31286.5</v>
      </c>
      <c r="I135">
        <f t="shared" si="31"/>
        <v>1.5125599999955739</v>
      </c>
      <c r="N135" s="6">
        <f>I135</f>
        <v>1.5125599999955739</v>
      </c>
      <c r="Q135">
        <f t="shared" ca="1" si="29"/>
        <v>1.5000136040519707</v>
      </c>
      <c r="R135" s="61"/>
      <c r="S135" s="2">
        <f t="shared" si="30"/>
        <v>41367.284099999997</v>
      </c>
    </row>
    <row r="136" spans="1:24" x14ac:dyDescent="0.2">
      <c r="A136" s="4" t="s">
        <v>152</v>
      </c>
      <c r="B136" s="103" t="s">
        <v>137</v>
      </c>
      <c r="C136" s="104" t="s">
        <v>33</v>
      </c>
      <c r="D136" s="242" t="str">
        <f t="shared" si="27"/>
        <v>II</v>
      </c>
      <c r="E136" s="70">
        <v>56395.390200000002</v>
      </c>
      <c r="F136" s="70">
        <v>1E-4</v>
      </c>
      <c r="G136" s="105">
        <f t="shared" si="28"/>
        <v>31315.442784256564</v>
      </c>
      <c r="H136" s="139">
        <f t="shared" si="33"/>
        <v>31311.5</v>
      </c>
      <c r="I136" s="106">
        <f t="shared" si="31"/>
        <v>1.5146600000007311</v>
      </c>
      <c r="O136" s="10">
        <f>I136</f>
        <v>1.5146600000007311</v>
      </c>
      <c r="Q136">
        <f t="shared" ca="1" si="29"/>
        <v>1.5012200247008534</v>
      </c>
      <c r="R136" s="61"/>
      <c r="S136" s="2">
        <f t="shared" si="30"/>
        <v>41376.890200000002</v>
      </c>
    </row>
    <row r="137" spans="1:24" x14ac:dyDescent="0.2">
      <c r="A137" s="4" t="s">
        <v>152</v>
      </c>
      <c r="B137" s="103" t="s">
        <v>137</v>
      </c>
      <c r="C137" s="104" t="s">
        <v>35</v>
      </c>
      <c r="D137" s="242" t="str">
        <f t="shared" si="27"/>
        <v>I</v>
      </c>
      <c r="E137" s="70">
        <v>56395.582399999999</v>
      </c>
      <c r="F137" s="70">
        <v>1E-4</v>
      </c>
      <c r="G137" s="105">
        <f t="shared" si="28"/>
        <v>31315.943096626404</v>
      </c>
      <c r="H137" s="139">
        <f t="shared" si="33"/>
        <v>31312</v>
      </c>
      <c r="I137" s="106">
        <f t="shared" si="31"/>
        <v>1.5147799999976996</v>
      </c>
      <c r="O137" s="10">
        <f>I137</f>
        <v>1.5147799999976996</v>
      </c>
      <c r="Q137">
        <f t="shared" ca="1" si="29"/>
        <v>1.5012441531138312</v>
      </c>
      <c r="S137" s="2">
        <f t="shared" si="30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16"/>
  <sheetViews>
    <sheetView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S137" sqref="S137"/>
    </sheetView>
  </sheetViews>
  <sheetFormatPr defaultColWidth="10.28515625" defaultRowHeight="12.75" x14ac:dyDescent="0.2"/>
  <cols>
    <col min="1" max="1" width="5.85546875" style="4" customWidth="1"/>
    <col min="2" max="2" width="14.4257812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88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56395.568864153116</v>
      </c>
      <c r="F7" s="86">
        <v>0.38420825682595533</v>
      </c>
      <c r="G7" s="27" t="s">
        <v>155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0.38420825682595533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1.2214272815977386E-2</v>
      </c>
      <c r="F11" s="4"/>
      <c r="G11" s="36"/>
      <c r="H11" s="50" t="str">
        <f>VLOOKUP(H10,$J$1:$K$11,2,FALSE)&amp;$G19</f>
        <v>H74</v>
      </c>
      <c r="I11" s="50" t="str">
        <f>VLOOKUP(I10,$J$1:$K$11,2,FALSE)&amp;$G19</f>
        <v>I74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1.8145250052311215E-6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56395.58107842593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0.38421007135096058</v>
      </c>
      <c r="F16" s="40" t="s">
        <v>83</v>
      </c>
      <c r="G16" s="41">
        <f ca="1">ROUND(2*(G15-E7)/E8,0)/2+1</f>
        <v>10339</v>
      </c>
    </row>
    <row r="17" spans="1:21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45349.095672790172</v>
      </c>
    </row>
    <row r="18" spans="1:21" ht="14.25" thickTop="1" thickBot="1" x14ac:dyDescent="0.25">
      <c r="B18" s="42" t="s">
        <v>9</v>
      </c>
      <c r="C18" s="24"/>
      <c r="D18" s="36"/>
      <c r="E18" s="45">
        <f ca="1">+E15</f>
        <v>56395.58107842593</v>
      </c>
      <c r="F18" s="46">
        <f ca="1">+E16</f>
        <v>0.38421007135096058</v>
      </c>
      <c r="G18" s="47" t="s">
        <v>72</v>
      </c>
    </row>
    <row r="19" spans="1:21" ht="13.5" thickTop="1" x14ac:dyDescent="0.2">
      <c r="B19" s="51" t="s">
        <v>78</v>
      </c>
      <c r="D19"/>
      <c r="E19"/>
      <c r="F19"/>
      <c r="G19" s="52">
        <v>74</v>
      </c>
    </row>
    <row r="20" spans="1:21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1" x14ac:dyDescent="0.2">
      <c r="B21" s="13" t="s">
        <v>16</v>
      </c>
      <c r="C21" s="69" t="s">
        <v>33</v>
      </c>
      <c r="D21" s="81" t="str">
        <f t="shared" ref="D21:D52" si="0">IF(H21=INT(H21),"I","II")</f>
        <v>I</v>
      </c>
      <c r="E21" s="70">
        <v>44365.2497</v>
      </c>
      <c r="F21" s="70" t="s">
        <v>18</v>
      </c>
      <c r="G21">
        <f t="shared" ref="G21:G52" si="1">+(E21-E$7)/E$8</f>
        <v>-31311.97456176169</v>
      </c>
      <c r="H21">
        <f t="shared" ref="H21:H52" si="2">ROUND(2*G21,0)/2</f>
        <v>-31312</v>
      </c>
      <c r="I21">
        <f t="shared" ref="I21:I52" si="3">+E21-(E$7+H21*E$8)</f>
        <v>9.7735812014434487E-3</v>
      </c>
      <c r="J21">
        <f>+I21</f>
        <v>9.7735812014434487E-3</v>
      </c>
      <c r="Q21" s="160">
        <f t="shared" ref="Q21:Q52" ca="1" si="4">+E$11+E$12*H21</f>
        <v>-4.4602134147819487E-2</v>
      </c>
      <c r="S21" s="2">
        <f t="shared" ref="S21:S52" si="5">+E21-15018.5</f>
        <v>29346.7497</v>
      </c>
    </row>
    <row r="22" spans="1:21" x14ac:dyDescent="0.2">
      <c r="A22" s="4" t="s">
        <v>149</v>
      </c>
      <c r="B22" s="13" t="s">
        <v>106</v>
      </c>
      <c r="C22" s="69" t="s">
        <v>35</v>
      </c>
      <c r="D22" s="81" t="str">
        <f t="shared" si="0"/>
        <v>II</v>
      </c>
      <c r="E22" s="80">
        <v>45769.731399999997</v>
      </c>
      <c r="F22" s="70"/>
      <c r="G22">
        <f t="shared" si="1"/>
        <v>-27656.452653922472</v>
      </c>
      <c r="H22">
        <f t="shared" si="2"/>
        <v>-27656.5</v>
      </c>
      <c r="I22">
        <f t="shared" si="3"/>
        <v>1.8190753915405367E-2</v>
      </c>
      <c r="M22" s="6">
        <f t="shared" ref="M22:M27" si="6">I22</f>
        <v>1.8190753915405367E-2</v>
      </c>
      <c r="Q22" s="160">
        <f t="shared" ca="1" si="4"/>
        <v>-3.7969137991197124E-2</v>
      </c>
      <c r="R22" s="61"/>
      <c r="S22" s="2">
        <f t="shared" si="5"/>
        <v>30751.231399999997</v>
      </c>
    </row>
    <row r="23" spans="1:21" x14ac:dyDescent="0.2">
      <c r="A23" s="4" t="s">
        <v>149</v>
      </c>
      <c r="B23" s="13" t="s">
        <v>106</v>
      </c>
      <c r="C23" s="69" t="s">
        <v>33</v>
      </c>
      <c r="D23" s="81" t="str">
        <f t="shared" si="0"/>
        <v>I</v>
      </c>
      <c r="E23" s="80">
        <v>45770.691899999998</v>
      </c>
      <c r="F23" s="70"/>
      <c r="G23">
        <f t="shared" si="1"/>
        <v>-27653.95270764871</v>
      </c>
      <c r="H23">
        <f t="shared" si="2"/>
        <v>-27654</v>
      </c>
      <c r="I23">
        <f t="shared" si="3"/>
        <v>1.8170111849030945E-2</v>
      </c>
      <c r="M23" s="6">
        <f t="shared" si="6"/>
        <v>1.8170111849030945E-2</v>
      </c>
      <c r="Q23" s="160">
        <f t="shared" ca="1" si="4"/>
        <v>-3.7964601678684047E-2</v>
      </c>
      <c r="S23" s="2">
        <f t="shared" si="5"/>
        <v>30752.191899999998</v>
      </c>
    </row>
    <row r="24" spans="1:21" x14ac:dyDescent="0.2">
      <c r="A24" s="4" t="s">
        <v>149</v>
      </c>
      <c r="B24" s="13" t="s">
        <v>106</v>
      </c>
      <c r="C24" s="69" t="s">
        <v>35</v>
      </c>
      <c r="D24" s="81" t="str">
        <f t="shared" si="0"/>
        <v>II</v>
      </c>
      <c r="E24" s="80">
        <v>45770.883999999998</v>
      </c>
      <c r="F24" s="70"/>
      <c r="G24">
        <f t="shared" si="1"/>
        <v>-27653.452718393957</v>
      </c>
      <c r="H24">
        <f t="shared" si="2"/>
        <v>-27653.5</v>
      </c>
      <c r="I24">
        <f t="shared" si="3"/>
        <v>1.8165983441576827E-2</v>
      </c>
      <c r="M24" s="6">
        <f t="shared" si="6"/>
        <v>1.8165983441576827E-2</v>
      </c>
      <c r="Q24" s="160">
        <f t="shared" ca="1" si="4"/>
        <v>-3.7963694416181429E-2</v>
      </c>
      <c r="S24" s="2">
        <f t="shared" si="5"/>
        <v>30752.383999999998</v>
      </c>
    </row>
    <row r="25" spans="1:21" x14ac:dyDescent="0.2">
      <c r="A25" s="4" t="s">
        <v>149</v>
      </c>
      <c r="B25" s="13" t="s">
        <v>106</v>
      </c>
      <c r="C25" s="69" t="s">
        <v>33</v>
      </c>
      <c r="D25" s="81" t="str">
        <f t="shared" si="0"/>
        <v>I</v>
      </c>
      <c r="E25" s="80">
        <v>45773.765200000002</v>
      </c>
      <c r="F25" s="70"/>
      <c r="G25">
        <f t="shared" si="1"/>
        <v>-27645.953660399198</v>
      </c>
      <c r="H25">
        <f t="shared" si="2"/>
        <v>-27646</v>
      </c>
      <c r="I25">
        <f t="shared" si="3"/>
        <v>1.7804057242756244E-2</v>
      </c>
      <c r="M25" s="6">
        <f t="shared" si="6"/>
        <v>1.7804057242756244E-2</v>
      </c>
      <c r="Q25" s="160">
        <f t="shared" ca="1" si="4"/>
        <v>-3.7950085478642197E-2</v>
      </c>
      <c r="S25" s="2">
        <f t="shared" si="5"/>
        <v>30755.265200000002</v>
      </c>
    </row>
    <row r="26" spans="1:21" x14ac:dyDescent="0.2">
      <c r="A26" s="4" t="s">
        <v>149</v>
      </c>
      <c r="B26" s="13" t="s">
        <v>106</v>
      </c>
      <c r="C26" s="69" t="s">
        <v>35</v>
      </c>
      <c r="D26" s="81" t="str">
        <f t="shared" si="0"/>
        <v>II</v>
      </c>
      <c r="E26" s="80">
        <v>45773.957199999997</v>
      </c>
      <c r="F26" s="70"/>
      <c r="G26">
        <f t="shared" si="1"/>
        <v>-27645.453931419965</v>
      </c>
      <c r="H26">
        <f t="shared" si="2"/>
        <v>-27645.5</v>
      </c>
      <c r="I26">
        <f t="shared" si="3"/>
        <v>1.7699928830552381E-2</v>
      </c>
      <c r="M26" s="6">
        <f t="shared" si="6"/>
        <v>1.7699928830552381E-2</v>
      </c>
      <c r="Q26" s="160">
        <f t="shared" ca="1" si="4"/>
        <v>-3.7949178216139585E-2</v>
      </c>
      <c r="S26" s="2">
        <f t="shared" si="5"/>
        <v>30755.457199999997</v>
      </c>
    </row>
    <row r="27" spans="1:21" x14ac:dyDescent="0.2">
      <c r="A27" s="4" t="s">
        <v>149</v>
      </c>
      <c r="B27" s="13" t="s">
        <v>106</v>
      </c>
      <c r="C27" s="69" t="s">
        <v>33</v>
      </c>
      <c r="D27" s="81" t="str">
        <f t="shared" si="0"/>
        <v>I</v>
      </c>
      <c r="E27" s="80">
        <v>45841.760999999999</v>
      </c>
      <c r="F27" s="70"/>
      <c r="G27">
        <f t="shared" si="1"/>
        <v>-27468.977245155733</v>
      </c>
      <c r="H27">
        <f t="shared" si="2"/>
        <v>-27469</v>
      </c>
      <c r="I27">
        <f t="shared" si="3"/>
        <v>8.7425990495830774E-3</v>
      </c>
      <c r="M27" s="6">
        <f t="shared" si="6"/>
        <v>8.7425990495830774E-3</v>
      </c>
      <c r="Q27" s="160">
        <f t="shared" ca="1" si="4"/>
        <v>-3.7628914552716289E-2</v>
      </c>
      <c r="R27" s="61"/>
      <c r="S27" s="2">
        <f t="shared" si="5"/>
        <v>30823.260999999999</v>
      </c>
    </row>
    <row r="28" spans="1:21" x14ac:dyDescent="0.2">
      <c r="A28" s="107" t="s">
        <v>158</v>
      </c>
      <c r="B28" s="14" t="s">
        <v>44</v>
      </c>
      <c r="C28" s="81" t="s">
        <v>33</v>
      </c>
      <c r="D28" s="81" t="str">
        <f t="shared" si="0"/>
        <v>I</v>
      </c>
      <c r="E28" s="78">
        <v>46148.366999999998</v>
      </c>
      <c r="F28" s="78"/>
      <c r="G28" s="9">
        <f t="shared" si="1"/>
        <v>-26670.956914897994</v>
      </c>
      <c r="H28">
        <f t="shared" si="2"/>
        <v>-26671</v>
      </c>
      <c r="I28" s="10">
        <f t="shared" si="3"/>
        <v>1.6553651934373192E-2</v>
      </c>
      <c r="K28" s="75">
        <f>I28</f>
        <v>1.6553651934373192E-2</v>
      </c>
      <c r="Q28" s="160">
        <f t="shared" ca="1" si="4"/>
        <v>-3.6180923598541852E-2</v>
      </c>
      <c r="S28" s="2">
        <f t="shared" si="5"/>
        <v>31129.866999999998</v>
      </c>
    </row>
    <row r="29" spans="1:21" x14ac:dyDescent="0.2">
      <c r="A29" s="107" t="s">
        <v>158</v>
      </c>
      <c r="B29" s="14" t="s">
        <v>44</v>
      </c>
      <c r="C29" s="81" t="s">
        <v>33</v>
      </c>
      <c r="D29" s="81" t="str">
        <f t="shared" si="0"/>
        <v>I</v>
      </c>
      <c r="E29" s="78">
        <v>46173.326999999997</v>
      </c>
      <c r="F29" s="78"/>
      <c r="G29" s="9">
        <f t="shared" si="1"/>
        <v>-26605.992147596531</v>
      </c>
      <c r="H29">
        <f t="shared" si="2"/>
        <v>-26606</v>
      </c>
      <c r="I29" s="10">
        <f t="shared" si="3"/>
        <v>3.0169582532835193E-3</v>
      </c>
      <c r="K29" s="75">
        <f>I29</f>
        <v>3.0169582532835193E-3</v>
      </c>
      <c r="Q29" s="160">
        <f t="shared" ca="1" si="4"/>
        <v>-3.6062979473201834E-2</v>
      </c>
      <c r="S29" s="2">
        <f t="shared" si="5"/>
        <v>31154.826999999997</v>
      </c>
    </row>
    <row r="30" spans="1:21" s="124" customFormat="1" x14ac:dyDescent="0.2">
      <c r="A30" s="119" t="s">
        <v>148</v>
      </c>
      <c r="B30" s="266" t="s">
        <v>107</v>
      </c>
      <c r="C30" s="267" t="s">
        <v>33</v>
      </c>
      <c r="D30" s="267" t="str">
        <f t="shared" si="0"/>
        <v>II</v>
      </c>
      <c r="E30" s="122">
        <v>46180.449000000001</v>
      </c>
      <c r="F30" s="122"/>
      <c r="G30" s="123">
        <f t="shared" si="1"/>
        <v>-26587.455325772764</v>
      </c>
      <c r="H30">
        <f t="shared" si="2"/>
        <v>-26587.5</v>
      </c>
      <c r="I30" s="125">
        <f t="shared" si="3"/>
        <v>1.7164206969027873E-2</v>
      </c>
      <c r="M30" s="125"/>
      <c r="Q30" s="160">
        <f t="shared" ca="1" si="4"/>
        <v>-3.6029410760605056E-2</v>
      </c>
      <c r="R30" s="127"/>
      <c r="S30" s="128">
        <f t="shared" si="5"/>
        <v>31161.949000000001</v>
      </c>
      <c r="U30" s="124" t="s">
        <v>156</v>
      </c>
    </row>
    <row r="31" spans="1:21" s="124" customFormat="1" x14ac:dyDescent="0.2">
      <c r="A31" s="119" t="s">
        <v>148</v>
      </c>
      <c r="B31" s="266" t="s">
        <v>107</v>
      </c>
      <c r="C31" s="267" t="s">
        <v>33</v>
      </c>
      <c r="D31" s="267" t="str">
        <f t="shared" si="0"/>
        <v>II</v>
      </c>
      <c r="E31" s="122">
        <v>46180.4496</v>
      </c>
      <c r="F31" s="122"/>
      <c r="G31" s="123">
        <f t="shared" si="1"/>
        <v>-26587.453764119706</v>
      </c>
      <c r="H31">
        <f t="shared" si="2"/>
        <v>-26587.5</v>
      </c>
      <c r="I31" s="125">
        <f t="shared" si="3"/>
        <v>1.7764206968422513E-2</v>
      </c>
      <c r="M31" s="125"/>
      <c r="Q31" s="160">
        <f t="shared" ca="1" si="4"/>
        <v>-3.6029410760605056E-2</v>
      </c>
      <c r="R31" s="127"/>
      <c r="S31" s="128">
        <f t="shared" si="5"/>
        <v>31161.9496</v>
      </c>
    </row>
    <row r="32" spans="1:21" x14ac:dyDescent="0.2">
      <c r="A32" s="107" t="s">
        <v>158</v>
      </c>
      <c r="B32" s="14" t="s">
        <v>44</v>
      </c>
      <c r="C32" s="69" t="s">
        <v>35</v>
      </c>
      <c r="D32" s="81" t="str">
        <f t="shared" si="0"/>
        <v>II</v>
      </c>
      <c r="E32" s="78">
        <v>46200.417999999998</v>
      </c>
      <c r="F32" s="78"/>
      <c r="G32" s="9">
        <f t="shared" si="1"/>
        <v>-26535.480909176498</v>
      </c>
      <c r="H32">
        <f t="shared" si="2"/>
        <v>-26535.5</v>
      </c>
      <c r="I32" s="10">
        <f t="shared" si="3"/>
        <v>7.334852016356308E-3</v>
      </c>
      <c r="K32" s="75">
        <f t="shared" ref="K32:K40" si="7">I32</f>
        <v>7.334852016356308E-3</v>
      </c>
      <c r="Q32" s="160">
        <f t="shared" ca="1" si="4"/>
        <v>-3.5935055460333036E-2</v>
      </c>
      <c r="S32" s="2">
        <f t="shared" si="5"/>
        <v>31181.917999999998</v>
      </c>
    </row>
    <row r="33" spans="1:21" x14ac:dyDescent="0.2">
      <c r="A33" s="107" t="s">
        <v>158</v>
      </c>
      <c r="B33" s="14" t="s">
        <v>44</v>
      </c>
      <c r="C33" s="69" t="s">
        <v>35</v>
      </c>
      <c r="D33" s="81" t="str">
        <f t="shared" si="0"/>
        <v>II</v>
      </c>
      <c r="E33" s="78">
        <v>46220.406000000003</v>
      </c>
      <c r="F33" s="78"/>
      <c r="G33" s="9">
        <f t="shared" si="1"/>
        <v>-26483.457040233308</v>
      </c>
      <c r="H33">
        <f t="shared" si="2"/>
        <v>-26483.5</v>
      </c>
      <c r="I33" s="10">
        <f t="shared" si="3"/>
        <v>1.6505497071193531E-2</v>
      </c>
      <c r="K33" s="75">
        <f t="shared" si="7"/>
        <v>1.6505497071193531E-2</v>
      </c>
      <c r="Q33" s="160">
        <f t="shared" ca="1" si="4"/>
        <v>-3.5840700160061016E-2</v>
      </c>
      <c r="S33" s="2">
        <f t="shared" si="5"/>
        <v>31201.906000000003</v>
      </c>
    </row>
    <row r="34" spans="1:21" s="124" customFormat="1" x14ac:dyDescent="0.2">
      <c r="A34" s="119" t="s">
        <v>148</v>
      </c>
      <c r="B34" s="266" t="s">
        <v>45</v>
      </c>
      <c r="C34" s="267" t="s">
        <v>35</v>
      </c>
      <c r="D34" s="267" t="str">
        <f t="shared" si="0"/>
        <v>I</v>
      </c>
      <c r="E34" s="122">
        <v>48329.51</v>
      </c>
      <c r="F34" s="122"/>
      <c r="G34" s="123">
        <f t="shared" si="1"/>
        <v>-20993.975847341051</v>
      </c>
      <c r="H34">
        <f t="shared" si="2"/>
        <v>-20994</v>
      </c>
      <c r="I34" s="125">
        <f t="shared" si="3"/>
        <v>9.2796509925392456E-3</v>
      </c>
      <c r="K34" s="125">
        <f t="shared" si="7"/>
        <v>9.2796509925392456E-3</v>
      </c>
      <c r="Q34" s="160">
        <f t="shared" ca="1" si="4"/>
        <v>-2.5879865143844778E-2</v>
      </c>
      <c r="R34" s="126"/>
      <c r="S34" s="128">
        <f t="shared" si="5"/>
        <v>33311.01</v>
      </c>
    </row>
    <row r="35" spans="1:21" s="124" customFormat="1" x14ac:dyDescent="0.2">
      <c r="A35" s="119" t="s">
        <v>148</v>
      </c>
      <c r="B35" s="266" t="s">
        <v>45</v>
      </c>
      <c r="C35" s="267" t="s">
        <v>35</v>
      </c>
      <c r="D35" s="267" t="str">
        <f t="shared" si="0"/>
        <v>I</v>
      </c>
      <c r="E35" s="122">
        <v>48387.527999999998</v>
      </c>
      <c r="F35" s="122"/>
      <c r="G35" s="123">
        <f t="shared" si="1"/>
        <v>-20842.969201936558</v>
      </c>
      <c r="H35">
        <f t="shared" si="2"/>
        <v>-20843</v>
      </c>
      <c r="I35" s="125">
        <f t="shared" si="3"/>
        <v>1.1832870266516693E-2</v>
      </c>
      <c r="K35" s="125">
        <f t="shared" si="7"/>
        <v>1.1832870266516693E-2</v>
      </c>
      <c r="Q35" s="160">
        <f t="shared" ca="1" si="4"/>
        <v>-2.560587186805488E-2</v>
      </c>
      <c r="R35" s="126"/>
      <c r="S35" s="128">
        <f t="shared" si="5"/>
        <v>33369.027999999998</v>
      </c>
    </row>
    <row r="36" spans="1:21" s="124" customFormat="1" x14ac:dyDescent="0.2">
      <c r="A36" s="119" t="s">
        <v>148</v>
      </c>
      <c r="B36" s="266" t="s">
        <v>45</v>
      </c>
      <c r="C36" s="268" t="s">
        <v>33</v>
      </c>
      <c r="D36" s="267" t="str">
        <f t="shared" si="0"/>
        <v>II</v>
      </c>
      <c r="E36" s="122">
        <v>48400.404999999999</v>
      </c>
      <c r="F36" s="122"/>
      <c r="G36" s="123">
        <f t="shared" si="1"/>
        <v>-20809.453524511035</v>
      </c>
      <c r="H36">
        <f t="shared" si="2"/>
        <v>-20809.5</v>
      </c>
      <c r="I36" s="125">
        <f t="shared" si="3"/>
        <v>1.7856266596936621E-2</v>
      </c>
      <c r="K36" s="125">
        <f t="shared" si="7"/>
        <v>1.7856266596936621E-2</v>
      </c>
      <c r="Q36" s="160">
        <f t="shared" ca="1" si="4"/>
        <v>-2.5545085280379638E-2</v>
      </c>
      <c r="R36" s="126"/>
      <c r="S36" s="128">
        <f t="shared" si="5"/>
        <v>33381.904999999999</v>
      </c>
    </row>
    <row r="37" spans="1:21" s="124" customFormat="1" x14ac:dyDescent="0.2">
      <c r="A37" s="119" t="s">
        <v>148</v>
      </c>
      <c r="B37" s="266" t="s">
        <v>46</v>
      </c>
      <c r="C37" s="268" t="s">
        <v>33</v>
      </c>
      <c r="D37" s="267" t="str">
        <f t="shared" si="0"/>
        <v>II</v>
      </c>
      <c r="E37" s="122">
        <v>48717.360999999997</v>
      </c>
      <c r="F37" s="122">
        <v>4.0000000000000001E-3</v>
      </c>
      <c r="G37" s="123">
        <f t="shared" si="1"/>
        <v>-19984.494678966032</v>
      </c>
      <c r="H37">
        <f t="shared" si="2"/>
        <v>-19984.5</v>
      </c>
      <c r="I37" s="125">
        <f t="shared" si="3"/>
        <v>2.0443851826712489E-3</v>
      </c>
      <c r="K37" s="125">
        <f t="shared" si="7"/>
        <v>2.0443851826712489E-3</v>
      </c>
      <c r="Q37" s="160">
        <f t="shared" ca="1" si="4"/>
        <v>-2.4048102151063962E-2</v>
      </c>
      <c r="R37" s="126"/>
      <c r="S37" s="128">
        <f t="shared" si="5"/>
        <v>33698.860999999997</v>
      </c>
    </row>
    <row r="38" spans="1:21" s="124" customFormat="1" x14ac:dyDescent="0.2">
      <c r="A38" s="119" t="s">
        <v>148</v>
      </c>
      <c r="B38" s="266" t="s">
        <v>46</v>
      </c>
      <c r="C38" s="268" t="s">
        <v>33</v>
      </c>
      <c r="D38" s="267" t="str">
        <f t="shared" si="0"/>
        <v>II</v>
      </c>
      <c r="E38" s="122">
        <v>48733.491999999998</v>
      </c>
      <c r="F38" s="122">
        <v>2E-3</v>
      </c>
      <c r="G38" s="123">
        <f t="shared" si="1"/>
        <v>-19942.509636444396</v>
      </c>
      <c r="H38">
        <f t="shared" si="2"/>
        <v>-19942.5</v>
      </c>
      <c r="I38" s="125">
        <f t="shared" si="3"/>
        <v>-3.7024015036877245E-3</v>
      </c>
      <c r="K38" s="125">
        <f t="shared" si="7"/>
        <v>-3.7024015036877245E-3</v>
      </c>
      <c r="Q38" s="160">
        <f t="shared" ca="1" si="4"/>
        <v>-2.3971892100844251E-2</v>
      </c>
      <c r="R38" s="126"/>
      <c r="S38" s="128">
        <f t="shared" si="5"/>
        <v>33714.991999999998</v>
      </c>
    </row>
    <row r="39" spans="1:21" s="124" customFormat="1" x14ac:dyDescent="0.2">
      <c r="A39" s="119" t="s">
        <v>148</v>
      </c>
      <c r="B39" s="266" t="s">
        <v>46</v>
      </c>
      <c r="C39" s="267" t="s">
        <v>35</v>
      </c>
      <c r="D39" s="267" t="str">
        <f t="shared" si="0"/>
        <v>I</v>
      </c>
      <c r="E39" s="122">
        <v>48747.523999999998</v>
      </c>
      <c r="F39" s="122">
        <v>2E-3</v>
      </c>
      <c r="G39" s="123">
        <f t="shared" si="1"/>
        <v>-19905.987776878126</v>
      </c>
      <c r="H39">
        <f t="shared" si="2"/>
        <v>-19906</v>
      </c>
      <c r="I39" s="125">
        <f t="shared" si="3"/>
        <v>4.6962243504822254E-3</v>
      </c>
      <c r="K39" s="125">
        <f t="shared" si="7"/>
        <v>4.6962243504822254E-3</v>
      </c>
      <c r="Q39" s="160">
        <f t="shared" ca="1" si="4"/>
        <v>-2.3905661938153321E-2</v>
      </c>
      <c r="R39" s="126"/>
      <c r="S39" s="128">
        <f t="shared" si="5"/>
        <v>33729.023999999998</v>
      </c>
    </row>
    <row r="40" spans="1:21" s="124" customFormat="1" x14ac:dyDescent="0.2">
      <c r="A40" s="119" t="s">
        <v>148</v>
      </c>
      <c r="B40" s="266" t="s">
        <v>46</v>
      </c>
      <c r="C40" s="268" t="s">
        <v>33</v>
      </c>
      <c r="D40" s="267" t="str">
        <f t="shared" si="0"/>
        <v>II</v>
      </c>
      <c r="E40" s="122">
        <v>48791.502999999997</v>
      </c>
      <c r="F40" s="122">
        <v>3.0000000000000001E-3</v>
      </c>
      <c r="G40" s="123">
        <f t="shared" si="1"/>
        <v>-19791.521210325598</v>
      </c>
      <c r="H40">
        <f t="shared" si="2"/>
        <v>-19791.5</v>
      </c>
      <c r="I40" s="125">
        <f t="shared" si="3"/>
        <v>-8.1491822202224284E-3</v>
      </c>
      <c r="K40" s="125">
        <f t="shared" si="7"/>
        <v>-8.1491822202224284E-3</v>
      </c>
      <c r="Q40" s="160">
        <f t="shared" ca="1" si="4"/>
        <v>-2.3697898825054353E-2</v>
      </c>
      <c r="R40" s="126"/>
      <c r="S40" s="128">
        <f t="shared" si="5"/>
        <v>33773.002999999997</v>
      </c>
    </row>
    <row r="41" spans="1:21" x14ac:dyDescent="0.2">
      <c r="A41" s="4" t="s">
        <v>150</v>
      </c>
      <c r="B41" s="13" t="s">
        <v>36</v>
      </c>
      <c r="C41" s="81" t="s">
        <v>33</v>
      </c>
      <c r="D41" s="81" t="str">
        <f t="shared" si="0"/>
        <v>I</v>
      </c>
      <c r="E41" s="78">
        <v>49137.485999999997</v>
      </c>
      <c r="F41" s="78">
        <v>5.0000000000000001E-3</v>
      </c>
      <c r="G41" s="9">
        <f t="shared" si="1"/>
        <v>-18891.012192486531</v>
      </c>
      <c r="H41">
        <f t="shared" si="2"/>
        <v>-18891</v>
      </c>
      <c r="I41" s="10">
        <f t="shared" si="3"/>
        <v>-4.6844539974699728E-3</v>
      </c>
      <c r="M41" s="75">
        <f t="shared" ref="M41:M49" si="8">I41</f>
        <v>-4.6844539974699728E-3</v>
      </c>
      <c r="Q41" s="160">
        <f t="shared" ca="1" si="4"/>
        <v>-2.2063919057843731E-2</v>
      </c>
      <c r="S41" s="2">
        <f t="shared" si="5"/>
        <v>34118.985999999997</v>
      </c>
      <c r="U41" s="76" t="s">
        <v>133</v>
      </c>
    </row>
    <row r="42" spans="1:21" x14ac:dyDescent="0.2">
      <c r="A42" s="4" t="s">
        <v>150</v>
      </c>
      <c r="B42" s="13" t="s">
        <v>36</v>
      </c>
      <c r="C42" s="69" t="s">
        <v>33</v>
      </c>
      <c r="D42" s="81" t="str">
        <f t="shared" si="0"/>
        <v>I</v>
      </c>
      <c r="E42" s="70">
        <v>49479.43</v>
      </c>
      <c r="F42" s="70" t="s">
        <v>133</v>
      </c>
      <c r="G42">
        <f t="shared" si="1"/>
        <v>-18001.015702497243</v>
      </c>
      <c r="H42">
        <f t="shared" si="2"/>
        <v>-18001</v>
      </c>
      <c r="I42">
        <f t="shared" si="3"/>
        <v>-6.0330290943966247E-3</v>
      </c>
      <c r="M42" s="6">
        <f t="shared" si="8"/>
        <v>-6.0330290943966247E-3</v>
      </c>
      <c r="Q42" s="160">
        <f t="shared" ca="1" si="4"/>
        <v>-2.044899180318803E-2</v>
      </c>
      <c r="S42" s="2">
        <f t="shared" si="5"/>
        <v>34460.93</v>
      </c>
      <c r="U42" s="76" t="s">
        <v>133</v>
      </c>
    </row>
    <row r="43" spans="1:21" x14ac:dyDescent="0.2">
      <c r="A43" s="4" t="s">
        <v>150</v>
      </c>
      <c r="B43" s="13" t="s">
        <v>36</v>
      </c>
      <c r="C43" s="69" t="s">
        <v>35</v>
      </c>
      <c r="D43" s="81" t="str">
        <f t="shared" si="0"/>
        <v>II</v>
      </c>
      <c r="E43" s="78">
        <v>49516.508000000002</v>
      </c>
      <c r="F43" s="78">
        <v>3.0000000000000001E-3</v>
      </c>
      <c r="G43" s="9">
        <f t="shared" si="1"/>
        <v>-17904.51074889132</v>
      </c>
      <c r="H43">
        <f t="shared" si="2"/>
        <v>-17904.5</v>
      </c>
      <c r="I43" s="10">
        <f t="shared" si="3"/>
        <v>-4.1298127980553545E-3</v>
      </c>
      <c r="M43" s="75">
        <f t="shared" si="8"/>
        <v>-4.1298127980553545E-3</v>
      </c>
      <c r="Q43" s="160">
        <f t="shared" ca="1" si="4"/>
        <v>-2.0273890140183229E-2</v>
      </c>
      <c r="S43" s="2">
        <f t="shared" si="5"/>
        <v>34498.008000000002</v>
      </c>
      <c r="U43" s="76" t="s">
        <v>133</v>
      </c>
    </row>
    <row r="44" spans="1:21" s="190" customFormat="1" x14ac:dyDescent="0.2">
      <c r="A44" s="183" t="s">
        <v>150</v>
      </c>
      <c r="B44" s="204" t="s">
        <v>36</v>
      </c>
      <c r="C44" s="185" t="s">
        <v>33</v>
      </c>
      <c r="D44" s="186" t="str">
        <f t="shared" si="0"/>
        <v>I</v>
      </c>
      <c r="E44" s="197">
        <v>49722.6325</v>
      </c>
      <c r="F44" s="197" t="s">
        <v>134</v>
      </c>
      <c r="G44" s="190">
        <f t="shared" si="1"/>
        <v>-17368.019155236238</v>
      </c>
      <c r="H44">
        <f t="shared" si="2"/>
        <v>-17368</v>
      </c>
      <c r="I44" s="190">
        <f t="shared" si="3"/>
        <v>-7.3595999201643281E-3</v>
      </c>
      <c r="M44" s="198">
        <f t="shared" si="8"/>
        <v>-7.3595999201643281E-3</v>
      </c>
      <c r="Q44" s="160">
        <f t="shared" ca="1" si="4"/>
        <v>-1.9300397474876732E-2</v>
      </c>
      <c r="S44" s="193">
        <f t="shared" si="5"/>
        <v>34704.1325</v>
      </c>
      <c r="U44" s="217" t="s">
        <v>134</v>
      </c>
    </row>
    <row r="45" spans="1:21" s="158" customFormat="1" x14ac:dyDescent="0.2">
      <c r="A45" s="153" t="s">
        <v>148</v>
      </c>
      <c r="B45" s="279" t="s">
        <v>57</v>
      </c>
      <c r="C45" s="285" t="s">
        <v>35</v>
      </c>
      <c r="D45" s="290" t="str">
        <f t="shared" si="0"/>
        <v>I</v>
      </c>
      <c r="E45" s="163">
        <v>49761.437100000003</v>
      </c>
      <c r="F45" s="163">
        <v>1.5E-3</v>
      </c>
      <c r="G45" s="158">
        <f t="shared" si="1"/>
        <v>-17267.020284674272</v>
      </c>
      <c r="H45">
        <f t="shared" si="2"/>
        <v>-17267</v>
      </c>
      <c r="I45" s="158">
        <f t="shared" si="3"/>
        <v>-7.7935393419465981E-3</v>
      </c>
      <c r="M45" s="158">
        <f t="shared" si="8"/>
        <v>-7.7935393419465981E-3</v>
      </c>
      <c r="Q45" s="160">
        <f t="shared" ca="1" si="4"/>
        <v>-1.9117130449348388E-2</v>
      </c>
      <c r="R45" s="160"/>
      <c r="S45" s="161">
        <f t="shared" si="5"/>
        <v>34742.937100000003</v>
      </c>
      <c r="U45" s="165"/>
    </row>
    <row r="46" spans="1:21" s="158" customFormat="1" x14ac:dyDescent="0.2">
      <c r="A46" s="153" t="s">
        <v>148</v>
      </c>
      <c r="B46" s="279" t="s">
        <v>57</v>
      </c>
      <c r="C46" s="285" t="s">
        <v>35</v>
      </c>
      <c r="D46" s="290" t="str">
        <f t="shared" si="0"/>
        <v>I</v>
      </c>
      <c r="E46" s="163">
        <v>49761.4375</v>
      </c>
      <c r="F46" s="163">
        <v>1.2999999999999999E-3</v>
      </c>
      <c r="G46" s="158">
        <f t="shared" si="1"/>
        <v>-17267.019243572238</v>
      </c>
      <c r="H46">
        <f t="shared" si="2"/>
        <v>-17267</v>
      </c>
      <c r="I46" s="158">
        <f t="shared" si="3"/>
        <v>-7.3935393447754905E-3</v>
      </c>
      <c r="M46" s="158">
        <f t="shared" si="8"/>
        <v>-7.3935393447754905E-3</v>
      </c>
      <c r="Q46" s="160">
        <f t="shared" ca="1" si="4"/>
        <v>-1.9117130449348388E-2</v>
      </c>
      <c r="R46" s="160"/>
      <c r="S46" s="161">
        <f t="shared" si="5"/>
        <v>34742.9375</v>
      </c>
      <c r="U46" s="165" t="s">
        <v>133</v>
      </c>
    </row>
    <row r="47" spans="1:21" s="158" customFormat="1" x14ac:dyDescent="0.2">
      <c r="A47" s="153" t="s">
        <v>148</v>
      </c>
      <c r="B47" s="279" t="s">
        <v>57</v>
      </c>
      <c r="C47" s="285" t="s">
        <v>33</v>
      </c>
      <c r="D47" s="290" t="str">
        <f t="shared" si="0"/>
        <v>II</v>
      </c>
      <c r="E47" s="163">
        <v>49761.630799999999</v>
      </c>
      <c r="F47" s="163">
        <v>5.0000000000000001E-4</v>
      </c>
      <c r="G47" s="158">
        <f t="shared" si="1"/>
        <v>-17266.516131011369</v>
      </c>
      <c r="H47">
        <f t="shared" si="2"/>
        <v>-17266.5</v>
      </c>
      <c r="I47" s="158">
        <f t="shared" si="3"/>
        <v>-6.1976677607162856E-3</v>
      </c>
      <c r="M47" s="158">
        <f t="shared" si="8"/>
        <v>-6.1976677607162856E-3</v>
      </c>
      <c r="Q47" s="160">
        <f t="shared" ca="1" si="4"/>
        <v>-1.911622318684577E-2</v>
      </c>
      <c r="R47" s="160"/>
      <c r="S47" s="161">
        <f t="shared" si="5"/>
        <v>34743.130799999999</v>
      </c>
      <c r="U47" s="165" t="s">
        <v>133</v>
      </c>
    </row>
    <row r="48" spans="1:21" s="158" customFormat="1" x14ac:dyDescent="0.2">
      <c r="A48" s="153" t="s">
        <v>148</v>
      </c>
      <c r="B48" s="279" t="s">
        <v>57</v>
      </c>
      <c r="C48" s="285" t="s">
        <v>33</v>
      </c>
      <c r="D48" s="290" t="str">
        <f t="shared" si="0"/>
        <v>II</v>
      </c>
      <c r="E48" s="163">
        <v>49761.631300000001</v>
      </c>
      <c r="F48" s="163">
        <v>1.1000000000000001E-3</v>
      </c>
      <c r="G48" s="158">
        <f t="shared" si="1"/>
        <v>-17266.514829633816</v>
      </c>
      <c r="H48">
        <f t="shared" si="2"/>
        <v>-17266.5</v>
      </c>
      <c r="I48" s="158">
        <f t="shared" si="3"/>
        <v>-5.6976677587954327E-3</v>
      </c>
      <c r="M48" s="158">
        <f t="shared" si="8"/>
        <v>-5.6976677587954327E-3</v>
      </c>
      <c r="Q48" s="160">
        <f t="shared" ca="1" si="4"/>
        <v>-1.911622318684577E-2</v>
      </c>
      <c r="R48" s="160"/>
      <c r="S48" s="161">
        <f t="shared" si="5"/>
        <v>34743.131300000001</v>
      </c>
      <c r="U48" s="165" t="s">
        <v>134</v>
      </c>
    </row>
    <row r="49" spans="1:21" s="190" customFormat="1" x14ac:dyDescent="0.2">
      <c r="A49" s="183" t="s">
        <v>150</v>
      </c>
      <c r="B49" s="204" t="s">
        <v>36</v>
      </c>
      <c r="C49" s="185" t="s">
        <v>35</v>
      </c>
      <c r="D49" s="186" t="str">
        <f t="shared" si="0"/>
        <v>II</v>
      </c>
      <c r="E49" s="197">
        <v>49810.425799999997</v>
      </c>
      <c r="F49" s="197" t="s">
        <v>134</v>
      </c>
      <c r="G49" s="190">
        <f t="shared" si="1"/>
        <v>-17139.514695896189</v>
      </c>
      <c r="H49">
        <f t="shared" si="2"/>
        <v>-17139.5</v>
      </c>
      <c r="I49" s="190">
        <f t="shared" si="3"/>
        <v>-5.6462846550857648E-3</v>
      </c>
      <c r="M49" s="198">
        <f t="shared" si="8"/>
        <v>-5.6462846550857648E-3</v>
      </c>
      <c r="Q49" s="160">
        <f t="shared" ca="1" si="4"/>
        <v>-1.8885778511181422E-2</v>
      </c>
      <c r="S49" s="193">
        <f t="shared" si="5"/>
        <v>34791.925799999997</v>
      </c>
      <c r="U49" s="217" t="s">
        <v>134</v>
      </c>
    </row>
    <row r="50" spans="1:21" s="158" customFormat="1" x14ac:dyDescent="0.2">
      <c r="A50" s="153" t="s">
        <v>148</v>
      </c>
      <c r="B50" s="247" t="s">
        <v>47</v>
      </c>
      <c r="C50" s="252" t="s">
        <v>35</v>
      </c>
      <c r="D50" s="254" t="str">
        <f t="shared" si="0"/>
        <v>II</v>
      </c>
      <c r="E50" s="156">
        <v>49873.417999999998</v>
      </c>
      <c r="F50" s="156">
        <v>4.0000000000000001E-3</v>
      </c>
      <c r="G50" s="157">
        <f t="shared" si="1"/>
        <v>-16975.561426072174</v>
      </c>
      <c r="H50">
        <f t="shared" si="2"/>
        <v>-16975.5</v>
      </c>
      <c r="I50" s="159">
        <f t="shared" si="3"/>
        <v>-2.3600404114404228E-2</v>
      </c>
      <c r="K50" s="159">
        <f>I50</f>
        <v>-2.3600404114404228E-2</v>
      </c>
      <c r="Q50" s="160">
        <f t="shared" ca="1" si="4"/>
        <v>-1.8588196410323519E-2</v>
      </c>
      <c r="R50" s="160"/>
      <c r="S50" s="161">
        <f t="shared" si="5"/>
        <v>34854.917999999998</v>
      </c>
      <c r="U50" s="165"/>
    </row>
    <row r="51" spans="1:21" s="158" customFormat="1" x14ac:dyDescent="0.2">
      <c r="A51" s="153" t="s">
        <v>148</v>
      </c>
      <c r="B51" s="247" t="s">
        <v>47</v>
      </c>
      <c r="C51" s="254" t="s">
        <v>33</v>
      </c>
      <c r="D51" s="254" t="str">
        <f t="shared" si="0"/>
        <v>I</v>
      </c>
      <c r="E51" s="156">
        <v>49882.436000000002</v>
      </c>
      <c r="F51" s="156">
        <v>3.0000000000000001E-3</v>
      </c>
      <c r="G51" s="157">
        <f t="shared" si="1"/>
        <v>-16952.08978057839</v>
      </c>
      <c r="H51">
        <f t="shared" si="2"/>
        <v>-16952</v>
      </c>
      <c r="I51" s="159">
        <f t="shared" si="3"/>
        <v>-3.4494439518311992E-2</v>
      </c>
      <c r="K51" s="159">
        <f>I51</f>
        <v>-3.4494439518311992E-2</v>
      </c>
      <c r="Q51" s="160">
        <f t="shared" ca="1" si="4"/>
        <v>-1.8545555072700587E-2</v>
      </c>
      <c r="R51" s="160"/>
      <c r="S51" s="161">
        <f t="shared" si="5"/>
        <v>34863.936000000002</v>
      </c>
      <c r="U51" s="165"/>
    </row>
    <row r="52" spans="1:21" s="158" customFormat="1" x14ac:dyDescent="0.2">
      <c r="A52" s="153" t="s">
        <v>148</v>
      </c>
      <c r="B52" s="247" t="s">
        <v>47</v>
      </c>
      <c r="C52" s="254" t="s">
        <v>33</v>
      </c>
      <c r="D52" s="254" t="str">
        <f t="shared" si="0"/>
        <v>I</v>
      </c>
      <c r="E52" s="156">
        <v>49889.375999999997</v>
      </c>
      <c r="F52" s="156">
        <v>2E-3</v>
      </c>
      <c r="G52" s="157">
        <f t="shared" si="1"/>
        <v>-16934.026660182881</v>
      </c>
      <c r="H52">
        <f t="shared" si="2"/>
        <v>-16934</v>
      </c>
      <c r="I52" s="159">
        <f t="shared" si="3"/>
        <v>-1.0243062388326507E-2</v>
      </c>
      <c r="K52" s="159">
        <f>I52</f>
        <v>-1.0243062388326507E-2</v>
      </c>
      <c r="Q52" s="160">
        <f t="shared" ca="1" si="4"/>
        <v>-1.8512893622606427E-2</v>
      </c>
      <c r="R52" s="160"/>
      <c r="S52" s="161">
        <f t="shared" si="5"/>
        <v>34870.875999999997</v>
      </c>
      <c r="U52" s="165"/>
    </row>
    <row r="53" spans="1:21" s="158" customFormat="1" x14ac:dyDescent="0.2">
      <c r="A53" s="153" t="s">
        <v>148</v>
      </c>
      <c r="B53" s="277" t="s">
        <v>57</v>
      </c>
      <c r="C53" s="283" t="s">
        <v>35</v>
      </c>
      <c r="D53" s="254" t="str">
        <f t="shared" ref="D53:D84" si="9">IF(H53=INT(H53),"I","II")</f>
        <v>II</v>
      </c>
      <c r="E53" s="163">
        <v>50152.367299999998</v>
      </c>
      <c r="F53" s="163">
        <v>1.6999999999999999E-3</v>
      </c>
      <c r="G53" s="158">
        <f t="shared" ref="G53:G84" si="10">+(E53-E$7)/E$8</f>
        <v>-16249.524712794659</v>
      </c>
      <c r="H53">
        <f t="shared" ref="H53:H84" si="11">ROUND(2*G53,0)/2</f>
        <v>-16249.5</v>
      </c>
      <c r="I53" s="158">
        <f t="shared" ref="I53:I74" si="12">+E53-(E$7+H53*E$8)</f>
        <v>-9.4948597543407232E-3</v>
      </c>
      <c r="M53" s="158">
        <f>I53</f>
        <v>-9.4948597543407232E-3</v>
      </c>
      <c r="Q53" s="160">
        <f t="shared" ref="Q53:Q84" ca="1" si="13">+E$11+E$12*H53</f>
        <v>-1.7270851256525721E-2</v>
      </c>
      <c r="R53" s="160"/>
      <c r="S53" s="161">
        <f t="shared" ref="S53:S84" si="14">+E53-15018.5</f>
        <v>35133.867299999998</v>
      </c>
      <c r="U53" s="165" t="s">
        <v>133</v>
      </c>
    </row>
    <row r="54" spans="1:21" s="158" customFormat="1" x14ac:dyDescent="0.2">
      <c r="A54" s="153" t="s">
        <v>148</v>
      </c>
      <c r="B54" s="277" t="s">
        <v>57</v>
      </c>
      <c r="C54" s="283" t="s">
        <v>35</v>
      </c>
      <c r="D54" s="254" t="str">
        <f t="shared" si="9"/>
        <v>II</v>
      </c>
      <c r="E54" s="163">
        <v>50152.3678</v>
      </c>
      <c r="F54" s="163">
        <v>1.2999999999999999E-3</v>
      </c>
      <c r="G54" s="158">
        <f t="shared" si="10"/>
        <v>-16249.523411417103</v>
      </c>
      <c r="H54">
        <f t="shared" si="11"/>
        <v>-16249.5</v>
      </c>
      <c r="I54" s="158">
        <f t="shared" si="12"/>
        <v>-8.9948597524198703E-3</v>
      </c>
      <c r="M54" s="158">
        <f>I54</f>
        <v>-8.9948597524198703E-3</v>
      </c>
      <c r="Q54" s="160">
        <f t="shared" ca="1" si="13"/>
        <v>-1.7270851256525721E-2</v>
      </c>
      <c r="R54" s="160"/>
      <c r="S54" s="161">
        <f t="shared" si="14"/>
        <v>35133.8678</v>
      </c>
      <c r="U54" s="165" t="s">
        <v>134</v>
      </c>
    </row>
    <row r="55" spans="1:21" s="158" customFormat="1" x14ac:dyDescent="0.2">
      <c r="A55" s="153" t="s">
        <v>148</v>
      </c>
      <c r="B55" s="277" t="s">
        <v>57</v>
      </c>
      <c r="C55" s="283" t="s">
        <v>33</v>
      </c>
      <c r="D55" s="254" t="str">
        <f t="shared" si="9"/>
        <v>I</v>
      </c>
      <c r="E55" s="163">
        <v>50152.558299999997</v>
      </c>
      <c r="F55" s="163">
        <v>5.9999999999999995E-4</v>
      </c>
      <c r="G55" s="158">
        <f t="shared" si="10"/>
        <v>-16249.027586570519</v>
      </c>
      <c r="H55">
        <f t="shared" si="11"/>
        <v>-16249</v>
      </c>
      <c r="I55" s="158">
        <f t="shared" si="12"/>
        <v>-1.0598988170386292E-2</v>
      </c>
      <c r="M55" s="158">
        <f>I55</f>
        <v>-1.0598988170386292E-2</v>
      </c>
      <c r="Q55" s="160">
        <f t="shared" ca="1" si="13"/>
        <v>-1.726994399402311E-2</v>
      </c>
      <c r="R55" s="160"/>
      <c r="S55" s="161">
        <f t="shared" si="14"/>
        <v>35134.058299999997</v>
      </c>
      <c r="U55" s="165" t="s">
        <v>134</v>
      </c>
    </row>
    <row r="56" spans="1:21" s="158" customFormat="1" x14ac:dyDescent="0.2">
      <c r="A56" s="153" t="s">
        <v>148</v>
      </c>
      <c r="B56" s="277" t="s">
        <v>57</v>
      </c>
      <c r="C56" s="283" t="s">
        <v>33</v>
      </c>
      <c r="D56" s="254" t="str">
        <f t="shared" si="9"/>
        <v>I</v>
      </c>
      <c r="E56" s="163">
        <v>50152.558900000004</v>
      </c>
      <c r="F56" s="163">
        <v>6.9999999999999999E-4</v>
      </c>
      <c r="G56" s="158">
        <f t="shared" si="10"/>
        <v>-16249.026024917441</v>
      </c>
      <c r="H56">
        <f t="shared" si="11"/>
        <v>-16249</v>
      </c>
      <c r="I56" s="158">
        <f t="shared" si="12"/>
        <v>-9.9989881637156941E-3</v>
      </c>
      <c r="M56" s="158">
        <f>I56</f>
        <v>-9.9989881637156941E-3</v>
      </c>
      <c r="Q56" s="160">
        <f t="shared" ca="1" si="13"/>
        <v>-1.726994399402311E-2</v>
      </c>
      <c r="R56" s="160"/>
      <c r="S56" s="161">
        <f t="shared" si="14"/>
        <v>35134.058900000004</v>
      </c>
      <c r="U56" s="165" t="s">
        <v>133</v>
      </c>
    </row>
    <row r="57" spans="1:21" s="158" customFormat="1" x14ac:dyDescent="0.2">
      <c r="A57" s="153" t="s">
        <v>148</v>
      </c>
      <c r="B57" s="247" t="s">
        <v>47</v>
      </c>
      <c r="C57" s="252" t="s">
        <v>35</v>
      </c>
      <c r="D57" s="254" t="str">
        <f t="shared" si="9"/>
        <v>II</v>
      </c>
      <c r="E57" s="156">
        <v>50170.44</v>
      </c>
      <c r="F57" s="156">
        <v>3.0000000000000001E-3</v>
      </c>
      <c r="G57" s="157">
        <f t="shared" si="10"/>
        <v>-16202.485900694919</v>
      </c>
      <c r="H57">
        <f t="shared" si="11"/>
        <v>-16202.5</v>
      </c>
      <c r="I57" s="159">
        <f t="shared" si="12"/>
        <v>5.4170694274944253E-3</v>
      </c>
      <c r="K57" s="159">
        <f t="shared" ref="K57:K63" si="15">I57</f>
        <v>5.4170694274944253E-3</v>
      </c>
      <c r="Q57" s="160">
        <f t="shared" ca="1" si="13"/>
        <v>-1.7185568581279863E-2</v>
      </c>
      <c r="R57" s="160"/>
      <c r="S57" s="161">
        <f t="shared" si="14"/>
        <v>35151.94</v>
      </c>
      <c r="U57" s="165"/>
    </row>
    <row r="58" spans="1:21" s="158" customFormat="1" x14ac:dyDescent="0.2">
      <c r="A58" s="153" t="s">
        <v>148</v>
      </c>
      <c r="B58" s="247" t="s">
        <v>47</v>
      </c>
      <c r="C58" s="254" t="s">
        <v>33</v>
      </c>
      <c r="D58" s="254" t="str">
        <f t="shared" si="9"/>
        <v>I</v>
      </c>
      <c r="E58" s="156">
        <v>50178.302000000003</v>
      </c>
      <c r="F58" s="156">
        <v>3.0000000000000001E-3</v>
      </c>
      <c r="G58" s="157">
        <f t="shared" si="10"/>
        <v>-16182.023040096996</v>
      </c>
      <c r="H58">
        <f t="shared" si="11"/>
        <v>-16182</v>
      </c>
      <c r="I58" s="159">
        <f t="shared" si="12"/>
        <v>-8.8521955040050671E-3</v>
      </c>
      <c r="K58" s="159">
        <f t="shared" si="15"/>
        <v>-8.8521955040050671E-3</v>
      </c>
      <c r="Q58" s="160">
        <f t="shared" ca="1" si="13"/>
        <v>-1.7148370818672626E-2</v>
      </c>
      <c r="R58" s="160"/>
      <c r="S58" s="161">
        <f t="shared" si="14"/>
        <v>35159.802000000003</v>
      </c>
      <c r="U58" s="165"/>
    </row>
    <row r="59" spans="1:21" s="158" customFormat="1" x14ac:dyDescent="0.2">
      <c r="A59" s="153" t="s">
        <v>148</v>
      </c>
      <c r="B59" s="247" t="s">
        <v>47</v>
      </c>
      <c r="C59" s="252" t="s">
        <v>35</v>
      </c>
      <c r="D59" s="254" t="str">
        <f t="shared" si="9"/>
        <v>II</v>
      </c>
      <c r="E59" s="156">
        <v>50195.379000000001</v>
      </c>
      <c r="F59" s="156">
        <v>4.0000000000000001E-3</v>
      </c>
      <c r="G59" s="157">
        <f t="shared" si="10"/>
        <v>-16137.575791250561</v>
      </c>
      <c r="H59">
        <f t="shared" si="11"/>
        <v>-16137.5</v>
      </c>
      <c r="I59" s="159">
        <f t="shared" si="12"/>
        <v>-2.911962426151149E-2</v>
      </c>
      <c r="K59" s="159">
        <f t="shared" si="15"/>
        <v>-2.911962426151149E-2</v>
      </c>
      <c r="Q59" s="160">
        <f t="shared" ca="1" si="13"/>
        <v>-1.7067624455939838E-2</v>
      </c>
      <c r="R59" s="160"/>
      <c r="S59" s="161">
        <f t="shared" si="14"/>
        <v>35176.879000000001</v>
      </c>
      <c r="U59" s="165"/>
    </row>
    <row r="60" spans="1:21" s="158" customFormat="1" x14ac:dyDescent="0.2">
      <c r="A60" s="153" t="s">
        <v>148</v>
      </c>
      <c r="B60" s="247" t="s">
        <v>47</v>
      </c>
      <c r="C60" s="254" t="s">
        <v>33</v>
      </c>
      <c r="D60" s="254" t="str">
        <f t="shared" si="9"/>
        <v>I</v>
      </c>
      <c r="E60" s="156">
        <v>50211.328999999998</v>
      </c>
      <c r="F60" s="156">
        <v>3.0000000000000001E-3</v>
      </c>
      <c r="G60" s="157">
        <f t="shared" si="10"/>
        <v>-16096.061847402078</v>
      </c>
      <c r="H60">
        <f t="shared" si="11"/>
        <v>-16096</v>
      </c>
      <c r="I60" s="159">
        <f t="shared" si="12"/>
        <v>-2.3762282537063584E-2</v>
      </c>
      <c r="K60" s="159">
        <f t="shared" si="15"/>
        <v>-2.3762282537063584E-2</v>
      </c>
      <c r="Q60" s="160">
        <f t="shared" ca="1" si="13"/>
        <v>-1.6992321668222746E-2</v>
      </c>
      <c r="R60" s="160"/>
      <c r="S60" s="161">
        <f t="shared" si="14"/>
        <v>35192.828999999998</v>
      </c>
      <c r="U60" s="165"/>
    </row>
    <row r="61" spans="1:21" s="158" customFormat="1" x14ac:dyDescent="0.2">
      <c r="A61" s="153" t="s">
        <v>148</v>
      </c>
      <c r="B61" s="247" t="s">
        <v>47</v>
      </c>
      <c r="C61" s="252" t="s">
        <v>35</v>
      </c>
      <c r="D61" s="254" t="str">
        <f t="shared" si="9"/>
        <v>II</v>
      </c>
      <c r="E61" s="156">
        <v>50218.445</v>
      </c>
      <c r="F61" s="156">
        <v>5.0000000000000001E-3</v>
      </c>
      <c r="G61" s="157">
        <f t="shared" si="10"/>
        <v>-16077.540642108914</v>
      </c>
      <c r="H61">
        <f t="shared" si="11"/>
        <v>-16077.5</v>
      </c>
      <c r="I61" s="159">
        <f t="shared" si="12"/>
        <v>-1.5615033822541591E-2</v>
      </c>
      <c r="K61" s="159">
        <f t="shared" si="15"/>
        <v>-1.5615033822541591E-2</v>
      </c>
      <c r="Q61" s="160">
        <f t="shared" ca="1" si="13"/>
        <v>-1.6958752955625968E-2</v>
      </c>
      <c r="R61" s="160"/>
      <c r="S61" s="161">
        <f t="shared" si="14"/>
        <v>35199.945</v>
      </c>
      <c r="U61" s="165"/>
    </row>
    <row r="62" spans="1:21" s="158" customFormat="1" x14ac:dyDescent="0.2">
      <c r="A62" s="153" t="s">
        <v>148</v>
      </c>
      <c r="B62" s="247" t="s">
        <v>47</v>
      </c>
      <c r="C62" s="254" t="s">
        <v>33</v>
      </c>
      <c r="D62" s="254" t="str">
        <f t="shared" si="9"/>
        <v>I</v>
      </c>
      <c r="E62" s="156">
        <v>50224.396000000001</v>
      </c>
      <c r="F62" s="156">
        <v>8.0000000000000002E-3</v>
      </c>
      <c r="G62" s="157">
        <f t="shared" si="10"/>
        <v>-16062.051646507509</v>
      </c>
      <c r="H62">
        <f t="shared" si="11"/>
        <v>-16062</v>
      </c>
      <c r="I62" s="159">
        <f t="shared" si="12"/>
        <v>-1.9843014619254973E-2</v>
      </c>
      <c r="K62" s="159">
        <f t="shared" si="15"/>
        <v>-1.9843014619254973E-2</v>
      </c>
      <c r="Q62" s="160">
        <f t="shared" ca="1" si="13"/>
        <v>-1.6930627818044885E-2</v>
      </c>
      <c r="R62" s="160"/>
      <c r="S62" s="161">
        <f t="shared" si="14"/>
        <v>35205.896000000001</v>
      </c>
      <c r="U62" s="165"/>
    </row>
    <row r="63" spans="1:21" s="158" customFormat="1" x14ac:dyDescent="0.2">
      <c r="A63" s="153" t="s">
        <v>148</v>
      </c>
      <c r="B63" s="247" t="s">
        <v>47</v>
      </c>
      <c r="C63" s="252" t="s">
        <v>35</v>
      </c>
      <c r="D63" s="254" t="str">
        <f t="shared" si="9"/>
        <v>II</v>
      </c>
      <c r="E63" s="156">
        <v>50248.423999999999</v>
      </c>
      <c r="F63" s="156">
        <v>1E-3</v>
      </c>
      <c r="G63" s="157">
        <f t="shared" si="10"/>
        <v>-15999.512646959451</v>
      </c>
      <c r="H63">
        <f t="shared" si="11"/>
        <v>-15999.5</v>
      </c>
      <c r="I63" s="159">
        <f t="shared" si="12"/>
        <v>-4.8590662481728941E-3</v>
      </c>
      <c r="K63" s="159">
        <f t="shared" si="15"/>
        <v>-4.8590662481728941E-3</v>
      </c>
      <c r="Q63" s="160">
        <f t="shared" ca="1" si="13"/>
        <v>-1.6817220005217945E-2</v>
      </c>
      <c r="R63" s="160"/>
      <c r="S63" s="161">
        <f t="shared" si="14"/>
        <v>35229.923999999999</v>
      </c>
      <c r="U63" s="165"/>
    </row>
    <row r="64" spans="1:21" s="190" customFormat="1" x14ac:dyDescent="0.2">
      <c r="A64" s="183" t="s">
        <v>150</v>
      </c>
      <c r="B64" s="204" t="s">
        <v>36</v>
      </c>
      <c r="C64" s="185" t="s">
        <v>33</v>
      </c>
      <c r="D64" s="186" t="str">
        <f t="shared" si="9"/>
        <v>I</v>
      </c>
      <c r="E64" s="197">
        <v>50252.453000000001</v>
      </c>
      <c r="F64" s="216">
        <v>5.0000000000000001E-3</v>
      </c>
      <c r="G64" s="190">
        <f t="shared" si="10"/>
        <v>-15989.026146660663</v>
      </c>
      <c r="H64">
        <f t="shared" si="11"/>
        <v>-15989</v>
      </c>
      <c r="I64" s="190">
        <f t="shared" si="12"/>
        <v>-1.004576291597914E-2</v>
      </c>
      <c r="M64" s="198">
        <f>I64</f>
        <v>-1.004576291597914E-2</v>
      </c>
      <c r="Q64" s="160">
        <f t="shared" ca="1" si="13"/>
        <v>-1.6798167492663017E-2</v>
      </c>
      <c r="S64" s="193">
        <f t="shared" si="14"/>
        <v>35233.953000000001</v>
      </c>
      <c r="U64" s="217" t="s">
        <v>133</v>
      </c>
    </row>
    <row r="65" spans="1:24" s="158" customFormat="1" x14ac:dyDescent="0.2">
      <c r="A65" s="153" t="s">
        <v>148</v>
      </c>
      <c r="B65" s="247" t="s">
        <v>49</v>
      </c>
      <c r="C65" s="254" t="s">
        <v>33</v>
      </c>
      <c r="D65" s="254" t="str">
        <f t="shared" si="9"/>
        <v>I</v>
      </c>
      <c r="E65" s="156">
        <v>50516.408000000003</v>
      </c>
      <c r="F65" s="156">
        <v>2E-3</v>
      </c>
      <c r="G65" s="157">
        <f t="shared" si="10"/>
        <v>-15302.015924182357</v>
      </c>
      <c r="H65">
        <f t="shared" si="11"/>
        <v>-15302</v>
      </c>
      <c r="I65" s="159">
        <f t="shared" si="12"/>
        <v>-6.1182023418950848E-3</v>
      </c>
      <c r="K65" s="159">
        <f>I65</f>
        <v>-6.1182023418950848E-3</v>
      </c>
      <c r="Q65" s="160">
        <f t="shared" ca="1" si="13"/>
        <v>-1.5551588814069236E-2</v>
      </c>
      <c r="R65" s="160"/>
      <c r="S65" s="161">
        <f t="shared" si="14"/>
        <v>35497.908000000003</v>
      </c>
    </row>
    <row r="66" spans="1:24" s="158" customFormat="1" x14ac:dyDescent="0.2">
      <c r="A66" s="153" t="s">
        <v>148</v>
      </c>
      <c r="B66" s="247" t="s">
        <v>49</v>
      </c>
      <c r="C66" s="252" t="s">
        <v>35</v>
      </c>
      <c r="D66" s="254" t="str">
        <f t="shared" si="9"/>
        <v>II</v>
      </c>
      <c r="E66" s="156">
        <v>50517.38</v>
      </c>
      <c r="F66" s="156">
        <v>6.0000000000000001E-3</v>
      </c>
      <c r="G66" s="157">
        <f t="shared" si="10"/>
        <v>-15299.486046224958</v>
      </c>
      <c r="H66">
        <f t="shared" si="11"/>
        <v>-15299.5</v>
      </c>
      <c r="I66" s="159">
        <f t="shared" si="12"/>
        <v>5.3611555849784054E-3</v>
      </c>
      <c r="K66" s="159">
        <f>I66</f>
        <v>5.3611555849784054E-3</v>
      </c>
      <c r="Q66" s="160">
        <f t="shared" ca="1" si="13"/>
        <v>-1.5547052501556158E-2</v>
      </c>
      <c r="R66" s="160"/>
      <c r="S66" s="161">
        <f t="shared" si="14"/>
        <v>35498.879999999997</v>
      </c>
    </row>
    <row r="67" spans="1:24" s="158" customFormat="1" x14ac:dyDescent="0.2">
      <c r="A67" s="153" t="s">
        <v>148</v>
      </c>
      <c r="B67" s="247" t="s">
        <v>49</v>
      </c>
      <c r="C67" s="254" t="s">
        <v>33</v>
      </c>
      <c r="D67" s="254" t="str">
        <f t="shared" si="9"/>
        <v>I</v>
      </c>
      <c r="E67" s="156">
        <v>50517.572</v>
      </c>
      <c r="F67" s="156">
        <v>3.0000000000000001E-3</v>
      </c>
      <c r="G67" s="157">
        <f t="shared" si="10"/>
        <v>-15298.98631724571</v>
      </c>
      <c r="H67">
        <f t="shared" si="11"/>
        <v>-15299</v>
      </c>
      <c r="I67" s="159">
        <f t="shared" si="12"/>
        <v>5.2570271727745421E-3</v>
      </c>
      <c r="K67" s="159">
        <f>I67</f>
        <v>5.2570271727745421E-3</v>
      </c>
      <c r="Q67" s="160">
        <f t="shared" ca="1" si="13"/>
        <v>-1.5546145239053543E-2</v>
      </c>
      <c r="R67" s="160"/>
      <c r="S67" s="161">
        <f t="shared" si="14"/>
        <v>35499.072</v>
      </c>
    </row>
    <row r="68" spans="1:24" s="190" customFormat="1" x14ac:dyDescent="0.2">
      <c r="A68" s="183"/>
      <c r="B68" s="184" t="s">
        <v>92</v>
      </c>
      <c r="C68" s="185" t="s">
        <v>33</v>
      </c>
      <c r="D68" s="186" t="str">
        <f t="shared" si="9"/>
        <v>I</v>
      </c>
      <c r="E68" s="197">
        <v>50538.688000000002</v>
      </c>
      <c r="F68" s="197"/>
      <c r="G68" s="190">
        <f t="shared" si="10"/>
        <v>-15244.026540549481</v>
      </c>
      <c r="H68">
        <f t="shared" si="11"/>
        <v>-15244</v>
      </c>
      <c r="I68" s="190">
        <f t="shared" si="12"/>
        <v>-1.0197098250500858E-2</v>
      </c>
      <c r="P68" s="190">
        <f>I68</f>
        <v>-1.0197098250500858E-2</v>
      </c>
      <c r="Q68" s="160">
        <f t="shared" ca="1" si="13"/>
        <v>-1.5446346363765831E-2</v>
      </c>
      <c r="R68" s="199"/>
      <c r="S68" s="193">
        <f t="shared" si="14"/>
        <v>35520.188000000002</v>
      </c>
    </row>
    <row r="69" spans="1:24" s="158" customFormat="1" x14ac:dyDescent="0.2">
      <c r="A69" s="153" t="s">
        <v>148</v>
      </c>
      <c r="B69" s="247" t="s">
        <v>49</v>
      </c>
      <c r="C69" s="254" t="s">
        <v>33</v>
      </c>
      <c r="D69" s="254" t="str">
        <f t="shared" si="9"/>
        <v>I</v>
      </c>
      <c r="E69" s="156">
        <v>50546.370199999998</v>
      </c>
      <c r="F69" s="156">
        <v>1.4E-3</v>
      </c>
      <c r="G69" s="157">
        <f t="shared" si="10"/>
        <v>-15224.031655318589</v>
      </c>
      <c r="H69">
        <f t="shared" si="11"/>
        <v>-15224</v>
      </c>
      <c r="I69" s="159">
        <f t="shared" si="12"/>
        <v>-1.216223477240419E-2</v>
      </c>
      <c r="L69" s="159">
        <f>I69</f>
        <v>-1.216223477240419E-2</v>
      </c>
      <c r="Q69" s="160">
        <f t="shared" ca="1" si="13"/>
        <v>-1.5410055863661209E-2</v>
      </c>
      <c r="R69" s="160"/>
      <c r="S69" s="161">
        <f t="shared" si="14"/>
        <v>35527.870199999998</v>
      </c>
    </row>
    <row r="70" spans="1:24" s="158" customFormat="1" x14ac:dyDescent="0.2">
      <c r="A70" s="153" t="s">
        <v>148</v>
      </c>
      <c r="B70" s="271" t="s">
        <v>34</v>
      </c>
      <c r="C70" s="272" t="s">
        <v>35</v>
      </c>
      <c r="D70" s="254" t="str">
        <f t="shared" si="9"/>
        <v>II</v>
      </c>
      <c r="E70" s="171">
        <v>51250.433499999999</v>
      </c>
      <c r="F70" s="171">
        <v>4.0000000000000002E-4</v>
      </c>
      <c r="G70" s="158">
        <f t="shared" si="10"/>
        <v>-13391.527310366577</v>
      </c>
      <c r="H70">
        <f t="shared" si="11"/>
        <v>-13391.5</v>
      </c>
      <c r="I70" s="158">
        <f t="shared" si="12"/>
        <v>-1.0492868335859384E-2</v>
      </c>
      <c r="M70" s="158">
        <f>I70</f>
        <v>-1.0492868335859384E-2</v>
      </c>
      <c r="Q70" s="160">
        <f t="shared" ca="1" si="13"/>
        <v>-1.2084938791575179E-2</v>
      </c>
      <c r="R70" s="160"/>
      <c r="S70" s="161">
        <f t="shared" si="14"/>
        <v>36231.933499999999</v>
      </c>
      <c r="U70" s="165" t="s">
        <v>134</v>
      </c>
      <c r="W70" s="158">
        <v>-11305</v>
      </c>
      <c r="X70" s="158">
        <v>6.2480133783537894E-4</v>
      </c>
    </row>
    <row r="71" spans="1:24" s="190" customFormat="1" x14ac:dyDescent="0.2">
      <c r="A71" s="183" t="s">
        <v>159</v>
      </c>
      <c r="B71" s="184" t="s">
        <v>50</v>
      </c>
      <c r="C71" s="185" t="s">
        <v>33</v>
      </c>
      <c r="D71" s="186" t="str">
        <f t="shared" si="9"/>
        <v>I</v>
      </c>
      <c r="E71" s="187">
        <v>51258.6944</v>
      </c>
      <c r="F71" s="188">
        <v>8.0000000000000004E-4</v>
      </c>
      <c r="G71" s="189">
        <f t="shared" si="10"/>
        <v>-13370.026210759175</v>
      </c>
      <c r="H71">
        <f t="shared" si="11"/>
        <v>-13370</v>
      </c>
      <c r="I71" s="191">
        <f t="shared" si="12"/>
        <v>-1.0070390089822467E-2</v>
      </c>
      <c r="M71" s="192">
        <f>I71</f>
        <v>-1.0070390089822467E-2</v>
      </c>
      <c r="Q71" s="190">
        <f t="shared" ca="1" si="13"/>
        <v>-1.2045926503962709E-2</v>
      </c>
      <c r="S71" s="193">
        <f t="shared" si="14"/>
        <v>36240.1944</v>
      </c>
      <c r="W71" s="190">
        <v>-11283.5</v>
      </c>
      <c r="X71" s="190">
        <v>1.0106099871336482E-3</v>
      </c>
    </row>
    <row r="72" spans="1:24" s="190" customFormat="1" x14ac:dyDescent="0.2">
      <c r="A72" s="183" t="s">
        <v>159</v>
      </c>
      <c r="B72" s="184" t="s">
        <v>50</v>
      </c>
      <c r="C72" s="185" t="s">
        <v>35</v>
      </c>
      <c r="D72" s="186" t="str">
        <f t="shared" si="9"/>
        <v>II</v>
      </c>
      <c r="E72" s="187">
        <v>51277.712899999999</v>
      </c>
      <c r="F72" s="188">
        <v>8.0000000000000004E-4</v>
      </c>
      <c r="G72" s="189">
        <f t="shared" si="10"/>
        <v>-13320.525712885665</v>
      </c>
      <c r="H72">
        <f t="shared" si="11"/>
        <v>-13320.5</v>
      </c>
      <c r="I72" s="191">
        <f t="shared" si="12"/>
        <v>-9.8791029813583009E-3</v>
      </c>
      <c r="M72" s="192">
        <f>I72</f>
        <v>-9.8791029813583009E-3</v>
      </c>
      <c r="Q72" s="190">
        <f t="shared" ca="1" si="13"/>
        <v>-1.195610751620377E-2</v>
      </c>
      <c r="S72" s="193">
        <f t="shared" si="14"/>
        <v>36259.212899999999</v>
      </c>
      <c r="W72" s="190">
        <v>-11234</v>
      </c>
      <c r="X72" s="190">
        <v>1.1174717510584742E-3</v>
      </c>
    </row>
    <row r="73" spans="1:24" s="158" customFormat="1" x14ac:dyDescent="0.2">
      <c r="A73" s="153" t="s">
        <v>148</v>
      </c>
      <c r="B73" s="280" t="s">
        <v>51</v>
      </c>
      <c r="C73" s="286" t="s">
        <v>33</v>
      </c>
      <c r="D73" s="290" t="str">
        <f t="shared" si="9"/>
        <v>II</v>
      </c>
      <c r="E73" s="173">
        <v>51678.442999999999</v>
      </c>
      <c r="F73" s="173">
        <v>5.0000000000000001E-4</v>
      </c>
      <c r="G73" s="157">
        <f t="shared" si="10"/>
        <v>-12277.523401299401</v>
      </c>
      <c r="H73">
        <f t="shared" si="11"/>
        <v>-12277.5</v>
      </c>
      <c r="I73" s="159">
        <f t="shared" si="12"/>
        <v>-8.9909724483732134E-3</v>
      </c>
      <c r="M73" s="159">
        <f>I73</f>
        <v>-8.9909724483732134E-3</v>
      </c>
      <c r="Q73" s="160">
        <f t="shared" ca="1" si="13"/>
        <v>-1.0063557935747708E-2</v>
      </c>
      <c r="R73" s="160"/>
      <c r="S73" s="161">
        <f t="shared" si="14"/>
        <v>36659.942999999999</v>
      </c>
      <c r="W73" s="158">
        <v>-10191</v>
      </c>
      <c r="X73" s="158">
        <v>2.2670061298413202E-4</v>
      </c>
    </row>
    <row r="74" spans="1:24" s="158" customFormat="1" x14ac:dyDescent="0.2">
      <c r="A74" s="153" t="s">
        <v>148</v>
      </c>
      <c r="B74" s="247" t="s">
        <v>54</v>
      </c>
      <c r="C74" s="273" t="s">
        <v>35</v>
      </c>
      <c r="D74" s="254" t="str">
        <f t="shared" si="9"/>
        <v>II</v>
      </c>
      <c r="E74" s="175">
        <v>52321.607000000004</v>
      </c>
      <c r="F74" s="175">
        <v>3.0000000000000001E-3</v>
      </c>
      <c r="G74" s="158">
        <f t="shared" si="10"/>
        <v>-10603.525020022147</v>
      </c>
      <c r="H74">
        <f t="shared" si="11"/>
        <v>-10603.5</v>
      </c>
      <c r="I74" s="158">
        <f t="shared" si="12"/>
        <v>-9.6128990917350166E-3</v>
      </c>
      <c r="K74" s="158">
        <f>I74</f>
        <v>-9.6128990917350166E-3</v>
      </c>
      <c r="Q74" s="160">
        <f t="shared" ca="1" si="13"/>
        <v>-7.0260430769908105E-3</v>
      </c>
      <c r="R74" s="160"/>
      <c r="S74" s="161">
        <f t="shared" si="14"/>
        <v>37303.107000000004</v>
      </c>
      <c r="W74" s="158">
        <v>-8517</v>
      </c>
      <c r="X74" s="158">
        <v>-3.2503376351087354E-3</v>
      </c>
    </row>
    <row r="75" spans="1:24" s="158" customFormat="1" x14ac:dyDescent="0.2">
      <c r="A75" s="153" t="s">
        <v>148</v>
      </c>
      <c r="B75" s="247" t="s">
        <v>54</v>
      </c>
      <c r="C75" s="273" t="s">
        <v>35</v>
      </c>
      <c r="D75" s="254" t="str">
        <f t="shared" si="9"/>
        <v>II</v>
      </c>
      <c r="E75" s="175">
        <v>52338.495999999999</v>
      </c>
      <c r="F75" s="175">
        <v>3.0000000000000001E-3</v>
      </c>
      <c r="G75" s="158">
        <f t="shared" si="10"/>
        <v>-10559.56708913456</v>
      </c>
      <c r="H75">
        <f t="shared" si="11"/>
        <v>-10559.5</v>
      </c>
      <c r="Q75" s="160">
        <f t="shared" ca="1" si="13"/>
        <v>-6.9462039767606409E-3</v>
      </c>
      <c r="R75" s="160"/>
      <c r="S75" s="161">
        <f t="shared" si="14"/>
        <v>37319.995999999999</v>
      </c>
      <c r="T75" s="176">
        <v>1.3360249999095686E-2</v>
      </c>
      <c r="W75" s="158">
        <v>-8382</v>
      </c>
      <c r="X75" s="158">
        <v>-1.0952600787277333E-3</v>
      </c>
    </row>
    <row r="76" spans="1:24" s="158" customFormat="1" x14ac:dyDescent="0.2">
      <c r="A76" s="153" t="s">
        <v>148</v>
      </c>
      <c r="B76" s="247" t="s">
        <v>54</v>
      </c>
      <c r="C76" s="273" t="s">
        <v>33</v>
      </c>
      <c r="D76" s="254" t="str">
        <f t="shared" si="9"/>
        <v>I</v>
      </c>
      <c r="E76" s="175">
        <v>52370.603999999999</v>
      </c>
      <c r="F76" s="175">
        <v>2E-3</v>
      </c>
      <c r="G76" s="158">
        <f t="shared" si="10"/>
        <v>-10475.997828376729</v>
      </c>
      <c r="H76">
        <f t="shared" si="11"/>
        <v>-10476</v>
      </c>
      <c r="Q76" s="160">
        <f t="shared" ca="1" si="13"/>
        <v>-6.7946911388238416E-3</v>
      </c>
      <c r="R76" s="160"/>
      <c r="S76" s="161">
        <f t="shared" si="14"/>
        <v>37352.103999999999</v>
      </c>
      <c r="T76" s="176">
        <v>4.0167599996493664E-2</v>
      </c>
      <c r="W76" s="158">
        <v>-7549</v>
      </c>
      <c r="X76" s="158">
        <v>1.0060703498311341E-3</v>
      </c>
    </row>
    <row r="77" spans="1:24" s="158" customFormat="1" x14ac:dyDescent="0.2">
      <c r="A77" s="153" t="s">
        <v>148</v>
      </c>
      <c r="B77" s="282" t="s">
        <v>31</v>
      </c>
      <c r="C77" s="289" t="s">
        <v>33</v>
      </c>
      <c r="D77" s="290" t="str">
        <f t="shared" si="9"/>
        <v>II</v>
      </c>
      <c r="E77" s="171">
        <v>52373.477500000001</v>
      </c>
      <c r="F77" s="171">
        <v>2.9999999999999997E-4</v>
      </c>
      <c r="G77" s="158">
        <f t="shared" si="10"/>
        <v>-10468.518811596246</v>
      </c>
      <c r="H77">
        <f t="shared" si="11"/>
        <v>-10468.5</v>
      </c>
      <c r="I77" s="158">
        <f>+E77-(E$7+H77*E$8)</f>
        <v>-7.2275706043001264E-3</v>
      </c>
      <c r="M77" s="158">
        <f>I77</f>
        <v>-7.2275706043001264E-3</v>
      </c>
      <c r="Q77" s="160">
        <f t="shared" ca="1" si="13"/>
        <v>-6.7810822012846095E-3</v>
      </c>
      <c r="R77" s="160"/>
      <c r="S77" s="161">
        <f t="shared" si="14"/>
        <v>37354.977500000001</v>
      </c>
      <c r="W77" s="158">
        <v>-7546.5</v>
      </c>
      <c r="X77" s="158">
        <v>-9.1883562708972022E-4</v>
      </c>
    </row>
    <row r="78" spans="1:24" s="190" customFormat="1" x14ac:dyDescent="0.2">
      <c r="A78" s="183"/>
      <c r="B78" s="184" t="s">
        <v>92</v>
      </c>
      <c r="C78" s="185" t="s">
        <v>33</v>
      </c>
      <c r="D78" s="186" t="str">
        <f t="shared" si="9"/>
        <v>I</v>
      </c>
      <c r="E78" s="197">
        <v>52408.729700000004</v>
      </c>
      <c r="F78" s="197">
        <v>2.0000000000000001E-4</v>
      </c>
      <c r="G78" s="190">
        <f t="shared" si="10"/>
        <v>-10376.765968252299</v>
      </c>
      <c r="H78">
        <f t="shared" si="11"/>
        <v>-10377</v>
      </c>
      <c r="Q78" s="190">
        <f t="shared" ca="1" si="13"/>
        <v>-6.6150531633059634E-3</v>
      </c>
      <c r="R78" s="199"/>
      <c r="S78" s="193">
        <f t="shared" si="14"/>
        <v>37390.229700000004</v>
      </c>
      <c r="T78" s="194">
        <f>+E78-(E$7+H78*E$8)</f>
        <v>8.9916929828177672E-2</v>
      </c>
      <c r="W78" s="190">
        <v>-7490</v>
      </c>
      <c r="X78" s="190">
        <v>-3.3817105722846463E-3</v>
      </c>
    </row>
    <row r="79" spans="1:24" s="158" customFormat="1" x14ac:dyDescent="0.2">
      <c r="A79" s="153" t="s">
        <v>148</v>
      </c>
      <c r="B79" s="278" t="s">
        <v>59</v>
      </c>
      <c r="C79" s="284" t="s">
        <v>33</v>
      </c>
      <c r="D79" s="290" t="str">
        <f t="shared" si="9"/>
        <v>II</v>
      </c>
      <c r="E79" s="175">
        <v>52693.5265</v>
      </c>
      <c r="F79" s="179">
        <v>2.0000000000000001E-4</v>
      </c>
      <c r="G79" s="158">
        <f t="shared" si="10"/>
        <v>-9635.5096445262625</v>
      </c>
      <c r="H79">
        <f t="shared" si="11"/>
        <v>-9635.5</v>
      </c>
      <c r="I79" s="158">
        <f t="shared" ref="I79:I117" si="16">+E79-(E$7+H79*E$8)</f>
        <v>-3.7055066204629838E-3</v>
      </c>
      <c r="M79" s="158">
        <f>I79</f>
        <v>-3.7055066204629838E-3</v>
      </c>
      <c r="Q79" s="160">
        <f t="shared" ca="1" si="13"/>
        <v>-5.2695828719270862E-3</v>
      </c>
      <c r="R79" s="160"/>
      <c r="S79" s="161">
        <f t="shared" si="14"/>
        <v>37675.0265</v>
      </c>
      <c r="W79" s="158">
        <v>-7401.5</v>
      </c>
      <c r="X79" s="158">
        <v>3.3661805355222896E-4</v>
      </c>
    </row>
    <row r="80" spans="1:24" s="158" customFormat="1" x14ac:dyDescent="0.2">
      <c r="A80" s="153" t="s">
        <v>148</v>
      </c>
      <c r="B80" s="274" t="s">
        <v>52</v>
      </c>
      <c r="C80" s="252" t="s">
        <v>33</v>
      </c>
      <c r="D80" s="254" t="str">
        <f t="shared" si="9"/>
        <v>I</v>
      </c>
      <c r="E80" s="173">
        <v>52694.485099999998</v>
      </c>
      <c r="F80" s="181">
        <v>2.9999999999999997E-4</v>
      </c>
      <c r="G80" s="157">
        <f t="shared" si="10"/>
        <v>-9633.0146434871986</v>
      </c>
      <c r="H80">
        <f t="shared" si="11"/>
        <v>-9633</v>
      </c>
      <c r="I80" s="159">
        <f t="shared" si="16"/>
        <v>-5.6261486897710711E-3</v>
      </c>
      <c r="M80" s="159">
        <f>I80</f>
        <v>-5.6261486897710711E-3</v>
      </c>
      <c r="Q80" s="160">
        <f t="shared" ca="1" si="13"/>
        <v>-5.2650465594140088E-3</v>
      </c>
      <c r="R80" s="160"/>
      <c r="S80" s="161">
        <f t="shared" si="14"/>
        <v>37675.985099999998</v>
      </c>
      <c r="W80" s="158">
        <v>-7394</v>
      </c>
      <c r="X80" s="158">
        <v>6.6190013603772968E-4</v>
      </c>
    </row>
    <row r="81" spans="1:24" s="190" customFormat="1" x14ac:dyDescent="0.2">
      <c r="A81" s="183" t="s">
        <v>151</v>
      </c>
      <c r="B81" s="204" t="s">
        <v>93</v>
      </c>
      <c r="C81" s="185" t="s">
        <v>35</v>
      </c>
      <c r="D81" s="186" t="str">
        <f t="shared" si="9"/>
        <v>II</v>
      </c>
      <c r="E81" s="197">
        <v>52716.190499999997</v>
      </c>
      <c r="F81" s="214">
        <v>2.9999999999999997E-4</v>
      </c>
      <c r="G81" s="190">
        <f t="shared" si="10"/>
        <v>-9576.5208029349087</v>
      </c>
      <c r="H81">
        <f t="shared" si="11"/>
        <v>-9576.5</v>
      </c>
      <c r="I81" s="190">
        <f t="shared" si="16"/>
        <v>-7.992659360752441E-3</v>
      </c>
      <c r="P81" s="190">
        <f>I81</f>
        <v>-7.992659360752441E-3</v>
      </c>
      <c r="Q81" s="190">
        <f t="shared" ca="1" si="13"/>
        <v>-5.162525896618449E-3</v>
      </c>
      <c r="R81" s="199"/>
      <c r="S81" s="193">
        <f t="shared" si="14"/>
        <v>37697.690499999997</v>
      </c>
      <c r="W81" s="190">
        <v>-7391.5</v>
      </c>
      <c r="X81" s="190">
        <v>-1.8630058330018073E-3</v>
      </c>
    </row>
    <row r="82" spans="1:24" s="190" customFormat="1" x14ac:dyDescent="0.2">
      <c r="A82" s="183" t="s">
        <v>151</v>
      </c>
      <c r="B82" s="204" t="s">
        <v>93</v>
      </c>
      <c r="C82" s="185" t="s">
        <v>33</v>
      </c>
      <c r="D82" s="186" t="str">
        <f t="shared" si="9"/>
        <v>I</v>
      </c>
      <c r="E82" s="197">
        <v>52750.196799999998</v>
      </c>
      <c r="F82" s="214">
        <v>2.9999999999999997E-4</v>
      </c>
      <c r="G82" s="190">
        <f t="shared" si="10"/>
        <v>-9488.010732170329</v>
      </c>
      <c r="H82">
        <f t="shared" si="11"/>
        <v>-9488</v>
      </c>
      <c r="I82" s="190">
        <f t="shared" si="16"/>
        <v>-4.1233884549001232E-3</v>
      </c>
      <c r="P82" s="190">
        <f>I82</f>
        <v>-4.1233884549001232E-3</v>
      </c>
      <c r="Q82" s="190">
        <f t="shared" ca="1" si="13"/>
        <v>-5.0019404336554951E-3</v>
      </c>
      <c r="R82" s="199"/>
      <c r="S82" s="193">
        <f t="shared" si="14"/>
        <v>37731.696799999998</v>
      </c>
      <c r="W82" s="190">
        <v>-7391</v>
      </c>
      <c r="X82" s="190">
        <v>2.3201297881314531E-4</v>
      </c>
    </row>
    <row r="83" spans="1:24" s="190" customFormat="1" x14ac:dyDescent="0.2">
      <c r="A83" s="183" t="s">
        <v>151</v>
      </c>
      <c r="B83" s="204" t="s">
        <v>93</v>
      </c>
      <c r="C83" s="185" t="s">
        <v>35</v>
      </c>
      <c r="D83" s="186" t="str">
        <f t="shared" si="9"/>
        <v>II</v>
      </c>
      <c r="E83" s="197">
        <v>52753.078699999998</v>
      </c>
      <c r="F83" s="214">
        <v>2.9999999999999997E-4</v>
      </c>
      <c r="G83" s="190">
        <f t="shared" si="10"/>
        <v>-9480.5098522470071</v>
      </c>
      <c r="H83">
        <f t="shared" si="11"/>
        <v>-9480.5</v>
      </c>
      <c r="I83" s="190">
        <f t="shared" si="16"/>
        <v>-3.7853146495763212E-3</v>
      </c>
      <c r="P83" s="190">
        <f>I83</f>
        <v>-3.7853146495763212E-3</v>
      </c>
      <c r="Q83" s="190">
        <f t="shared" ca="1" si="13"/>
        <v>-4.988331496116263E-3</v>
      </c>
      <c r="R83" s="199"/>
      <c r="S83" s="193">
        <f t="shared" si="14"/>
        <v>37734.578699999998</v>
      </c>
      <c r="W83" s="190">
        <v>-7369.5</v>
      </c>
      <c r="X83" s="190">
        <v>-2.8217837825650349E-4</v>
      </c>
    </row>
    <row r="84" spans="1:24" s="190" customFormat="1" x14ac:dyDescent="0.2">
      <c r="A84" s="183" t="s">
        <v>151</v>
      </c>
      <c r="B84" s="204" t="s">
        <v>93</v>
      </c>
      <c r="C84" s="185" t="s">
        <v>33</v>
      </c>
      <c r="D84" s="186" t="str">
        <f t="shared" si="9"/>
        <v>I</v>
      </c>
      <c r="E84" s="197">
        <v>52754.036699999997</v>
      </c>
      <c r="F84" s="214">
        <v>2.9999999999999997E-4</v>
      </c>
      <c r="G84" s="190">
        <f t="shared" si="10"/>
        <v>-9478.0164128609995</v>
      </c>
      <c r="H84">
        <f t="shared" si="11"/>
        <v>-9478</v>
      </c>
      <c r="I84" s="190">
        <f t="shared" si="16"/>
        <v>-6.3059567182790488E-3</v>
      </c>
      <c r="P84" s="190">
        <f>I84</f>
        <v>-6.3059567182790488E-3</v>
      </c>
      <c r="Q84" s="190">
        <f t="shared" ca="1" si="13"/>
        <v>-4.9837951836031822E-3</v>
      </c>
      <c r="R84" s="199"/>
      <c r="S84" s="193">
        <f t="shared" si="14"/>
        <v>37735.536699999997</v>
      </c>
      <c r="W84" s="190">
        <v>-7367</v>
      </c>
      <c r="X84" s="190">
        <v>-7.0843525463715196E-6</v>
      </c>
    </row>
    <row r="85" spans="1:24" s="190" customFormat="1" x14ac:dyDescent="0.2">
      <c r="A85" s="183" t="s">
        <v>151</v>
      </c>
      <c r="B85" s="204" t="s">
        <v>93</v>
      </c>
      <c r="C85" s="185" t="s">
        <v>35</v>
      </c>
      <c r="D85" s="186" t="str">
        <f t="shared" ref="D85:D116" si="17">IF(H85=INT(H85),"I","II")</f>
        <v>II</v>
      </c>
      <c r="E85" s="197">
        <v>52754.230900000002</v>
      </c>
      <c r="F85" s="214">
        <v>2.9999999999999997E-4</v>
      </c>
      <c r="G85" s="190">
        <f t="shared" ref="G85:G116" si="18">+(E85-E$7)/E$8</f>
        <v>-9477.5109578205247</v>
      </c>
      <c r="H85">
        <f t="shared" ref="H85:H116" si="19">ROUND(2*G85,0)/2</f>
        <v>-9477.5</v>
      </c>
      <c r="I85" s="190">
        <f t="shared" si="16"/>
        <v>-4.2100851205759682E-3</v>
      </c>
      <c r="P85" s="190">
        <f>I85</f>
        <v>-4.2100851205759682E-3</v>
      </c>
      <c r="Q85" s="190">
        <f t="shared" ref="Q85:Q116" ca="1" si="20">+E$11+E$12*H85</f>
        <v>-4.9828879211005674E-3</v>
      </c>
      <c r="R85" s="199"/>
      <c r="S85" s="193">
        <f t="shared" ref="S85:S116" si="21">+E85-15018.5</f>
        <v>37735.730900000002</v>
      </c>
      <c r="W85" s="190">
        <v>-7364.5</v>
      </c>
      <c r="X85" s="190">
        <v>-8.3199032087577507E-4</v>
      </c>
    </row>
    <row r="86" spans="1:24" s="190" customFormat="1" x14ac:dyDescent="0.2">
      <c r="A86" s="183" t="s">
        <v>150</v>
      </c>
      <c r="B86" s="204" t="s">
        <v>32</v>
      </c>
      <c r="C86" s="185" t="s">
        <v>33</v>
      </c>
      <c r="D86" s="186" t="str">
        <f t="shared" si="17"/>
        <v>I</v>
      </c>
      <c r="E86" s="212">
        <v>52762.490899999997</v>
      </c>
      <c r="F86" s="215">
        <v>2.9999999999999997E-4</v>
      </c>
      <c r="G86" s="190">
        <f t="shared" si="18"/>
        <v>-9456.0122006927286</v>
      </c>
      <c r="H86">
        <f t="shared" si="19"/>
        <v>-9456</v>
      </c>
      <c r="I86" s="190">
        <f t="shared" si="16"/>
        <v>-4.6876068881829269E-3</v>
      </c>
      <c r="M86" s="190">
        <f>I86</f>
        <v>-4.6876068881829269E-3</v>
      </c>
      <c r="Q86" s="190">
        <f t="shared" ca="1" si="20"/>
        <v>-4.9438756334880974E-3</v>
      </c>
      <c r="S86" s="193">
        <f t="shared" si="21"/>
        <v>37743.990899999997</v>
      </c>
      <c r="W86" s="190">
        <v>-7362</v>
      </c>
      <c r="X86" s="190">
        <v>-5.6896293244790286E-5</v>
      </c>
    </row>
    <row r="87" spans="1:24" s="190" customFormat="1" x14ac:dyDescent="0.2">
      <c r="A87" s="202" t="s">
        <v>158</v>
      </c>
      <c r="B87" s="207" t="s">
        <v>63</v>
      </c>
      <c r="C87" s="210" t="s">
        <v>33</v>
      </c>
      <c r="D87" s="196" t="str">
        <f t="shared" si="17"/>
        <v>II</v>
      </c>
      <c r="E87" s="212">
        <v>52763.451699999998</v>
      </c>
      <c r="F87" s="215">
        <v>1E-4</v>
      </c>
      <c r="G87" s="190">
        <f t="shared" si="18"/>
        <v>-9453.5114735924362</v>
      </c>
      <c r="H87">
        <f t="shared" si="19"/>
        <v>-9453.5</v>
      </c>
      <c r="I87" s="190">
        <f t="shared" si="16"/>
        <v>-4.4082489475840703E-3</v>
      </c>
      <c r="M87" s="190">
        <f>I87</f>
        <v>-4.4082489475840703E-3</v>
      </c>
      <c r="Q87" s="190">
        <f t="shared" ca="1" si="20"/>
        <v>-4.9393393209750201E-3</v>
      </c>
      <c r="S87" s="193">
        <f t="shared" si="21"/>
        <v>37744.951699999998</v>
      </c>
      <c r="W87" s="190">
        <v>-6627.5</v>
      </c>
      <c r="X87" s="190">
        <v>-7.4270603363402188E-5</v>
      </c>
    </row>
    <row r="88" spans="1:24" s="190" customFormat="1" x14ac:dyDescent="0.2">
      <c r="A88" s="202" t="s">
        <v>158</v>
      </c>
      <c r="B88" s="207" t="s">
        <v>63</v>
      </c>
      <c r="C88" s="210" t="s">
        <v>35</v>
      </c>
      <c r="D88" s="196" t="str">
        <f t="shared" si="17"/>
        <v>I</v>
      </c>
      <c r="E88" s="212">
        <v>52764.411399999997</v>
      </c>
      <c r="F88" s="215">
        <v>1E-4</v>
      </c>
      <c r="G88" s="190">
        <f t="shared" si="18"/>
        <v>-9451.0136095227572</v>
      </c>
      <c r="H88">
        <f t="shared" si="19"/>
        <v>-9451</v>
      </c>
      <c r="I88" s="190">
        <f t="shared" si="16"/>
        <v>-5.2288910155766644E-3</v>
      </c>
      <c r="M88" s="190">
        <f>I88</f>
        <v>-5.2288910155766644E-3</v>
      </c>
      <c r="Q88" s="190">
        <f t="shared" ca="1" si="20"/>
        <v>-4.9348030084619427E-3</v>
      </c>
      <c r="S88" s="193">
        <f t="shared" si="21"/>
        <v>37745.911399999997</v>
      </c>
      <c r="W88" s="190">
        <v>-6547.5</v>
      </c>
      <c r="X88" s="190">
        <v>-6.7126168141840026E-4</v>
      </c>
    </row>
    <row r="89" spans="1:24" s="190" customFormat="1" x14ac:dyDescent="0.2">
      <c r="A89" s="202" t="s">
        <v>158</v>
      </c>
      <c r="B89" s="205" t="s">
        <v>63</v>
      </c>
      <c r="C89" s="209" t="s">
        <v>35</v>
      </c>
      <c r="D89" s="186" t="str">
        <f t="shared" si="17"/>
        <v>II</v>
      </c>
      <c r="E89" s="212">
        <v>52765.3727</v>
      </c>
      <c r="F89" s="215">
        <v>1E-4</v>
      </c>
      <c r="G89" s="190">
        <f t="shared" si="18"/>
        <v>-9448.5115810449097</v>
      </c>
      <c r="H89">
        <f t="shared" si="19"/>
        <v>-9448.5</v>
      </c>
      <c r="I89" s="190">
        <f t="shared" si="16"/>
        <v>-4.4495330803329125E-3</v>
      </c>
      <c r="M89" s="190">
        <f>I89</f>
        <v>-4.4495330803329125E-3</v>
      </c>
      <c r="Q89" s="190">
        <f t="shared" ca="1" si="20"/>
        <v>-4.9302666959488654E-3</v>
      </c>
      <c r="S89" s="193">
        <f t="shared" si="21"/>
        <v>37746.8727</v>
      </c>
      <c r="W89" s="190">
        <v>-6541.5</v>
      </c>
      <c r="X89" s="190">
        <v>4.689639899879694E-4</v>
      </c>
    </row>
    <row r="90" spans="1:24" s="190" customFormat="1" x14ac:dyDescent="0.2">
      <c r="A90" s="202" t="s">
        <v>158</v>
      </c>
      <c r="B90" s="203" t="s">
        <v>58</v>
      </c>
      <c r="C90" s="208" t="s">
        <v>33</v>
      </c>
      <c r="D90" s="186" t="str">
        <f t="shared" si="17"/>
        <v>I</v>
      </c>
      <c r="E90" s="211">
        <v>53047.5749</v>
      </c>
      <c r="F90" s="213">
        <v>1E-3</v>
      </c>
      <c r="G90" s="190">
        <f t="shared" si="18"/>
        <v>-8714.0083657018931</v>
      </c>
      <c r="H90">
        <f t="shared" si="19"/>
        <v>-8714</v>
      </c>
      <c r="I90" s="190">
        <f t="shared" si="16"/>
        <v>-3.2141717383638024E-3</v>
      </c>
      <c r="M90" s="190">
        <f>I90</f>
        <v>-3.2141717383638024E-3</v>
      </c>
      <c r="Q90" s="190">
        <f t="shared" ca="1" si="20"/>
        <v>-3.5974980796066054E-3</v>
      </c>
      <c r="S90" s="193">
        <f t="shared" si="21"/>
        <v>38029.0749</v>
      </c>
      <c r="W90" s="190">
        <v>-6505.5</v>
      </c>
      <c r="X90" s="190">
        <v>-1.1896819924004376E-3</v>
      </c>
    </row>
    <row r="91" spans="1:24" s="190" customFormat="1" x14ac:dyDescent="0.2">
      <c r="A91" s="183" t="s">
        <v>151</v>
      </c>
      <c r="B91" s="204" t="s">
        <v>93</v>
      </c>
      <c r="C91" s="185" t="s">
        <v>33</v>
      </c>
      <c r="D91" s="186" t="str">
        <f t="shared" si="17"/>
        <v>I</v>
      </c>
      <c r="E91" s="197">
        <v>53078.311099999999</v>
      </c>
      <c r="F91" s="214">
        <v>2.9999999999999997E-4</v>
      </c>
      <c r="G91" s="190">
        <f t="shared" si="18"/>
        <v>-8634.0095643905443</v>
      </c>
      <c r="H91">
        <f t="shared" si="19"/>
        <v>-8634</v>
      </c>
      <c r="I91" s="190">
        <f t="shared" si="16"/>
        <v>-3.6747178164659999E-3</v>
      </c>
      <c r="P91" s="190">
        <f>I91</f>
        <v>-3.6747178164659999E-3</v>
      </c>
      <c r="Q91" s="190">
        <f t="shared" ca="1" si="20"/>
        <v>-3.4523360791881164E-3</v>
      </c>
      <c r="R91" s="199"/>
      <c r="S91" s="193">
        <f t="shared" si="21"/>
        <v>38059.811099999999</v>
      </c>
      <c r="W91" s="190">
        <v>-6502</v>
      </c>
      <c r="X91" s="190">
        <v>1.5549449017271399E-5</v>
      </c>
    </row>
    <row r="92" spans="1:24" s="158" customFormat="1" x14ac:dyDescent="0.2">
      <c r="A92" s="153" t="s">
        <v>148</v>
      </c>
      <c r="B92" s="275" t="s">
        <v>59</v>
      </c>
      <c r="C92" s="276" t="s">
        <v>33</v>
      </c>
      <c r="D92" s="254" t="str">
        <f t="shared" si="17"/>
        <v>I</v>
      </c>
      <c r="E92" s="175">
        <v>53080.6175</v>
      </c>
      <c r="F92" s="179">
        <v>5.9999999999999995E-4</v>
      </c>
      <c r="G92" s="158">
        <f t="shared" si="18"/>
        <v>-8628.0065700273954</v>
      </c>
      <c r="H92">
        <f t="shared" si="19"/>
        <v>-8628</v>
      </c>
      <c r="I92" s="158">
        <f t="shared" si="16"/>
        <v>-2.5242587726097554E-3</v>
      </c>
      <c r="M92" s="158">
        <f>I92</f>
        <v>-2.5242587726097554E-3</v>
      </c>
      <c r="Q92" s="160">
        <f t="shared" ca="1" si="20"/>
        <v>-3.4414489291567287E-3</v>
      </c>
      <c r="R92" s="160"/>
      <c r="S92" s="161">
        <f t="shared" si="21"/>
        <v>38062.1175</v>
      </c>
      <c r="W92" s="158">
        <v>-5673</v>
      </c>
      <c r="X92" s="158">
        <v>1.6166296336450614E-3</v>
      </c>
    </row>
    <row r="93" spans="1:24" s="158" customFormat="1" x14ac:dyDescent="0.2">
      <c r="A93" s="153" t="s">
        <v>148</v>
      </c>
      <c r="B93" s="247" t="s">
        <v>54</v>
      </c>
      <c r="C93" s="273" t="s">
        <v>33</v>
      </c>
      <c r="D93" s="254" t="str">
        <f t="shared" si="17"/>
        <v>I</v>
      </c>
      <c r="E93" s="175">
        <v>53094.447399999997</v>
      </c>
      <c r="F93" s="179">
        <v>1.5E-3</v>
      </c>
      <c r="G93" s="158">
        <f t="shared" si="18"/>
        <v>-8592.0107272668847</v>
      </c>
      <c r="H93">
        <f t="shared" si="19"/>
        <v>-8592</v>
      </c>
      <c r="I93" s="158">
        <f t="shared" si="16"/>
        <v>-4.1215045130229555E-3</v>
      </c>
      <c r="M93" s="158">
        <f>I93</f>
        <v>-4.1215045130229555E-3</v>
      </c>
      <c r="Q93" s="160">
        <f t="shared" ca="1" si="20"/>
        <v>-3.3761260289684094E-3</v>
      </c>
      <c r="R93" s="160"/>
      <c r="S93" s="161">
        <f t="shared" si="21"/>
        <v>38075.947399999997</v>
      </c>
      <c r="W93" s="158">
        <v>-5673</v>
      </c>
      <c r="X93" s="158">
        <v>1.8166296358685941E-3</v>
      </c>
    </row>
    <row r="94" spans="1:24" s="190" customFormat="1" x14ac:dyDescent="0.2">
      <c r="A94" s="183" t="s">
        <v>160</v>
      </c>
      <c r="B94" s="206" t="s">
        <v>56</v>
      </c>
      <c r="C94" s="185" t="s">
        <v>35</v>
      </c>
      <c r="D94" s="186" t="str">
        <f t="shared" si="17"/>
        <v>II</v>
      </c>
      <c r="E94" s="197">
        <v>53095.793340099801</v>
      </c>
      <c r="F94" s="214">
        <v>2.0000000000000001E-4</v>
      </c>
      <c r="G94" s="190">
        <f t="shared" si="18"/>
        <v>-8588.5075748075324</v>
      </c>
      <c r="H94">
        <f t="shared" si="19"/>
        <v>-8588.5</v>
      </c>
      <c r="I94" s="190">
        <f t="shared" si="16"/>
        <v>-2.9103035994921811E-3</v>
      </c>
      <c r="N94" s="190">
        <f>I94</f>
        <v>-2.9103035994921811E-3</v>
      </c>
      <c r="Q94" s="190">
        <f t="shared" ca="1" si="20"/>
        <v>-3.3697751914501008E-3</v>
      </c>
      <c r="S94" s="193">
        <f t="shared" si="21"/>
        <v>38077.293340099801</v>
      </c>
      <c r="W94" s="190">
        <v>-5673</v>
      </c>
      <c r="X94" s="190">
        <v>3.5166296365787275E-3</v>
      </c>
    </row>
    <row r="95" spans="1:24" s="190" customFormat="1" x14ac:dyDescent="0.2">
      <c r="A95" s="183" t="s">
        <v>151</v>
      </c>
      <c r="B95" s="204" t="s">
        <v>93</v>
      </c>
      <c r="C95" s="185" t="s">
        <v>35</v>
      </c>
      <c r="D95" s="186" t="str">
        <f t="shared" si="17"/>
        <v>II</v>
      </c>
      <c r="E95" s="197">
        <v>53414.305</v>
      </c>
      <c r="F95" s="214">
        <v>2.9999999999999997E-4</v>
      </c>
      <c r="G95" s="190">
        <f t="shared" si="18"/>
        <v>-7759.4997275230744</v>
      </c>
      <c r="H95">
        <f t="shared" si="19"/>
        <v>-7759.5</v>
      </c>
      <c r="I95" s="190">
        <f t="shared" si="16"/>
        <v>1.0468788241269067E-4</v>
      </c>
      <c r="P95" s="190">
        <f t="shared" ref="P95:P100" si="22">I95</f>
        <v>1.0468788241269067E-4</v>
      </c>
      <c r="Q95" s="190">
        <f t="shared" ca="1" si="20"/>
        <v>-1.8655339621135008E-3</v>
      </c>
      <c r="R95" s="199"/>
      <c r="S95" s="193">
        <f t="shared" si="21"/>
        <v>38395.805</v>
      </c>
      <c r="W95" s="190">
        <v>-5670.5</v>
      </c>
      <c r="X95" s="190">
        <v>-1.3082763398415409E-3</v>
      </c>
    </row>
    <row r="96" spans="1:24" s="190" customFormat="1" x14ac:dyDescent="0.2">
      <c r="A96" s="183" t="s">
        <v>151</v>
      </c>
      <c r="B96" s="204" t="s">
        <v>93</v>
      </c>
      <c r="C96" s="185" t="s">
        <v>35</v>
      </c>
      <c r="D96" s="186" t="str">
        <f t="shared" si="17"/>
        <v>II</v>
      </c>
      <c r="E96" s="197">
        <v>53414.305200000003</v>
      </c>
      <c r="F96" s="214">
        <v>2.9999999999999997E-4</v>
      </c>
      <c r="G96" s="190">
        <f t="shared" si="18"/>
        <v>-7759.4992069720483</v>
      </c>
      <c r="H96">
        <f t="shared" si="19"/>
        <v>-7759.5</v>
      </c>
      <c r="I96" s="190">
        <f t="shared" si="16"/>
        <v>3.0468788463622332E-4</v>
      </c>
      <c r="P96" s="190">
        <f t="shared" si="22"/>
        <v>3.0468788463622332E-4</v>
      </c>
      <c r="Q96" s="190">
        <f t="shared" ca="1" si="20"/>
        <v>-1.8655339621135008E-3</v>
      </c>
      <c r="R96" s="199"/>
      <c r="S96" s="193">
        <f t="shared" si="21"/>
        <v>38395.805200000003</v>
      </c>
      <c r="W96" s="190">
        <v>-5670.5</v>
      </c>
      <c r="X96" s="190">
        <v>-6.0827634297311306E-4</v>
      </c>
    </row>
    <row r="97" spans="1:24" s="190" customFormat="1" x14ac:dyDescent="0.2">
      <c r="A97" s="183" t="s">
        <v>151</v>
      </c>
      <c r="B97" s="204" t="s">
        <v>93</v>
      </c>
      <c r="C97" s="185" t="s">
        <v>35</v>
      </c>
      <c r="D97" s="186" t="str">
        <f t="shared" si="17"/>
        <v>II</v>
      </c>
      <c r="E97" s="197">
        <v>53414.306900000003</v>
      </c>
      <c r="F97" s="214">
        <v>2.9999999999999997E-4</v>
      </c>
      <c r="G97" s="190">
        <f t="shared" si="18"/>
        <v>-7759.494782288376</v>
      </c>
      <c r="H97">
        <f t="shared" si="19"/>
        <v>-7759.5</v>
      </c>
      <c r="I97" s="190">
        <f t="shared" si="16"/>
        <v>2.0046878853463568E-3</v>
      </c>
      <c r="P97" s="190">
        <f t="shared" si="22"/>
        <v>2.0046878853463568E-3</v>
      </c>
      <c r="Q97" s="190">
        <f t="shared" ca="1" si="20"/>
        <v>-1.8655339621135008E-3</v>
      </c>
      <c r="R97" s="199"/>
      <c r="S97" s="193">
        <f t="shared" si="21"/>
        <v>38395.806900000003</v>
      </c>
      <c r="W97" s="190">
        <v>-5670.5</v>
      </c>
      <c r="X97" s="190">
        <v>-5.0827633822336793E-4</v>
      </c>
    </row>
    <row r="98" spans="1:24" s="190" customFormat="1" x14ac:dyDescent="0.2">
      <c r="A98" s="183" t="s">
        <v>151</v>
      </c>
      <c r="B98" s="204" t="s">
        <v>93</v>
      </c>
      <c r="C98" s="185" t="s">
        <v>33</v>
      </c>
      <c r="D98" s="186" t="str">
        <f t="shared" si="17"/>
        <v>I</v>
      </c>
      <c r="E98" s="197">
        <v>53415.262600000002</v>
      </c>
      <c r="F98" s="214">
        <v>2.9999999999999997E-4</v>
      </c>
      <c r="G98" s="190">
        <f t="shared" si="18"/>
        <v>-7757.0073292391007</v>
      </c>
      <c r="H98">
        <f t="shared" si="19"/>
        <v>-7757</v>
      </c>
      <c r="I98" s="190">
        <f t="shared" si="16"/>
        <v>-2.815954176185187E-3</v>
      </c>
      <c r="P98" s="190">
        <f t="shared" si="22"/>
        <v>-2.815954176185187E-3</v>
      </c>
      <c r="Q98" s="190">
        <f t="shared" ca="1" si="20"/>
        <v>-1.8609976496004235E-3</v>
      </c>
      <c r="R98" s="199"/>
      <c r="S98" s="193">
        <f t="shared" si="21"/>
        <v>38396.762600000002</v>
      </c>
      <c r="W98" s="190">
        <v>-5650.5</v>
      </c>
      <c r="X98" s="190">
        <v>-3.0752411112189293E-4</v>
      </c>
    </row>
    <row r="99" spans="1:24" s="190" customFormat="1" x14ac:dyDescent="0.2">
      <c r="A99" s="183" t="s">
        <v>151</v>
      </c>
      <c r="B99" s="204" t="s">
        <v>93</v>
      </c>
      <c r="C99" s="185" t="s">
        <v>33</v>
      </c>
      <c r="D99" s="186" t="str">
        <f t="shared" si="17"/>
        <v>I</v>
      </c>
      <c r="E99" s="197">
        <v>53415.263299999999</v>
      </c>
      <c r="F99" s="214">
        <v>2.9999999999999997E-4</v>
      </c>
      <c r="G99" s="190">
        <f t="shared" si="18"/>
        <v>-7757.0055073105386</v>
      </c>
      <c r="H99">
        <f t="shared" si="19"/>
        <v>-7757</v>
      </c>
      <c r="I99" s="190">
        <f t="shared" si="16"/>
        <v>-2.1159541793167591E-3</v>
      </c>
      <c r="P99" s="190">
        <f t="shared" si="22"/>
        <v>-2.1159541793167591E-3</v>
      </c>
      <c r="Q99" s="190">
        <f t="shared" ca="1" si="20"/>
        <v>-1.8609976496004235E-3</v>
      </c>
      <c r="R99" s="199"/>
      <c r="S99" s="193">
        <f t="shared" si="21"/>
        <v>38396.763299999999</v>
      </c>
      <c r="W99" s="190">
        <v>-5576.5</v>
      </c>
      <c r="X99" s="190">
        <v>-1.2447408516891301E-3</v>
      </c>
    </row>
    <row r="100" spans="1:24" x14ac:dyDescent="0.2">
      <c r="A100" s="4" t="s">
        <v>151</v>
      </c>
      <c r="B100" s="13" t="s">
        <v>93</v>
      </c>
      <c r="C100" s="69" t="s">
        <v>33</v>
      </c>
      <c r="D100" s="81" t="str">
        <f t="shared" si="17"/>
        <v>I</v>
      </c>
      <c r="E100" s="70">
        <v>53415.263400000003</v>
      </c>
      <c r="F100" s="27">
        <v>2.9999999999999997E-4</v>
      </c>
      <c r="G100">
        <f t="shared" si="18"/>
        <v>-7757.0052470350165</v>
      </c>
      <c r="H100">
        <f t="shared" si="19"/>
        <v>-7757</v>
      </c>
      <c r="I100">
        <f t="shared" si="16"/>
        <v>-2.015954174567014E-3</v>
      </c>
      <c r="P100">
        <f t="shared" si="22"/>
        <v>-2.015954174567014E-3</v>
      </c>
      <c r="Q100">
        <f t="shared" ca="1" si="20"/>
        <v>-1.8609976496004235E-3</v>
      </c>
      <c r="R100" s="61"/>
      <c r="S100" s="2">
        <f t="shared" si="21"/>
        <v>38396.763400000003</v>
      </c>
      <c r="W100">
        <v>-5547.5</v>
      </c>
      <c r="X100">
        <v>-2.3365012020803988E-4</v>
      </c>
    </row>
    <row r="101" spans="1:24" x14ac:dyDescent="0.2">
      <c r="A101" s="107" t="s">
        <v>158</v>
      </c>
      <c r="B101" s="108" t="s">
        <v>64</v>
      </c>
      <c r="C101" s="67" t="s">
        <v>33</v>
      </c>
      <c r="D101" s="81" t="str">
        <f t="shared" si="17"/>
        <v>I</v>
      </c>
      <c r="E101" s="68">
        <v>53422.947800000002</v>
      </c>
      <c r="F101" s="26">
        <v>2.0000000000000001E-4</v>
      </c>
      <c r="G101">
        <f t="shared" si="18"/>
        <v>-7737.0046357428982</v>
      </c>
      <c r="H101">
        <f t="shared" si="19"/>
        <v>-7737</v>
      </c>
      <c r="I101">
        <f t="shared" si="16"/>
        <v>-1.7810907011153176E-3</v>
      </c>
      <c r="M101">
        <f t="shared" ref="M101:M108" si="23">I101</f>
        <v>-1.7810907011153176E-3</v>
      </c>
      <c r="Q101">
        <f t="shared" ca="1" si="20"/>
        <v>-1.8247071494958012E-3</v>
      </c>
      <c r="S101" s="2">
        <f t="shared" si="21"/>
        <v>38404.447800000002</v>
      </c>
      <c r="W101">
        <v>-5540</v>
      </c>
      <c r="X101">
        <v>3.9163196925073862E-4</v>
      </c>
    </row>
    <row r="102" spans="1:24" x14ac:dyDescent="0.2">
      <c r="A102" s="107" t="s">
        <v>158</v>
      </c>
      <c r="B102" s="108" t="s">
        <v>61</v>
      </c>
      <c r="C102" s="67" t="s">
        <v>33</v>
      </c>
      <c r="D102" s="81" t="str">
        <f t="shared" si="17"/>
        <v>I</v>
      </c>
      <c r="E102" s="26">
        <v>53451.378400000001</v>
      </c>
      <c r="F102" s="26">
        <v>1.2999999999999999E-3</v>
      </c>
      <c r="G102">
        <f t="shared" si="18"/>
        <v>-7663.0067465906131</v>
      </c>
      <c r="H102">
        <f t="shared" si="19"/>
        <v>-7663</v>
      </c>
      <c r="I102">
        <f t="shared" si="16"/>
        <v>-2.5920958214555867E-3</v>
      </c>
      <c r="M102">
        <f t="shared" si="23"/>
        <v>-2.5920958214555867E-3</v>
      </c>
      <c r="Q102">
        <f t="shared" ca="1" si="20"/>
        <v>-1.6904322991086983E-3</v>
      </c>
      <c r="S102" s="2">
        <f t="shared" si="21"/>
        <v>38432.878400000001</v>
      </c>
      <c r="W102">
        <v>-5475</v>
      </c>
      <c r="X102">
        <v>4.407671804074198E-5</v>
      </c>
    </row>
    <row r="103" spans="1:24" s="124" customFormat="1" x14ac:dyDescent="0.2">
      <c r="A103" s="119" t="s">
        <v>148</v>
      </c>
      <c r="B103" s="281" t="s">
        <v>62</v>
      </c>
      <c r="C103" s="287" t="s">
        <v>33</v>
      </c>
      <c r="D103" s="264" t="str">
        <f t="shared" si="17"/>
        <v>I</v>
      </c>
      <c r="E103" s="143">
        <v>53462.521500000003</v>
      </c>
      <c r="F103" s="143">
        <v>3.3E-3</v>
      </c>
      <c r="G103" s="124">
        <f t="shared" si="18"/>
        <v>-7634.0039862333597</v>
      </c>
      <c r="H103">
        <f t="shared" si="19"/>
        <v>-7634</v>
      </c>
      <c r="I103" s="124">
        <f t="shared" si="16"/>
        <v>-1.5315437703975476E-3</v>
      </c>
      <c r="M103" s="124">
        <f t="shared" si="23"/>
        <v>-1.5315437703975476E-3</v>
      </c>
      <c r="Q103" s="126">
        <f t="shared" ca="1" si="20"/>
        <v>-1.6378110739569962E-3</v>
      </c>
      <c r="R103" s="126"/>
      <c r="S103" s="128">
        <f t="shared" si="21"/>
        <v>38444.021500000003</v>
      </c>
      <c r="W103" s="124">
        <v>-4852.5</v>
      </c>
      <c r="X103" s="124">
        <v>-1.575100832269527E-4</v>
      </c>
    </row>
    <row r="104" spans="1:24" s="124" customFormat="1" x14ac:dyDescent="0.2">
      <c r="A104" s="119" t="s">
        <v>148</v>
      </c>
      <c r="B104" s="281" t="s">
        <v>62</v>
      </c>
      <c r="C104" s="288" t="s">
        <v>35</v>
      </c>
      <c r="D104" s="264" t="str">
        <f t="shared" si="17"/>
        <v>II</v>
      </c>
      <c r="E104" s="143">
        <v>53465.403700000003</v>
      </c>
      <c r="F104" s="143">
        <v>1.2999999999999999E-3</v>
      </c>
      <c r="G104" s="124">
        <f t="shared" si="18"/>
        <v>-7626.5023254835087</v>
      </c>
      <c r="H104">
        <f t="shared" si="19"/>
        <v>-7626.5</v>
      </c>
      <c r="I104" s="124">
        <f t="shared" si="16"/>
        <v>-8.9346996537642553E-4</v>
      </c>
      <c r="M104" s="124">
        <f t="shared" si="23"/>
        <v>-8.9346996537642553E-4</v>
      </c>
      <c r="Q104" s="126">
        <f t="shared" ca="1" si="20"/>
        <v>-1.6242021364177624E-3</v>
      </c>
      <c r="R104" s="126"/>
      <c r="S104" s="128">
        <f t="shared" si="21"/>
        <v>38446.903700000003</v>
      </c>
      <c r="W104" s="124">
        <v>-4451.5</v>
      </c>
      <c r="X104" s="124">
        <v>3.4757214598357677E-4</v>
      </c>
    </row>
    <row r="105" spans="1:24" x14ac:dyDescent="0.2">
      <c r="A105" s="107" t="s">
        <v>158</v>
      </c>
      <c r="B105" s="111" t="s">
        <v>63</v>
      </c>
      <c r="C105" s="112" t="s">
        <v>33</v>
      </c>
      <c r="D105" s="90" t="str">
        <f t="shared" si="17"/>
        <v>II</v>
      </c>
      <c r="E105" s="26">
        <v>53490.377</v>
      </c>
      <c r="F105" s="26">
        <v>1E-4</v>
      </c>
      <c r="G105">
        <f t="shared" si="18"/>
        <v>-7561.5029415392155</v>
      </c>
      <c r="H105">
        <f t="shared" si="19"/>
        <v>-7561.5</v>
      </c>
      <c r="I105">
        <f t="shared" si="16"/>
        <v>-1.1301636550342664E-3</v>
      </c>
      <c r="M105">
        <f t="shared" si="23"/>
        <v>-1.1301636550342664E-3</v>
      </c>
      <c r="Q105">
        <f t="shared" ca="1" si="20"/>
        <v>-1.5062580110777393E-3</v>
      </c>
      <c r="S105" s="2">
        <f t="shared" si="21"/>
        <v>38471.877</v>
      </c>
      <c r="W105">
        <v>-3789.5</v>
      </c>
      <c r="X105">
        <v>7.5247089989716187E-4</v>
      </c>
    </row>
    <row r="106" spans="1:24" x14ac:dyDescent="0.2">
      <c r="A106" s="107" t="s">
        <v>158</v>
      </c>
      <c r="B106" s="14" t="s">
        <v>74</v>
      </c>
      <c r="C106" s="67" t="s">
        <v>33</v>
      </c>
      <c r="D106" s="81" t="str">
        <f t="shared" si="17"/>
        <v>I</v>
      </c>
      <c r="E106" s="26">
        <v>53729.547500000001</v>
      </c>
      <c r="F106" s="26">
        <v>2.9999999999999997E-4</v>
      </c>
      <c r="G106">
        <f t="shared" si="18"/>
        <v>-6939.0007028422906</v>
      </c>
      <c r="H106">
        <f t="shared" si="19"/>
        <v>-6939</v>
      </c>
      <c r="I106">
        <f t="shared" si="16"/>
        <v>-2.7003780996892601E-4</v>
      </c>
      <c r="M106">
        <f t="shared" si="23"/>
        <v>-2.7003780996892601E-4</v>
      </c>
      <c r="Q106">
        <f t="shared" ca="1" si="20"/>
        <v>-3.7671619532136588E-4</v>
      </c>
      <c r="S106" s="2">
        <f t="shared" si="21"/>
        <v>38711.047500000001</v>
      </c>
      <c r="W106">
        <v>-3686</v>
      </c>
      <c r="X106">
        <v>-1.7863620450953022E-4</v>
      </c>
    </row>
    <row r="107" spans="1:24" x14ac:dyDescent="0.2">
      <c r="A107" s="107" t="s">
        <v>158</v>
      </c>
      <c r="B107" s="110" t="s">
        <v>77</v>
      </c>
      <c r="C107" s="67" t="s">
        <v>33</v>
      </c>
      <c r="D107" s="81" t="str">
        <f t="shared" si="17"/>
        <v>I</v>
      </c>
      <c r="E107" s="26">
        <v>53883.616199999997</v>
      </c>
      <c r="F107" s="26">
        <v>2.0000000000000001E-4</v>
      </c>
      <c r="G107">
        <f t="shared" si="18"/>
        <v>-6537.9976081331924</v>
      </c>
      <c r="H107">
        <f t="shared" si="19"/>
        <v>-6538</v>
      </c>
      <c r="I107">
        <f t="shared" si="16"/>
        <v>9.1897497622994706E-4</v>
      </c>
      <c r="M107">
        <f t="shared" si="23"/>
        <v>9.1897497622994706E-4</v>
      </c>
      <c r="Q107">
        <f t="shared" ca="1" si="20"/>
        <v>3.5090833177631349E-4</v>
      </c>
      <c r="S107" s="2">
        <f t="shared" si="21"/>
        <v>38865.116199999997</v>
      </c>
      <c r="W107">
        <v>-3668.5</v>
      </c>
      <c r="X107">
        <v>-5.5297800281550735E-4</v>
      </c>
    </row>
    <row r="108" spans="1:24" x14ac:dyDescent="0.2">
      <c r="A108" s="107" t="s">
        <v>158</v>
      </c>
      <c r="B108" s="110" t="s">
        <v>76</v>
      </c>
      <c r="C108" s="67" t="s">
        <v>33</v>
      </c>
      <c r="D108" s="81" t="str">
        <f t="shared" si="17"/>
        <v>I</v>
      </c>
      <c r="E108" s="26">
        <v>54137.963599999901</v>
      </c>
      <c r="F108" s="26">
        <v>2.0000000000000001E-4</v>
      </c>
      <c r="G108">
        <f t="shared" si="18"/>
        <v>-5875.9936155560044</v>
      </c>
      <c r="H108">
        <f t="shared" si="19"/>
        <v>-5876</v>
      </c>
      <c r="I108">
        <f t="shared" si="16"/>
        <v>2.4529560978407972E-3</v>
      </c>
      <c r="M108">
        <f t="shared" si="23"/>
        <v>2.4529560978407972E-3</v>
      </c>
      <c r="Q108">
        <f t="shared" ca="1" si="20"/>
        <v>1.5521238852393166E-3</v>
      </c>
      <c r="S108" s="2">
        <f t="shared" si="21"/>
        <v>39119.463599999901</v>
      </c>
      <c r="W108">
        <v>-3598.5</v>
      </c>
      <c r="X108">
        <v>-5.5034519027685747E-4</v>
      </c>
    </row>
    <row r="109" spans="1:24" x14ac:dyDescent="0.2">
      <c r="A109" s="4" t="s">
        <v>160</v>
      </c>
      <c r="B109" s="71" t="s">
        <v>84</v>
      </c>
      <c r="C109" s="69" t="s">
        <v>35</v>
      </c>
      <c r="D109" s="81" t="str">
        <f t="shared" si="17"/>
        <v>II</v>
      </c>
      <c r="E109" s="27">
        <v>54177.7284</v>
      </c>
      <c r="F109" s="26">
        <v>1E-4</v>
      </c>
      <c r="G109">
        <f t="shared" si="18"/>
        <v>-5772.4955795465585</v>
      </c>
      <c r="H109">
        <f t="shared" si="19"/>
        <v>-5772.5</v>
      </c>
      <c r="I109">
        <f t="shared" si="16"/>
        <v>1.6983747118501924E-3</v>
      </c>
      <c r="N109">
        <f>I109</f>
        <v>1.6983747118501924E-3</v>
      </c>
      <c r="Q109">
        <f t="shared" ca="1" si="20"/>
        <v>1.7399272232807364E-3</v>
      </c>
      <c r="S109" s="2">
        <f t="shared" si="21"/>
        <v>39159.2284</v>
      </c>
      <c r="W109">
        <v>-3551.5</v>
      </c>
      <c r="X109">
        <v>-3.0385774516616948E-3</v>
      </c>
    </row>
    <row r="110" spans="1:24" x14ac:dyDescent="0.2">
      <c r="A110" s="107" t="s">
        <v>158</v>
      </c>
      <c r="B110" s="110" t="s">
        <v>75</v>
      </c>
      <c r="C110" s="67" t="s">
        <v>33</v>
      </c>
      <c r="D110" s="81" t="str">
        <f t="shared" si="17"/>
        <v>I</v>
      </c>
      <c r="E110" s="26">
        <v>54184.451699999998</v>
      </c>
      <c r="F110" s="26">
        <v>8.0000000000000004E-4</v>
      </c>
      <c r="G110">
        <f t="shared" si="18"/>
        <v>-5754.9964761812616</v>
      </c>
      <c r="H110">
        <f t="shared" si="19"/>
        <v>-5755</v>
      </c>
      <c r="I110">
        <f t="shared" si="16"/>
        <v>1.3538802522816695E-3</v>
      </c>
      <c r="M110">
        <f>I110</f>
        <v>1.3538802522816695E-3</v>
      </c>
      <c r="Q110">
        <f t="shared" ca="1" si="20"/>
        <v>1.7716814108722813E-3</v>
      </c>
      <c r="S110" s="2">
        <f t="shared" si="21"/>
        <v>39165.951699999998</v>
      </c>
      <c r="W110">
        <v>-1879.5</v>
      </c>
      <c r="X110">
        <v>-9.7569092031335458E-4</v>
      </c>
    </row>
    <row r="111" spans="1:24" x14ac:dyDescent="0.2">
      <c r="A111" s="107" t="s">
        <v>158</v>
      </c>
      <c r="B111" s="110" t="s">
        <v>75</v>
      </c>
      <c r="C111" s="67" t="s">
        <v>33</v>
      </c>
      <c r="D111" s="81" t="str">
        <f t="shared" si="17"/>
        <v>I</v>
      </c>
      <c r="E111" s="26">
        <v>54211.346400000002</v>
      </c>
      <c r="F111" s="26">
        <v>2.0000000000000001E-4</v>
      </c>
      <c r="G111">
        <f t="shared" si="18"/>
        <v>-5684.9961585873907</v>
      </c>
      <c r="H111">
        <f t="shared" si="19"/>
        <v>-5685</v>
      </c>
      <c r="I111">
        <f t="shared" si="16"/>
        <v>1.4759024415980093E-3</v>
      </c>
      <c r="M111">
        <f>I111</f>
        <v>1.4759024415980093E-3</v>
      </c>
      <c r="Q111">
        <f t="shared" ca="1" si="20"/>
        <v>1.8986981612384608E-3</v>
      </c>
      <c r="S111" s="2">
        <f t="shared" si="21"/>
        <v>39192.846400000002</v>
      </c>
      <c r="W111">
        <v>-1835</v>
      </c>
      <c r="X111">
        <v>-1.9017206795979291E-5</v>
      </c>
    </row>
    <row r="112" spans="1:24" x14ac:dyDescent="0.2">
      <c r="A112" s="107" t="s">
        <v>158</v>
      </c>
      <c r="B112" s="60" t="s">
        <v>66</v>
      </c>
      <c r="C112" s="87" t="s">
        <v>157</v>
      </c>
      <c r="D112" s="90" t="str">
        <f t="shared" si="17"/>
        <v>I</v>
      </c>
      <c r="E112" s="64">
        <v>54229.40178</v>
      </c>
      <c r="F112" s="83">
        <v>1E-4</v>
      </c>
      <c r="G112">
        <f t="shared" si="18"/>
        <v>-5638.0024262060042</v>
      </c>
      <c r="H112">
        <f t="shared" si="19"/>
        <v>-5638</v>
      </c>
      <c r="I112">
        <f t="shared" si="16"/>
        <v>-9.321683828602545E-4</v>
      </c>
      <c r="P112">
        <f>I112</f>
        <v>-9.321683828602545E-4</v>
      </c>
      <c r="Q112">
        <f t="shared" ca="1" si="20"/>
        <v>1.9839808364843226E-3</v>
      </c>
      <c r="S112" s="2">
        <f t="shared" si="21"/>
        <v>39210.90178</v>
      </c>
      <c r="W112">
        <v>-1748</v>
      </c>
      <c r="X112">
        <v>-3.8574499922106043E-4</v>
      </c>
    </row>
    <row r="113" spans="1:24" x14ac:dyDescent="0.2">
      <c r="A113" s="107" t="s">
        <v>158</v>
      </c>
      <c r="B113" s="65" t="s">
        <v>81</v>
      </c>
      <c r="C113" s="66" t="s">
        <v>33</v>
      </c>
      <c r="D113" s="81" t="str">
        <f t="shared" si="17"/>
        <v>I</v>
      </c>
      <c r="E113" s="22">
        <v>54871.802900000002</v>
      </c>
      <c r="F113" s="22">
        <v>1E-4</v>
      </c>
      <c r="G113">
        <f t="shared" si="18"/>
        <v>-3965.989634739612</v>
      </c>
      <c r="H113">
        <f t="shared" si="19"/>
        <v>-3966</v>
      </c>
      <c r="I113">
        <f t="shared" si="16"/>
        <v>3.9824186242185533E-3</v>
      </c>
      <c r="M113">
        <f>I113</f>
        <v>3.9824186242185533E-3</v>
      </c>
      <c r="Q113">
        <f t="shared" ca="1" si="20"/>
        <v>5.0178666452307579E-3</v>
      </c>
      <c r="S113" s="2">
        <f t="shared" si="21"/>
        <v>39853.302900000002</v>
      </c>
      <c r="W113">
        <v>-1708.5</v>
      </c>
      <c r="X113">
        <v>-4.7925935359671712E-4</v>
      </c>
    </row>
    <row r="114" spans="1:24" x14ac:dyDescent="0.2">
      <c r="A114" s="4" t="s">
        <v>150</v>
      </c>
      <c r="B114" s="70" t="s">
        <v>79</v>
      </c>
      <c r="C114" s="69" t="s">
        <v>35</v>
      </c>
      <c r="D114" s="81" t="str">
        <f t="shared" si="17"/>
        <v>II</v>
      </c>
      <c r="E114" s="64">
        <v>54888.9012</v>
      </c>
      <c r="F114" s="64">
        <v>4.0000000000000002E-4</v>
      </c>
      <c r="G114">
        <f t="shared" si="18"/>
        <v>-3921.4869472095434</v>
      </c>
      <c r="H114">
        <f t="shared" si="19"/>
        <v>-3921.5</v>
      </c>
      <c r="I114">
        <f t="shared" si="16"/>
        <v>5.014989867049735E-3</v>
      </c>
      <c r="M114">
        <f>I114</f>
        <v>5.014989867049735E-3</v>
      </c>
      <c r="Q114">
        <f t="shared" ca="1" si="20"/>
        <v>5.0986130079635431E-3</v>
      </c>
      <c r="S114" s="2">
        <f t="shared" si="21"/>
        <v>39870.4012</v>
      </c>
      <c r="W114">
        <v>-1656</v>
      </c>
      <c r="X114">
        <v>1.4977152604842559E-3</v>
      </c>
    </row>
    <row r="115" spans="1:24" x14ac:dyDescent="0.2">
      <c r="A115" s="107" t="s">
        <v>158</v>
      </c>
      <c r="B115" s="68" t="s">
        <v>80</v>
      </c>
      <c r="C115" s="67" t="s">
        <v>35</v>
      </c>
      <c r="D115" s="81" t="str">
        <f t="shared" si="17"/>
        <v>II</v>
      </c>
      <c r="E115" s="83">
        <v>54922.327100000002</v>
      </c>
      <c r="F115" s="83">
        <v>1E-4</v>
      </c>
      <c r="G115">
        <f t="shared" si="18"/>
        <v>-3834.4875155051286</v>
      </c>
      <c r="H115">
        <f t="shared" si="19"/>
        <v>-3834.5</v>
      </c>
      <c r="I115">
        <f t="shared" si="16"/>
        <v>4.7966460115276277E-3</v>
      </c>
      <c r="M115">
        <f>I115</f>
        <v>4.7966460115276277E-3</v>
      </c>
      <c r="Q115">
        <f t="shared" ca="1" si="20"/>
        <v>5.256476683418651E-3</v>
      </c>
      <c r="S115" s="2">
        <f t="shared" si="21"/>
        <v>39903.827100000002</v>
      </c>
      <c r="W115">
        <v>-890.5</v>
      </c>
      <c r="X115">
        <v>-1.2849309132434428E-4</v>
      </c>
    </row>
    <row r="116" spans="1:24" x14ac:dyDescent="0.2">
      <c r="A116" s="107" t="s">
        <v>158</v>
      </c>
      <c r="B116" s="68" t="s">
        <v>80</v>
      </c>
      <c r="C116" s="67" t="s">
        <v>33</v>
      </c>
      <c r="D116" s="81" t="str">
        <f t="shared" si="17"/>
        <v>I</v>
      </c>
      <c r="E116" s="83">
        <v>54937.503299999997</v>
      </c>
      <c r="F116" s="83">
        <v>2.0000000000000001E-4</v>
      </c>
      <c r="G116">
        <f t="shared" si="18"/>
        <v>-3794.9875835531998</v>
      </c>
      <c r="H116">
        <f t="shared" si="19"/>
        <v>-3795</v>
      </c>
      <c r="I116">
        <f t="shared" si="16"/>
        <v>4.7705013785162009E-3</v>
      </c>
      <c r="M116">
        <f>I116</f>
        <v>4.7705013785162009E-3</v>
      </c>
      <c r="Q116">
        <f t="shared" ca="1" si="20"/>
        <v>5.3281504211252799E-3</v>
      </c>
      <c r="S116" s="2">
        <f t="shared" si="21"/>
        <v>39919.003299999997</v>
      </c>
      <c r="W116">
        <v>-807.5</v>
      </c>
      <c r="X116">
        <v>-9.5537133165635169E-4</v>
      </c>
    </row>
    <row r="117" spans="1:24" x14ac:dyDescent="0.2">
      <c r="A117" s="4" t="s">
        <v>150</v>
      </c>
      <c r="B117" s="70" t="s">
        <v>79</v>
      </c>
      <c r="C117" s="69" t="s">
        <v>35</v>
      </c>
      <c r="D117" s="81" t="str">
        <f t="shared" ref="D117:D137" si="24">IF(H117=INT(H117),"I","II")</f>
        <v>II</v>
      </c>
      <c r="E117" s="64">
        <v>54957.676299999999</v>
      </c>
      <c r="F117" s="64">
        <v>6.9999999999999999E-4</v>
      </c>
      <c r="G117">
        <f t="shared" ref="G117:G137" si="25">+(E117-E$7)/E$8</f>
        <v>-3742.4822049164754</v>
      </c>
      <c r="H117">
        <f t="shared" ref="H117:H137" si="26">ROUND(2*G117,0)/2</f>
        <v>-3742.5</v>
      </c>
      <c r="I117">
        <f t="shared" si="16"/>
        <v>6.8370180233614519E-3</v>
      </c>
      <c r="M117">
        <f>I117</f>
        <v>6.8370180233614519E-3</v>
      </c>
      <c r="Q117">
        <f t="shared" ref="Q117:Q137" ca="1" si="27">+E$11+E$12*H117</f>
        <v>5.4234129838999137E-3</v>
      </c>
      <c r="S117" s="2">
        <f t="shared" ref="S117:S137" si="28">+E117-15018.5</f>
        <v>39939.176299999999</v>
      </c>
      <c r="W117">
        <v>-740.5</v>
      </c>
      <c r="X117">
        <v>-7.2285136411665007E-4</v>
      </c>
    </row>
    <row r="118" spans="1:24" s="124" customFormat="1" x14ac:dyDescent="0.2">
      <c r="A118" s="119" t="s">
        <v>148</v>
      </c>
      <c r="B118" s="269" t="s">
        <v>88</v>
      </c>
      <c r="C118" s="270" t="s">
        <v>33</v>
      </c>
      <c r="D118" s="267" t="str">
        <f t="shared" si="24"/>
        <v>II</v>
      </c>
      <c r="E118" s="144">
        <v>54971.5196</v>
      </c>
      <c r="F118" s="144">
        <v>2.8E-3</v>
      </c>
      <c r="G118" s="124">
        <f t="shared" si="25"/>
        <v>-3706.4514852376128</v>
      </c>
      <c r="H118">
        <f t="shared" si="26"/>
        <v>-3706.5</v>
      </c>
      <c r="Q118" s="126">
        <f t="shared" ca="1" si="27"/>
        <v>5.4887358840882347E-3</v>
      </c>
      <c r="R118" s="127"/>
      <c r="S118" s="128">
        <f t="shared" si="28"/>
        <v>39953.0196</v>
      </c>
      <c r="T118" s="124">
        <f>+E118-(E$7+H118*E$8)</f>
        <v>1.8639772286405787E-2</v>
      </c>
      <c r="W118" s="124">
        <v>-670.5</v>
      </c>
      <c r="X118" s="124">
        <v>-6.0202185559319332E-3</v>
      </c>
    </row>
    <row r="119" spans="1:24" x14ac:dyDescent="0.2">
      <c r="A119" s="107" t="s">
        <v>158</v>
      </c>
      <c r="B119" s="110" t="s">
        <v>87</v>
      </c>
      <c r="C119" s="67" t="s">
        <v>33</v>
      </c>
      <c r="D119" s="81" t="str">
        <f t="shared" si="24"/>
        <v>I</v>
      </c>
      <c r="E119" s="83">
        <v>55251.787400000001</v>
      </c>
      <c r="F119" s="83">
        <v>1E-4</v>
      </c>
      <c r="G119">
        <f t="shared" si="25"/>
        <v>-2976.9830393604552</v>
      </c>
      <c r="H119">
        <f t="shared" si="26"/>
        <v>-2977</v>
      </c>
      <c r="I119">
        <f t="shared" ref="I119:I137" si="29">+E119-(E$7+H119*E$8)</f>
        <v>6.5164177503902465E-3</v>
      </c>
      <c r="M119">
        <f>I119</f>
        <v>6.5164177503902465E-3</v>
      </c>
      <c r="Q119">
        <f t="shared" ca="1" si="27"/>
        <v>6.8124318754043374E-3</v>
      </c>
      <c r="R119" s="61"/>
      <c r="S119" s="2">
        <f t="shared" si="28"/>
        <v>40233.287400000001</v>
      </c>
      <c r="W119">
        <v>0</v>
      </c>
      <c r="X119">
        <v>0</v>
      </c>
    </row>
    <row r="120" spans="1:24" x14ac:dyDescent="0.2">
      <c r="A120" s="4" t="s">
        <v>150</v>
      </c>
      <c r="B120" s="65" t="s">
        <v>82</v>
      </c>
      <c r="C120" s="66" t="s">
        <v>33</v>
      </c>
      <c r="D120" s="81" t="str">
        <f t="shared" si="24"/>
        <v>I</v>
      </c>
      <c r="E120" s="22">
        <v>55283.675999999999</v>
      </c>
      <c r="F120" s="22">
        <v>2.0000000000000001E-4</v>
      </c>
      <c r="G120">
        <f t="shared" si="25"/>
        <v>-2893.9848230716166</v>
      </c>
      <c r="H120">
        <f t="shared" si="26"/>
        <v>-2894</v>
      </c>
      <c r="I120">
        <f t="shared" si="29"/>
        <v>5.8311011962359771E-3</v>
      </c>
      <c r="M120">
        <f>I120</f>
        <v>5.8311011962359771E-3</v>
      </c>
      <c r="Q120">
        <f t="shared" ca="1" si="27"/>
        <v>6.9630374508385202E-3</v>
      </c>
      <c r="S120" s="2">
        <f t="shared" si="28"/>
        <v>40265.175999999999</v>
      </c>
      <c r="W120">
        <v>75.5</v>
      </c>
      <c r="X120">
        <v>4.7839668695814908E-5</v>
      </c>
    </row>
    <row r="121" spans="1:24" s="124" customFormat="1" x14ac:dyDescent="0.2">
      <c r="A121" s="119" t="s">
        <v>148</v>
      </c>
      <c r="B121" s="269" t="s">
        <v>89</v>
      </c>
      <c r="C121" s="270" t="s">
        <v>35</v>
      </c>
      <c r="D121" s="267" t="str">
        <f t="shared" si="24"/>
        <v>I</v>
      </c>
      <c r="E121" s="144">
        <v>55309.418299999998</v>
      </c>
      <c r="F121" s="144">
        <v>3.8999999999999998E-3</v>
      </c>
      <c r="G121" s="124">
        <f t="shared" si="25"/>
        <v>-2826.9839204552545</v>
      </c>
      <c r="H121">
        <f t="shared" si="26"/>
        <v>-2827</v>
      </c>
      <c r="I121" s="124">
        <f t="shared" si="29"/>
        <v>6.1778938543284312E-3</v>
      </c>
      <c r="M121" s="124">
        <f>I121</f>
        <v>6.1778938543284312E-3</v>
      </c>
      <c r="Q121" s="126">
        <f t="shared" ca="1" si="27"/>
        <v>7.0846106261890059E-3</v>
      </c>
      <c r="R121" s="127"/>
      <c r="S121" s="128">
        <f t="shared" si="28"/>
        <v>40290.918299999998</v>
      </c>
      <c r="W121" s="124">
        <v>128.5</v>
      </c>
      <c r="X121" s="124">
        <v>1.5198330802377313E-3</v>
      </c>
    </row>
    <row r="122" spans="1:24" x14ac:dyDescent="0.2">
      <c r="B122" s="14" t="s">
        <v>92</v>
      </c>
      <c r="C122" s="69" t="s">
        <v>33</v>
      </c>
      <c r="D122" s="81" t="str">
        <f t="shared" si="24"/>
        <v>I</v>
      </c>
      <c r="E122" s="64">
        <v>55336.307699999998</v>
      </c>
      <c r="F122" s="64">
        <v>2.0000000000000001E-4</v>
      </c>
      <c r="G122">
        <f t="shared" si="25"/>
        <v>-2756.9973974634258</v>
      </c>
      <c r="H122">
        <f t="shared" si="26"/>
        <v>-2757</v>
      </c>
      <c r="I122">
        <f t="shared" si="29"/>
        <v>9.9991603929083794E-4</v>
      </c>
      <c r="P122">
        <f>I122</f>
        <v>9.9991603929083794E-4</v>
      </c>
      <c r="Q122">
        <f t="shared" ca="1" si="27"/>
        <v>7.2116273765551846E-3</v>
      </c>
      <c r="R122" s="61"/>
      <c r="S122" s="2">
        <f t="shared" si="28"/>
        <v>40317.807699999998</v>
      </c>
      <c r="W122">
        <v>196.5</v>
      </c>
      <c r="X122">
        <v>2.3423906677635387E-3</v>
      </c>
    </row>
    <row r="123" spans="1:24" x14ac:dyDescent="0.2">
      <c r="A123" s="4" t="s">
        <v>160</v>
      </c>
      <c r="B123" s="71" t="s">
        <v>102</v>
      </c>
      <c r="C123" s="66" t="s">
        <v>35</v>
      </c>
      <c r="D123" s="81" t="str">
        <f t="shared" si="24"/>
        <v>II</v>
      </c>
      <c r="E123" s="64">
        <v>55593.926500000001</v>
      </c>
      <c r="F123" s="22">
        <v>2.0000000000000001E-4</v>
      </c>
      <c r="G123">
        <f t="shared" si="25"/>
        <v>-2086.4787518511221</v>
      </c>
      <c r="H123">
        <f t="shared" si="26"/>
        <v>-2086.5</v>
      </c>
      <c r="I123">
        <f t="shared" si="29"/>
        <v>8.1637142429826781E-3</v>
      </c>
      <c r="N123">
        <f>I123</f>
        <v>8.1637142429826781E-3</v>
      </c>
      <c r="Q123">
        <f t="shared" ca="1" si="27"/>
        <v>8.428266392562651E-3</v>
      </c>
      <c r="S123" s="2">
        <f t="shared" si="28"/>
        <v>40575.426500000001</v>
      </c>
      <c r="W123">
        <v>197</v>
      </c>
      <c r="X123">
        <v>4.3740947876358405E-4</v>
      </c>
    </row>
    <row r="124" spans="1:24" x14ac:dyDescent="0.2">
      <c r="A124" s="4" t="s">
        <v>150</v>
      </c>
      <c r="B124" s="65" t="s">
        <v>90</v>
      </c>
      <c r="C124" s="66" t="s">
        <v>33</v>
      </c>
      <c r="D124" s="81" t="str">
        <f t="shared" si="24"/>
        <v>I</v>
      </c>
      <c r="E124" s="22">
        <v>55622.934399999998</v>
      </c>
      <c r="F124" s="22">
        <v>2.0000000000000001E-4</v>
      </c>
      <c r="G124">
        <f t="shared" si="25"/>
        <v>-2010.9782921794879</v>
      </c>
      <c r="H124">
        <f t="shared" si="26"/>
        <v>-2011</v>
      </c>
      <c r="I124">
        <f t="shared" si="29"/>
        <v>8.3403238750179298E-3</v>
      </c>
      <c r="M124">
        <f t="shared" ref="M124:M133" si="30">I124</f>
        <v>8.3403238750179298E-3</v>
      </c>
      <c r="Q124">
        <f t="shared" ca="1" si="27"/>
        <v>8.5652630304576018E-3</v>
      </c>
      <c r="R124" s="61"/>
      <c r="S124" s="2">
        <f t="shared" si="28"/>
        <v>40604.434399999998</v>
      </c>
      <c r="W124">
        <v>204.5</v>
      </c>
      <c r="X124">
        <v>1.26269155589398E-3</v>
      </c>
    </row>
    <row r="125" spans="1:24" x14ac:dyDescent="0.2">
      <c r="A125" s="107" t="s">
        <v>158</v>
      </c>
      <c r="B125" s="14" t="s">
        <v>104</v>
      </c>
      <c r="C125" s="67" t="s">
        <v>33</v>
      </c>
      <c r="D125" s="81" t="str">
        <f t="shared" si="24"/>
        <v>I</v>
      </c>
      <c r="E125" s="83">
        <v>55643.298999999999</v>
      </c>
      <c r="F125" s="83">
        <v>5.0000000000000001E-4</v>
      </c>
      <c r="G125" s="13">
        <f t="shared" si="25"/>
        <v>-1957.9742256655663</v>
      </c>
      <c r="H125">
        <f t="shared" si="26"/>
        <v>-1958</v>
      </c>
      <c r="I125">
        <f t="shared" si="29"/>
        <v>9.9027121032122523E-3</v>
      </c>
      <c r="M125">
        <f t="shared" si="30"/>
        <v>9.9027121032122523E-3</v>
      </c>
      <c r="Q125">
        <f t="shared" ca="1" si="27"/>
        <v>8.6614328557348512E-3</v>
      </c>
      <c r="R125" s="61"/>
      <c r="S125" s="2">
        <f t="shared" si="28"/>
        <v>40624.798999999999</v>
      </c>
      <c r="W125">
        <v>239</v>
      </c>
      <c r="X125">
        <v>-4.1810108377831057E-3</v>
      </c>
    </row>
    <row r="126" spans="1:24" s="124" customFormat="1" x14ac:dyDescent="0.2">
      <c r="A126" s="119" t="s">
        <v>148</v>
      </c>
      <c r="B126" s="269" t="s">
        <v>91</v>
      </c>
      <c r="C126" s="270" t="s">
        <v>35</v>
      </c>
      <c r="D126" s="267" t="str">
        <f t="shared" si="24"/>
        <v>I</v>
      </c>
      <c r="E126" s="144">
        <v>55669.426099999997</v>
      </c>
      <c r="F126" s="144">
        <v>1.6000000000000001E-3</v>
      </c>
      <c r="G126" s="124">
        <f t="shared" si="25"/>
        <v>-1889.9717828866405</v>
      </c>
      <c r="H126">
        <f t="shared" si="26"/>
        <v>-1890</v>
      </c>
      <c r="I126" s="124">
        <f t="shared" si="29"/>
        <v>1.0841247938515153E-2</v>
      </c>
      <c r="M126" s="124">
        <f t="shared" si="30"/>
        <v>1.0841247938515153E-2</v>
      </c>
      <c r="Q126" s="126">
        <f t="shared" ca="1" si="27"/>
        <v>8.7848205560905664E-3</v>
      </c>
      <c r="R126" s="127"/>
      <c r="S126" s="128">
        <f t="shared" si="28"/>
        <v>40650.926099999997</v>
      </c>
      <c r="W126" s="124">
        <v>277</v>
      </c>
      <c r="X126" s="124">
        <v>-5.9581601817626506E-5</v>
      </c>
    </row>
    <row r="127" spans="1:24" s="124" customFormat="1" x14ac:dyDescent="0.2">
      <c r="A127" s="119" t="s">
        <v>148</v>
      </c>
      <c r="B127" s="269" t="s">
        <v>91</v>
      </c>
      <c r="C127" s="270" t="s">
        <v>33</v>
      </c>
      <c r="D127" s="267" t="str">
        <f t="shared" si="24"/>
        <v>II</v>
      </c>
      <c r="E127" s="144">
        <v>55669.616300000002</v>
      </c>
      <c r="F127" s="144">
        <v>1E-4</v>
      </c>
      <c r="G127" s="124">
        <f t="shared" si="25"/>
        <v>-1889.4767388665671</v>
      </c>
      <c r="H127">
        <f t="shared" si="26"/>
        <v>-1889.5</v>
      </c>
      <c r="I127" s="124">
        <f t="shared" si="29"/>
        <v>8.9371195281273685E-3</v>
      </c>
      <c r="M127" s="124">
        <f t="shared" si="30"/>
        <v>8.9371195281273685E-3</v>
      </c>
      <c r="Q127" s="126">
        <f t="shared" ca="1" si="27"/>
        <v>8.7857278185931829E-3</v>
      </c>
      <c r="R127" s="127"/>
      <c r="S127" s="128">
        <f t="shared" si="28"/>
        <v>40651.116300000002</v>
      </c>
      <c r="W127" s="124">
        <v>277.5</v>
      </c>
      <c r="X127" s="124">
        <v>1.4354372033267282E-3</v>
      </c>
    </row>
    <row r="128" spans="1:24" x14ac:dyDescent="0.2">
      <c r="A128" s="107" t="s">
        <v>158</v>
      </c>
      <c r="B128" s="14" t="s">
        <v>104</v>
      </c>
      <c r="C128" s="67" t="s">
        <v>33</v>
      </c>
      <c r="D128" s="81" t="str">
        <f t="shared" si="24"/>
        <v>I</v>
      </c>
      <c r="E128" s="83">
        <v>55672.498699999996</v>
      </c>
      <c r="F128" s="83">
        <v>2.9999999999999997E-4</v>
      </c>
      <c r="G128" s="13">
        <f t="shared" si="25"/>
        <v>-1881.9745575657089</v>
      </c>
      <c r="H128">
        <f t="shared" si="26"/>
        <v>-1882</v>
      </c>
      <c r="I128">
        <f t="shared" si="29"/>
        <v>9.7751933280960657E-3</v>
      </c>
      <c r="M128">
        <f t="shared" si="30"/>
        <v>9.7751933280960657E-3</v>
      </c>
      <c r="Q128">
        <f t="shared" ca="1" si="27"/>
        <v>8.799336756132415E-3</v>
      </c>
      <c r="R128" s="61"/>
      <c r="S128" s="2">
        <f t="shared" si="28"/>
        <v>40653.998699999996</v>
      </c>
      <c r="W128">
        <v>1030.5</v>
      </c>
      <c r="X128">
        <v>-1.6624129057163373E-4</v>
      </c>
    </row>
    <row r="129" spans="1:24" x14ac:dyDescent="0.2">
      <c r="A129" s="4" t="s">
        <v>150</v>
      </c>
      <c r="B129" s="65" t="s">
        <v>90</v>
      </c>
      <c r="C129" s="66" t="s">
        <v>35</v>
      </c>
      <c r="D129" s="81" t="str">
        <f t="shared" si="24"/>
        <v>II</v>
      </c>
      <c r="E129" s="22">
        <v>55685.748500000002</v>
      </c>
      <c r="F129" s="22">
        <v>6.9999999999999999E-4</v>
      </c>
      <c r="G129">
        <f t="shared" si="25"/>
        <v>-1847.4885730388144</v>
      </c>
      <c r="H129">
        <f t="shared" si="26"/>
        <v>-1847.5</v>
      </c>
      <c r="I129">
        <f t="shared" si="29"/>
        <v>4.3903328405576758E-3</v>
      </c>
      <c r="M129">
        <f t="shared" si="30"/>
        <v>4.3903328405576758E-3</v>
      </c>
      <c r="Q129">
        <f t="shared" ca="1" si="27"/>
        <v>8.86193786881289E-3</v>
      </c>
      <c r="R129" s="61"/>
      <c r="S129" s="2">
        <f t="shared" si="28"/>
        <v>40667.248500000002</v>
      </c>
      <c r="W129">
        <v>1191.5</v>
      </c>
      <c r="X129">
        <v>1.8298141731065698E-3</v>
      </c>
    </row>
    <row r="130" spans="1:24" s="124" customFormat="1" x14ac:dyDescent="0.2">
      <c r="A130" s="119" t="s">
        <v>148</v>
      </c>
      <c r="B130" s="269" t="s">
        <v>91</v>
      </c>
      <c r="C130" s="270" t="s">
        <v>33</v>
      </c>
      <c r="D130" s="267" t="str">
        <f t="shared" si="24"/>
        <v>II</v>
      </c>
      <c r="E130" s="144">
        <v>55700.352599999998</v>
      </c>
      <c r="F130" s="144">
        <v>1.1000000000000001E-3</v>
      </c>
      <c r="G130" s="124">
        <f t="shared" si="25"/>
        <v>-1809.4776772797145</v>
      </c>
      <c r="H130">
        <f t="shared" si="26"/>
        <v>-1809.5</v>
      </c>
      <c r="I130" s="124">
        <f t="shared" si="29"/>
        <v>8.5765734474989586E-3</v>
      </c>
      <c r="M130" s="124">
        <f t="shared" si="30"/>
        <v>8.5765734474989586E-3</v>
      </c>
      <c r="Q130" s="126">
        <f t="shared" ca="1" si="27"/>
        <v>8.9308898190116719E-3</v>
      </c>
      <c r="R130" s="127"/>
      <c r="S130" s="128">
        <f t="shared" si="28"/>
        <v>40681.852599999998</v>
      </c>
      <c r="W130" s="124">
        <v>2050.5</v>
      </c>
      <c r="X130" s="124">
        <v>2.2721225032000802E-3</v>
      </c>
    </row>
    <row r="131" spans="1:24" s="124" customFormat="1" x14ac:dyDescent="0.2">
      <c r="A131" s="119" t="s">
        <v>148</v>
      </c>
      <c r="B131" s="269" t="s">
        <v>91</v>
      </c>
      <c r="C131" s="270" t="s">
        <v>35</v>
      </c>
      <c r="D131" s="267" t="str">
        <f t="shared" si="24"/>
        <v>I</v>
      </c>
      <c r="E131" s="144">
        <v>55700.546199999997</v>
      </c>
      <c r="F131" s="144">
        <v>3.8E-3</v>
      </c>
      <c r="G131" s="124">
        <f t="shared" si="25"/>
        <v>-1808.9737838923154</v>
      </c>
      <c r="H131">
        <f t="shared" si="26"/>
        <v>-1809</v>
      </c>
      <c r="I131" s="124">
        <f t="shared" si="29"/>
        <v>1.0072445031255484E-2</v>
      </c>
      <c r="M131" s="124">
        <f t="shared" si="30"/>
        <v>1.0072445031255484E-2</v>
      </c>
      <c r="Q131" s="126">
        <f t="shared" ca="1" si="27"/>
        <v>8.9317970815142866E-3</v>
      </c>
      <c r="R131" s="127"/>
      <c r="S131" s="128">
        <f t="shared" si="28"/>
        <v>40682.046199999997</v>
      </c>
      <c r="W131" s="124">
        <v>2061</v>
      </c>
      <c r="X131" s="124">
        <v>8.675174176460132E-4</v>
      </c>
    </row>
    <row r="132" spans="1:24" x14ac:dyDescent="0.2">
      <c r="A132" s="4" t="s">
        <v>150</v>
      </c>
      <c r="B132" s="70" t="s">
        <v>103</v>
      </c>
      <c r="C132" s="69" t="s">
        <v>33</v>
      </c>
      <c r="D132" s="81" t="str">
        <f t="shared" si="24"/>
        <v>I</v>
      </c>
      <c r="E132" s="64">
        <v>55989.854700000004</v>
      </c>
      <c r="F132" s="64">
        <v>2.9999999999999997E-4</v>
      </c>
      <c r="G132" s="13">
        <f t="shared" si="25"/>
        <v>-1055.9746099805952</v>
      </c>
      <c r="H132">
        <f t="shared" si="26"/>
        <v>-1056</v>
      </c>
      <c r="I132">
        <f t="shared" si="29"/>
        <v>9.7550550926825963E-3</v>
      </c>
      <c r="M132">
        <f t="shared" si="30"/>
        <v>9.7550550926825963E-3</v>
      </c>
      <c r="Q132">
        <f t="shared" ca="1" si="27"/>
        <v>1.0298134410453321E-2</v>
      </c>
      <c r="R132" s="61"/>
      <c r="S132" s="2">
        <f t="shared" si="28"/>
        <v>40971.354700000004</v>
      </c>
    </row>
    <row r="133" spans="1:24" x14ac:dyDescent="0.2">
      <c r="A133" s="4" t="s">
        <v>150</v>
      </c>
      <c r="B133" s="70" t="s">
        <v>103</v>
      </c>
      <c r="C133" s="69" t="s">
        <v>33</v>
      </c>
      <c r="D133" s="81" t="str">
        <f t="shared" si="24"/>
        <v>I</v>
      </c>
      <c r="E133" s="64">
        <v>56051.714500000002</v>
      </c>
      <c r="F133" s="64">
        <v>4.0000000000000002E-4</v>
      </c>
      <c r="G133" s="13">
        <f t="shared" si="25"/>
        <v>-894.96870003207323</v>
      </c>
      <c r="H133">
        <f t="shared" si="26"/>
        <v>-895</v>
      </c>
      <c r="I133">
        <f t="shared" si="29"/>
        <v>1.2025706113490742E-2</v>
      </c>
      <c r="M133">
        <f t="shared" si="30"/>
        <v>1.2025706113490742E-2</v>
      </c>
      <c r="Q133">
        <f t="shared" ca="1" si="27"/>
        <v>1.0590272936295532E-2</v>
      </c>
      <c r="R133" s="61"/>
      <c r="S133" s="2">
        <f t="shared" si="28"/>
        <v>41033.214500000002</v>
      </c>
    </row>
    <row r="134" spans="1:24" x14ac:dyDescent="0.2">
      <c r="A134" s="4" t="s">
        <v>152</v>
      </c>
      <c r="B134" s="118" t="s">
        <v>105</v>
      </c>
      <c r="C134" s="87" t="s">
        <v>35</v>
      </c>
      <c r="D134" s="90" t="str">
        <f t="shared" si="24"/>
        <v>I</v>
      </c>
      <c r="E134" s="64">
        <v>56381.751300000004</v>
      </c>
      <c r="F134" s="64">
        <v>2.9999999999999997E-4</v>
      </c>
      <c r="G134" s="13">
        <f t="shared" si="25"/>
        <v>-35.96373557211647</v>
      </c>
      <c r="H134">
        <f t="shared" si="26"/>
        <v>-36</v>
      </c>
      <c r="I134">
        <f t="shared" si="29"/>
        <v>1.3933092624938581E-2</v>
      </c>
      <c r="N134" s="6">
        <f>I134</f>
        <v>1.3933092624938581E-2</v>
      </c>
      <c r="Q134">
        <f t="shared" ca="1" si="27"/>
        <v>1.2148949915789065E-2</v>
      </c>
      <c r="R134" s="61"/>
      <c r="S134" s="2">
        <f t="shared" si="28"/>
        <v>41363.251300000004</v>
      </c>
    </row>
    <row r="135" spans="1:24" x14ac:dyDescent="0.2">
      <c r="A135" s="4" t="s">
        <v>152</v>
      </c>
      <c r="B135" s="118" t="s">
        <v>105</v>
      </c>
      <c r="C135" s="87" t="s">
        <v>33</v>
      </c>
      <c r="D135" s="90" t="str">
        <f t="shared" si="24"/>
        <v>II</v>
      </c>
      <c r="E135" s="64">
        <v>56385.784099999997</v>
      </c>
      <c r="F135" s="64">
        <v>2.9999999999999997E-4</v>
      </c>
      <c r="G135" s="13">
        <f t="shared" si="25"/>
        <v>-25.467344803970054</v>
      </c>
      <c r="H135">
        <f t="shared" si="26"/>
        <v>-25.5</v>
      </c>
      <c r="I135">
        <f t="shared" si="29"/>
        <v>1.2546395941171795E-2</v>
      </c>
      <c r="N135" s="6">
        <f>I135</f>
        <v>1.2546395941171795E-2</v>
      </c>
      <c r="Q135">
        <f t="shared" ca="1" si="27"/>
        <v>1.2168002428343993E-2</v>
      </c>
      <c r="R135" s="61"/>
      <c r="S135" s="2">
        <f t="shared" si="28"/>
        <v>41367.284099999997</v>
      </c>
    </row>
    <row r="136" spans="1:24" x14ac:dyDescent="0.2">
      <c r="A136" s="4" t="s">
        <v>152</v>
      </c>
      <c r="B136" s="60" t="s">
        <v>137</v>
      </c>
      <c r="C136" s="87" t="s">
        <v>33</v>
      </c>
      <c r="D136" s="90" t="str">
        <f t="shared" si="24"/>
        <v>II</v>
      </c>
      <c r="E136" s="70">
        <v>56395.390200000002</v>
      </c>
      <c r="F136" s="70">
        <v>1E-4</v>
      </c>
      <c r="G136" s="105">
        <f t="shared" si="25"/>
        <v>-0.4650190357447283</v>
      </c>
      <c r="H136">
        <f t="shared" si="26"/>
        <v>-0.5</v>
      </c>
      <c r="I136" s="106">
        <f t="shared" si="29"/>
        <v>1.343997530057095E-2</v>
      </c>
      <c r="O136" s="10">
        <f>I136</f>
        <v>1.343997530057095E-2</v>
      </c>
      <c r="Q136">
        <f t="shared" ca="1" si="27"/>
        <v>1.2213365553474772E-2</v>
      </c>
      <c r="R136" s="61"/>
      <c r="S136" s="2">
        <f t="shared" si="28"/>
        <v>41376.890200000002</v>
      </c>
    </row>
    <row r="137" spans="1:24" x14ac:dyDescent="0.2">
      <c r="A137" s="4" t="s">
        <v>152</v>
      </c>
      <c r="B137" s="60" t="s">
        <v>137</v>
      </c>
      <c r="C137" s="87" t="s">
        <v>35</v>
      </c>
      <c r="D137" s="90" t="str">
        <f t="shared" si="24"/>
        <v>I</v>
      </c>
      <c r="E137" s="70">
        <v>56395.582399999999</v>
      </c>
      <c r="F137" s="70">
        <v>1E-4</v>
      </c>
      <c r="G137" s="105">
        <f t="shared" si="25"/>
        <v>3.5230494511330458E-2</v>
      </c>
      <c r="H137">
        <f t="shared" si="26"/>
        <v>0</v>
      </c>
      <c r="I137" s="106">
        <f t="shared" si="29"/>
        <v>1.3535846883314662E-2</v>
      </c>
      <c r="O137" s="10">
        <f>I137</f>
        <v>1.3535846883314662E-2</v>
      </c>
      <c r="Q137">
        <f t="shared" ca="1" si="27"/>
        <v>1.2214272815977386E-2</v>
      </c>
      <c r="S137" s="2">
        <f t="shared" si="28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</sheetPr>
  <dimension ref="A1:X216"/>
  <sheetViews>
    <sheetView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S137" sqref="S137"/>
    </sheetView>
  </sheetViews>
  <sheetFormatPr defaultColWidth="10.28515625" defaultRowHeight="12.75" x14ac:dyDescent="0.2"/>
  <cols>
    <col min="1" max="1" width="5.85546875" style="4" customWidth="1"/>
    <col min="2" max="2" width="14.4257812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88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45841.771000000001</v>
      </c>
      <c r="F7" s="86">
        <v>0.384212</v>
      </c>
      <c r="G7" s="27" t="s">
        <v>106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0.384212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-5.6138732170148128E-2</v>
      </c>
      <c r="F11" s="4"/>
      <c r="G11" s="36"/>
      <c r="H11" s="50" t="str">
        <f>VLOOKUP(H10,$J$1:$K$11,2,FALSE)&amp;$G19</f>
        <v>H73</v>
      </c>
      <c r="I11" s="50" t="str">
        <f>VLOOKUP(I10,$J$1:$K$11,2,FALSE)&amp;$G19</f>
        <v>I73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-1.9386116141501819E-6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56395.581037545402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0.38421006138838587</v>
      </c>
      <c r="F16" s="40" t="s">
        <v>83</v>
      </c>
      <c r="G16" s="41">
        <f ca="1">ROUND(2*(G15-E7)/E8,0)/2+1</f>
        <v>37807.5</v>
      </c>
    </row>
    <row r="17" spans="1:21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55902.769600153471</v>
      </c>
    </row>
    <row r="18" spans="1:21" ht="14.25" thickTop="1" thickBot="1" x14ac:dyDescent="0.25">
      <c r="B18" s="42" t="s">
        <v>9</v>
      </c>
      <c r="C18" s="24"/>
      <c r="D18" s="36"/>
      <c r="E18" s="45">
        <f ca="1">+E15</f>
        <v>56395.581037545402</v>
      </c>
      <c r="F18" s="46">
        <f ca="1">+E16</f>
        <v>0.38421006138838587</v>
      </c>
      <c r="G18" s="47" t="s">
        <v>72</v>
      </c>
    </row>
    <row r="19" spans="1:21" ht="13.5" thickTop="1" x14ac:dyDescent="0.2">
      <c r="B19" s="51" t="s">
        <v>78</v>
      </c>
      <c r="D19"/>
      <c r="E19">
        <f>E7+AA86</f>
        <v>45841.771000000001</v>
      </c>
      <c r="F19">
        <f>E8+AA87</f>
        <v>0.384212</v>
      </c>
      <c r="G19" s="52">
        <v>73</v>
      </c>
    </row>
    <row r="20" spans="1:21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1" x14ac:dyDescent="0.2">
      <c r="B21" s="13" t="s">
        <v>16</v>
      </c>
      <c r="C21" s="69" t="s">
        <v>33</v>
      </c>
      <c r="D21" s="81" t="str">
        <f t="shared" ref="D21:D52" si="0">IF(H21=INT(H21),"I","II")</f>
        <v>I</v>
      </c>
      <c r="E21" s="70">
        <v>44365.2497</v>
      </c>
      <c r="F21" s="70" t="s">
        <v>18</v>
      </c>
      <c r="G21">
        <f t="shared" ref="G21:G52" si="1">+(E21-E$7)/E$8</f>
        <v>-3842.9859036157131</v>
      </c>
      <c r="H21">
        <f t="shared" ref="H21:H52" si="2">ROUND(2*G21,0)/2</f>
        <v>-3843</v>
      </c>
      <c r="I21">
        <f t="shared" ref="I21:I52" si="3">+E21-(E$7+H21*E$8)</f>
        <v>5.415999999968335E-3</v>
      </c>
      <c r="J21">
        <f>+I21</f>
        <v>5.415999999968335E-3</v>
      </c>
      <c r="S21" s="2">
        <f t="shared" ref="S21:S52" si="4">+E21-15018.5</f>
        <v>29346.7497</v>
      </c>
    </row>
    <row r="22" spans="1:21" s="124" customFormat="1" x14ac:dyDescent="0.2">
      <c r="A22" s="119" t="s">
        <v>149</v>
      </c>
      <c r="B22" s="146" t="s">
        <v>106</v>
      </c>
      <c r="C22" s="129" t="s">
        <v>35</v>
      </c>
      <c r="D22" s="121" t="str">
        <f t="shared" si="0"/>
        <v>II</v>
      </c>
      <c r="E22" s="137">
        <v>45769.731399999997</v>
      </c>
      <c r="F22" s="136"/>
      <c r="G22" s="124">
        <f t="shared" si="1"/>
        <v>-187.4996095905482</v>
      </c>
      <c r="H22" s="124">
        <f t="shared" si="2"/>
        <v>-187.5</v>
      </c>
      <c r="I22" s="124">
        <f t="shared" si="3"/>
        <v>1.4999999984866008E-4</v>
      </c>
      <c r="M22" s="124">
        <f t="shared" ref="M22:M27" si="5">I22</f>
        <v>1.4999999984866008E-4</v>
      </c>
      <c r="Q22" s="126"/>
      <c r="R22" s="127"/>
      <c r="S22" s="128">
        <f t="shared" si="4"/>
        <v>30751.231399999997</v>
      </c>
    </row>
    <row r="23" spans="1:21" s="124" customFormat="1" x14ac:dyDescent="0.2">
      <c r="A23" s="119" t="s">
        <v>149</v>
      </c>
      <c r="B23" s="146" t="s">
        <v>106</v>
      </c>
      <c r="C23" s="129" t="s">
        <v>33</v>
      </c>
      <c r="D23" s="121" t="str">
        <f t="shared" si="0"/>
        <v>I</v>
      </c>
      <c r="E23" s="137">
        <v>45770.691899999998</v>
      </c>
      <c r="F23" s="136"/>
      <c r="G23" s="124">
        <f t="shared" si="1"/>
        <v>-184.99968767243774</v>
      </c>
      <c r="H23" s="124">
        <f t="shared" si="2"/>
        <v>-185</v>
      </c>
      <c r="I23" s="124">
        <f t="shared" si="3"/>
        <v>1.1999999696854502E-4</v>
      </c>
      <c r="M23" s="124">
        <f t="shared" si="5"/>
        <v>1.1999999696854502E-4</v>
      </c>
      <c r="Q23" s="126"/>
      <c r="R23" s="126"/>
      <c r="S23" s="128">
        <f t="shared" si="4"/>
        <v>30752.191899999998</v>
      </c>
    </row>
    <row r="24" spans="1:21" s="124" customFormat="1" x14ac:dyDescent="0.2">
      <c r="A24" s="119" t="s">
        <v>149</v>
      </c>
      <c r="B24" s="146" t="s">
        <v>106</v>
      </c>
      <c r="C24" s="129" t="s">
        <v>35</v>
      </c>
      <c r="D24" s="121" t="str">
        <f t="shared" si="0"/>
        <v>II</v>
      </c>
      <c r="E24" s="137">
        <v>45770.883999999998</v>
      </c>
      <c r="F24" s="136"/>
      <c r="G24" s="124">
        <f t="shared" si="1"/>
        <v>-184.49970328881568</v>
      </c>
      <c r="H24" s="124">
        <f t="shared" si="2"/>
        <v>-184.5</v>
      </c>
      <c r="I24" s="124">
        <f t="shared" si="3"/>
        <v>1.1399999493733048E-4</v>
      </c>
      <c r="M24" s="124">
        <f t="shared" si="5"/>
        <v>1.1399999493733048E-4</v>
      </c>
      <c r="Q24" s="126"/>
      <c r="R24" s="126"/>
      <c r="S24" s="128">
        <f t="shared" si="4"/>
        <v>30752.383999999998</v>
      </c>
    </row>
    <row r="25" spans="1:21" s="124" customFormat="1" x14ac:dyDescent="0.2">
      <c r="A25" s="119" t="s">
        <v>149</v>
      </c>
      <c r="B25" s="146" t="s">
        <v>106</v>
      </c>
      <c r="C25" s="129" t="s">
        <v>33</v>
      </c>
      <c r="D25" s="121" t="str">
        <f t="shared" si="0"/>
        <v>I</v>
      </c>
      <c r="E25" s="137">
        <v>45773.765200000002</v>
      </c>
      <c r="F25" s="136"/>
      <c r="G25" s="124">
        <f t="shared" si="1"/>
        <v>-177.00071835340646</v>
      </c>
      <c r="H25" s="124">
        <f t="shared" si="2"/>
        <v>-177</v>
      </c>
      <c r="I25" s="124">
        <f t="shared" si="3"/>
        <v>-2.7599999884841964E-4</v>
      </c>
      <c r="M25" s="124">
        <f t="shared" si="5"/>
        <v>-2.7599999884841964E-4</v>
      </c>
      <c r="Q25" s="126"/>
      <c r="R25" s="126"/>
      <c r="S25" s="128">
        <f t="shared" si="4"/>
        <v>30755.265200000002</v>
      </c>
    </row>
    <row r="26" spans="1:21" s="124" customFormat="1" x14ac:dyDescent="0.2">
      <c r="A26" s="119" t="s">
        <v>149</v>
      </c>
      <c r="B26" s="146" t="s">
        <v>106</v>
      </c>
      <c r="C26" s="129" t="s">
        <v>35</v>
      </c>
      <c r="D26" s="121" t="str">
        <f t="shared" si="0"/>
        <v>II</v>
      </c>
      <c r="E26" s="137">
        <v>45773.957199999997</v>
      </c>
      <c r="F26" s="136"/>
      <c r="G26" s="124">
        <f t="shared" si="1"/>
        <v>-176.50099424277101</v>
      </c>
      <c r="H26" s="124">
        <f t="shared" si="2"/>
        <v>-176.5</v>
      </c>
      <c r="I26" s="124">
        <f t="shared" si="3"/>
        <v>-3.820000056293793E-4</v>
      </c>
      <c r="M26" s="124">
        <f t="shared" si="5"/>
        <v>-3.820000056293793E-4</v>
      </c>
      <c r="Q26" s="126"/>
      <c r="R26" s="126"/>
      <c r="S26" s="128">
        <f t="shared" si="4"/>
        <v>30755.457199999997</v>
      </c>
    </row>
    <row r="27" spans="1:21" s="124" customFormat="1" x14ac:dyDescent="0.2">
      <c r="A27" s="119" t="s">
        <v>149</v>
      </c>
      <c r="B27" s="146" t="s">
        <v>106</v>
      </c>
      <c r="C27" s="129" t="s">
        <v>33</v>
      </c>
      <c r="D27" s="121" t="str">
        <f t="shared" si="0"/>
        <v>I</v>
      </c>
      <c r="E27" s="137">
        <v>45841.760999999999</v>
      </c>
      <c r="F27" s="136"/>
      <c r="G27" s="124">
        <f t="shared" si="1"/>
        <v>-2.6027297434846563E-2</v>
      </c>
      <c r="H27" s="124">
        <f t="shared" si="2"/>
        <v>0</v>
      </c>
      <c r="I27" s="124">
        <f t="shared" si="3"/>
        <v>-1.0000000002037268E-2</v>
      </c>
      <c r="M27" s="124">
        <f t="shared" si="5"/>
        <v>-1.0000000002037268E-2</v>
      </c>
      <c r="Q27" s="126"/>
      <c r="R27" s="127"/>
      <c r="S27" s="128">
        <f t="shared" si="4"/>
        <v>30823.260999999999</v>
      </c>
    </row>
    <row r="28" spans="1:21" x14ac:dyDescent="0.2">
      <c r="A28" s="107" t="s">
        <v>158</v>
      </c>
      <c r="B28" s="14" t="s">
        <v>44</v>
      </c>
      <c r="C28" s="81" t="s">
        <v>33</v>
      </c>
      <c r="D28" s="81" t="str">
        <f t="shared" si="0"/>
        <v>I</v>
      </c>
      <c r="E28" s="78">
        <v>46148.366999999998</v>
      </c>
      <c r="F28" s="78"/>
      <c r="G28" s="9">
        <f t="shared" si="1"/>
        <v>797.98652827084459</v>
      </c>
      <c r="H28">
        <f t="shared" si="2"/>
        <v>798</v>
      </c>
      <c r="I28" s="10">
        <f t="shared" si="3"/>
        <v>-5.1759999987552874E-3</v>
      </c>
      <c r="K28" s="75">
        <f>I28</f>
        <v>-5.1759999987552874E-3</v>
      </c>
      <c r="S28" s="2">
        <f t="shared" si="4"/>
        <v>31129.866999999998</v>
      </c>
    </row>
    <row r="29" spans="1:21" x14ac:dyDescent="0.2">
      <c r="A29" s="107" t="s">
        <v>158</v>
      </c>
      <c r="B29" s="14" t="s">
        <v>44</v>
      </c>
      <c r="C29" s="81" t="s">
        <v>33</v>
      </c>
      <c r="D29" s="81" t="str">
        <f t="shared" si="0"/>
        <v>I</v>
      </c>
      <c r="E29" s="78">
        <v>46173.326999999997</v>
      </c>
      <c r="F29" s="78"/>
      <c r="G29" s="9">
        <f t="shared" si="1"/>
        <v>862.9506626549844</v>
      </c>
      <c r="H29">
        <f t="shared" si="2"/>
        <v>863</v>
      </c>
      <c r="I29" s="10">
        <f t="shared" si="3"/>
        <v>-1.8955999999889173E-2</v>
      </c>
      <c r="K29" s="75">
        <f>I29</f>
        <v>-1.8955999999889173E-2</v>
      </c>
      <c r="S29" s="2">
        <f t="shared" si="4"/>
        <v>31154.826999999997</v>
      </c>
    </row>
    <row r="30" spans="1:21" x14ac:dyDescent="0.2">
      <c r="A30" s="4" t="s">
        <v>148</v>
      </c>
      <c r="B30" s="93" t="s">
        <v>107</v>
      </c>
      <c r="C30" s="90" t="s">
        <v>33</v>
      </c>
      <c r="D30" s="90" t="str">
        <f t="shared" si="0"/>
        <v>II</v>
      </c>
      <c r="E30" s="78">
        <v>46180.449000000001</v>
      </c>
      <c r="F30" s="78"/>
      <c r="G30" s="9">
        <f t="shared" si="1"/>
        <v>881.48730388431352</v>
      </c>
      <c r="H30">
        <f t="shared" si="2"/>
        <v>881.5</v>
      </c>
      <c r="I30" s="10">
        <f t="shared" si="3"/>
        <v>-4.8779999997350387E-3</v>
      </c>
      <c r="K30" s="6"/>
      <c r="M30" s="10"/>
      <c r="R30" s="61"/>
      <c r="S30" s="2">
        <f t="shared" si="4"/>
        <v>31161.949000000001</v>
      </c>
      <c r="U30" t="s">
        <v>156</v>
      </c>
    </row>
    <row r="31" spans="1:21" x14ac:dyDescent="0.2">
      <c r="A31" s="4" t="s">
        <v>148</v>
      </c>
      <c r="B31" s="93" t="s">
        <v>107</v>
      </c>
      <c r="C31" s="90" t="s">
        <v>33</v>
      </c>
      <c r="D31" s="90" t="str">
        <f t="shared" si="0"/>
        <v>II</v>
      </c>
      <c r="E31" s="78">
        <v>46180.4496</v>
      </c>
      <c r="F31" s="78"/>
      <c r="G31" s="9">
        <f t="shared" si="1"/>
        <v>881.48886552215777</v>
      </c>
      <c r="H31">
        <f t="shared" si="2"/>
        <v>881.5</v>
      </c>
      <c r="I31" s="10">
        <f t="shared" si="3"/>
        <v>-4.2780000003403984E-3</v>
      </c>
      <c r="K31" s="6"/>
      <c r="M31" s="10"/>
      <c r="R31" s="61"/>
      <c r="S31" s="2">
        <f t="shared" si="4"/>
        <v>31161.9496</v>
      </c>
    </row>
    <row r="32" spans="1:21" x14ac:dyDescent="0.2">
      <c r="A32" s="107" t="s">
        <v>158</v>
      </c>
      <c r="B32" s="14" t="s">
        <v>44</v>
      </c>
      <c r="C32" s="69" t="s">
        <v>35</v>
      </c>
      <c r="D32" s="81" t="str">
        <f t="shared" si="0"/>
        <v>II</v>
      </c>
      <c r="E32" s="78">
        <v>46200.417999999998</v>
      </c>
      <c r="F32" s="78"/>
      <c r="G32" s="9">
        <f t="shared" si="1"/>
        <v>933.46121412136324</v>
      </c>
      <c r="H32">
        <f t="shared" si="2"/>
        <v>933.5</v>
      </c>
      <c r="I32" s="10">
        <f t="shared" si="3"/>
        <v>-1.4902000002621207E-2</v>
      </c>
      <c r="K32" s="75">
        <f t="shared" ref="K32:K40" si="6">I32</f>
        <v>-1.4902000002621207E-2</v>
      </c>
      <c r="S32" s="2">
        <f t="shared" si="4"/>
        <v>31181.917999999998</v>
      </c>
    </row>
    <row r="33" spans="1:21" x14ac:dyDescent="0.2">
      <c r="A33" s="107" t="s">
        <v>158</v>
      </c>
      <c r="B33" s="14" t="s">
        <v>44</v>
      </c>
      <c r="C33" s="69" t="s">
        <v>35</v>
      </c>
      <c r="D33" s="81" t="str">
        <f t="shared" si="0"/>
        <v>II</v>
      </c>
      <c r="E33" s="78">
        <v>46220.406000000003</v>
      </c>
      <c r="F33" s="78"/>
      <c r="G33" s="9">
        <f t="shared" si="1"/>
        <v>985.48457622354852</v>
      </c>
      <c r="H33">
        <f t="shared" si="2"/>
        <v>985.5</v>
      </c>
      <c r="I33" s="10">
        <f t="shared" si="3"/>
        <v>-5.9259999979985878E-3</v>
      </c>
      <c r="K33" s="75">
        <f t="shared" si="6"/>
        <v>-5.9259999979985878E-3</v>
      </c>
      <c r="S33" s="2">
        <f t="shared" si="4"/>
        <v>31201.906000000003</v>
      </c>
    </row>
    <row r="34" spans="1:21" x14ac:dyDescent="0.2">
      <c r="A34" s="4" t="s">
        <v>148</v>
      </c>
      <c r="B34" s="93" t="s">
        <v>45</v>
      </c>
      <c r="C34" s="90" t="s">
        <v>35</v>
      </c>
      <c r="D34" s="90" t="str">
        <f t="shared" si="0"/>
        <v>I</v>
      </c>
      <c r="E34" s="78">
        <v>48329.51</v>
      </c>
      <c r="F34" s="78"/>
      <c r="G34" s="9">
        <f t="shared" si="1"/>
        <v>6474.9122880076657</v>
      </c>
      <c r="H34">
        <f t="shared" si="2"/>
        <v>6475</v>
      </c>
      <c r="I34" s="10">
        <f t="shared" si="3"/>
        <v>-3.3699999999953434E-2</v>
      </c>
      <c r="K34" s="75">
        <f t="shared" si="6"/>
        <v>-3.3699999999953434E-2</v>
      </c>
      <c r="S34" s="2">
        <f t="shared" si="4"/>
        <v>33311.01</v>
      </c>
    </row>
    <row r="35" spans="1:21" x14ac:dyDescent="0.2">
      <c r="A35" s="4" t="s">
        <v>148</v>
      </c>
      <c r="B35" s="93" t="s">
        <v>45</v>
      </c>
      <c r="C35" s="90" t="s">
        <v>35</v>
      </c>
      <c r="D35" s="90" t="str">
        <f t="shared" si="0"/>
        <v>I</v>
      </c>
      <c r="E35" s="78">
        <v>48387.527999999998</v>
      </c>
      <c r="F35" s="78"/>
      <c r="G35" s="9">
        <f t="shared" si="1"/>
        <v>6625.9174622343853</v>
      </c>
      <c r="H35">
        <f t="shared" si="2"/>
        <v>6626</v>
      </c>
      <c r="I35" s="10">
        <f t="shared" si="3"/>
        <v>-3.1712000003608409E-2</v>
      </c>
      <c r="K35" s="75">
        <f t="shared" si="6"/>
        <v>-3.1712000003608409E-2</v>
      </c>
      <c r="S35" s="2">
        <f t="shared" si="4"/>
        <v>33369.027999999998</v>
      </c>
    </row>
    <row r="36" spans="1:21" x14ac:dyDescent="0.2">
      <c r="A36" s="4" t="s">
        <v>148</v>
      </c>
      <c r="B36" s="93" t="s">
        <v>45</v>
      </c>
      <c r="C36" s="87" t="s">
        <v>33</v>
      </c>
      <c r="D36" s="90" t="str">
        <f t="shared" si="0"/>
        <v>II</v>
      </c>
      <c r="E36" s="78">
        <v>48400.404999999999</v>
      </c>
      <c r="F36" s="78"/>
      <c r="G36" s="9">
        <f t="shared" si="1"/>
        <v>6659.4328131344109</v>
      </c>
      <c r="H36">
        <f t="shared" si="2"/>
        <v>6659.5</v>
      </c>
      <c r="I36" s="10">
        <f t="shared" si="3"/>
        <v>-2.5814000000536907E-2</v>
      </c>
      <c r="K36" s="75">
        <f t="shared" si="6"/>
        <v>-2.5814000000536907E-2</v>
      </c>
      <c r="S36" s="2">
        <f t="shared" si="4"/>
        <v>33381.904999999999</v>
      </c>
    </row>
    <row r="37" spans="1:21" x14ac:dyDescent="0.2">
      <c r="A37" s="4" t="s">
        <v>148</v>
      </c>
      <c r="B37" s="93" t="s">
        <v>46</v>
      </c>
      <c r="C37" s="87" t="s">
        <v>33</v>
      </c>
      <c r="D37" s="90" t="str">
        <f t="shared" si="0"/>
        <v>II</v>
      </c>
      <c r="E37" s="78">
        <v>48717.360999999997</v>
      </c>
      <c r="F37" s="78">
        <v>4.0000000000000001E-3</v>
      </c>
      <c r="G37" s="9">
        <f t="shared" si="1"/>
        <v>7484.3836215422643</v>
      </c>
      <c r="H37">
        <f t="shared" si="2"/>
        <v>7484.5</v>
      </c>
      <c r="I37" s="10">
        <f t="shared" si="3"/>
        <v>-4.4714000003295951E-2</v>
      </c>
      <c r="K37" s="75">
        <f t="shared" si="6"/>
        <v>-4.4714000003295951E-2</v>
      </c>
      <c r="S37" s="2">
        <f t="shared" si="4"/>
        <v>33698.860999999997</v>
      </c>
    </row>
    <row r="38" spans="1:21" x14ac:dyDescent="0.2">
      <c r="A38" s="4" t="s">
        <v>148</v>
      </c>
      <c r="B38" s="93" t="s">
        <v>46</v>
      </c>
      <c r="C38" s="87" t="s">
        <v>33</v>
      </c>
      <c r="D38" s="90" t="str">
        <f t="shared" si="0"/>
        <v>II</v>
      </c>
      <c r="E38" s="78">
        <v>48733.491999999998</v>
      </c>
      <c r="F38" s="78">
        <v>2E-3</v>
      </c>
      <c r="G38" s="9">
        <f t="shared" si="1"/>
        <v>7526.3682550258654</v>
      </c>
      <c r="H38">
        <f t="shared" si="2"/>
        <v>7526.5</v>
      </c>
      <c r="I38" s="10">
        <f t="shared" si="3"/>
        <v>-5.0618000001122709E-2</v>
      </c>
      <c r="K38" s="75">
        <f t="shared" si="6"/>
        <v>-5.0618000001122709E-2</v>
      </c>
      <c r="S38" s="2">
        <f t="shared" si="4"/>
        <v>33714.991999999998</v>
      </c>
    </row>
    <row r="39" spans="1:21" x14ac:dyDescent="0.2">
      <c r="A39" s="4" t="s">
        <v>148</v>
      </c>
      <c r="B39" s="93" t="s">
        <v>46</v>
      </c>
      <c r="C39" s="90" t="s">
        <v>35</v>
      </c>
      <c r="D39" s="90" t="str">
        <f t="shared" si="0"/>
        <v>I</v>
      </c>
      <c r="E39" s="78">
        <v>48747.523999999998</v>
      </c>
      <c r="F39" s="78">
        <v>2E-3</v>
      </c>
      <c r="G39" s="9">
        <f t="shared" si="1"/>
        <v>7562.8897587789997</v>
      </c>
      <c r="H39">
        <f t="shared" si="2"/>
        <v>7563</v>
      </c>
      <c r="I39" s="10">
        <f t="shared" si="3"/>
        <v>-4.2356000005383976E-2</v>
      </c>
      <c r="K39" s="75">
        <f t="shared" si="6"/>
        <v>-4.2356000005383976E-2</v>
      </c>
      <c r="S39" s="2">
        <f t="shared" si="4"/>
        <v>33729.023999999998</v>
      </c>
    </row>
    <row r="40" spans="1:21" x14ac:dyDescent="0.2">
      <c r="A40" s="4" t="s">
        <v>148</v>
      </c>
      <c r="B40" s="93" t="s">
        <v>46</v>
      </c>
      <c r="C40" s="87" t="s">
        <v>33</v>
      </c>
      <c r="D40" s="90" t="str">
        <f t="shared" si="0"/>
        <v>II</v>
      </c>
      <c r="E40" s="78">
        <v>48791.502999999997</v>
      </c>
      <c r="F40" s="78">
        <v>3.0000000000000001E-3</v>
      </c>
      <c r="G40" s="9">
        <f t="shared" si="1"/>
        <v>7677.3552101443902</v>
      </c>
      <c r="H40">
        <f t="shared" si="2"/>
        <v>7677.5</v>
      </c>
      <c r="I40" s="10">
        <f t="shared" si="3"/>
        <v>-5.5630000002565794E-2</v>
      </c>
      <c r="K40" s="75">
        <f t="shared" si="6"/>
        <v>-5.5630000002565794E-2</v>
      </c>
      <c r="S40" s="2">
        <f t="shared" si="4"/>
        <v>33773.002999999997</v>
      </c>
    </row>
    <row r="41" spans="1:21" x14ac:dyDescent="0.2">
      <c r="A41" s="4" t="s">
        <v>150</v>
      </c>
      <c r="B41" s="13" t="s">
        <v>36</v>
      </c>
      <c r="C41" s="81" t="s">
        <v>33</v>
      </c>
      <c r="D41" s="81" t="str">
        <f t="shared" si="0"/>
        <v>I</v>
      </c>
      <c r="E41" s="78">
        <v>49137.485999999997</v>
      </c>
      <c r="F41" s="78">
        <v>5.0000000000000001E-3</v>
      </c>
      <c r="G41" s="9">
        <f t="shared" si="1"/>
        <v>8577.855454800987</v>
      </c>
      <c r="H41">
        <f t="shared" si="2"/>
        <v>8578</v>
      </c>
      <c r="I41" s="10">
        <f t="shared" si="3"/>
        <v>-5.5536000007123221E-2</v>
      </c>
      <c r="M41" s="75">
        <f t="shared" ref="M41:M49" si="7">I41</f>
        <v>-5.5536000007123221E-2</v>
      </c>
      <c r="S41" s="2">
        <f t="shared" si="4"/>
        <v>34118.985999999997</v>
      </c>
      <c r="U41" s="76" t="s">
        <v>133</v>
      </c>
    </row>
    <row r="42" spans="1:21" x14ac:dyDescent="0.2">
      <c r="A42" s="4" t="s">
        <v>150</v>
      </c>
      <c r="B42" s="13" t="s">
        <v>36</v>
      </c>
      <c r="C42" s="69" t="s">
        <v>33</v>
      </c>
      <c r="D42" s="81" t="str">
        <f t="shared" si="0"/>
        <v>I</v>
      </c>
      <c r="E42" s="70">
        <v>49479.43</v>
      </c>
      <c r="F42" s="70" t="s">
        <v>133</v>
      </c>
      <c r="G42">
        <f t="shared" si="1"/>
        <v>9467.8432740257977</v>
      </c>
      <c r="H42">
        <f t="shared" si="2"/>
        <v>9468</v>
      </c>
      <c r="I42">
        <f t="shared" si="3"/>
        <v>-6.0215999998035841E-2</v>
      </c>
      <c r="M42" s="6">
        <f t="shared" si="7"/>
        <v>-6.0215999998035841E-2</v>
      </c>
      <c r="S42" s="2">
        <f t="shared" si="4"/>
        <v>34460.93</v>
      </c>
      <c r="U42" s="76" t="s">
        <v>133</v>
      </c>
    </row>
    <row r="43" spans="1:21" x14ac:dyDescent="0.2">
      <c r="A43" s="4" t="s">
        <v>150</v>
      </c>
      <c r="B43" s="13" t="s">
        <v>36</v>
      </c>
      <c r="C43" s="69" t="s">
        <v>35</v>
      </c>
      <c r="D43" s="81" t="str">
        <f t="shared" si="0"/>
        <v>II</v>
      </c>
      <c r="E43" s="78">
        <v>49516.508000000002</v>
      </c>
      <c r="F43" s="78">
        <v>3.0000000000000001E-3</v>
      </c>
      <c r="G43" s="9">
        <f t="shared" si="1"/>
        <v>9564.3472874350646</v>
      </c>
      <c r="H43">
        <f t="shared" si="2"/>
        <v>9564.5</v>
      </c>
      <c r="I43" s="10">
        <f t="shared" si="3"/>
        <v>-5.8673999999882653E-2</v>
      </c>
      <c r="M43" s="75">
        <f t="shared" si="7"/>
        <v>-5.8673999999882653E-2</v>
      </c>
      <c r="S43" s="2">
        <f t="shared" si="4"/>
        <v>34498.008000000002</v>
      </c>
      <c r="U43" s="76" t="s">
        <v>133</v>
      </c>
    </row>
    <row r="44" spans="1:21" x14ac:dyDescent="0.2">
      <c r="A44" s="4" t="s">
        <v>150</v>
      </c>
      <c r="B44" s="13" t="s">
        <v>36</v>
      </c>
      <c r="C44" s="69" t="s">
        <v>33</v>
      </c>
      <c r="D44" s="81" t="str">
        <f t="shared" si="0"/>
        <v>I</v>
      </c>
      <c r="E44" s="70">
        <v>49722.6325</v>
      </c>
      <c r="F44" s="70" t="s">
        <v>134</v>
      </c>
      <c r="G44">
        <f t="shared" si="1"/>
        <v>10100.833654336666</v>
      </c>
      <c r="H44">
        <f t="shared" si="2"/>
        <v>10101</v>
      </c>
      <c r="I44">
        <f t="shared" si="3"/>
        <v>-6.3911999997799285E-2</v>
      </c>
      <c r="M44" s="6">
        <f t="shared" si="7"/>
        <v>-6.3911999997799285E-2</v>
      </c>
      <c r="S44" s="2">
        <f t="shared" si="4"/>
        <v>34704.1325</v>
      </c>
      <c r="U44" s="76" t="s">
        <v>134</v>
      </c>
    </row>
    <row r="45" spans="1:21" x14ac:dyDescent="0.2">
      <c r="A45" s="4" t="s">
        <v>148</v>
      </c>
      <c r="B45" s="97" t="s">
        <v>57</v>
      </c>
      <c r="C45" s="98" t="s">
        <v>35</v>
      </c>
      <c r="D45" s="90" t="str">
        <f t="shared" si="0"/>
        <v>I</v>
      </c>
      <c r="E45" s="17">
        <v>49761.437100000003</v>
      </c>
      <c r="F45" s="17">
        <v>1.5E-3</v>
      </c>
      <c r="G45">
        <f t="shared" si="1"/>
        <v>10201.831540920122</v>
      </c>
      <c r="H45">
        <f t="shared" si="2"/>
        <v>10202</v>
      </c>
      <c r="I45">
        <f t="shared" si="3"/>
        <v>-6.4723999996203929E-2</v>
      </c>
      <c r="M45" s="6">
        <f t="shared" si="7"/>
        <v>-6.4723999996203929E-2</v>
      </c>
      <c r="S45" s="2">
        <f t="shared" si="4"/>
        <v>34742.937100000003</v>
      </c>
      <c r="U45" s="76"/>
    </row>
    <row r="46" spans="1:21" x14ac:dyDescent="0.2">
      <c r="A46" s="4" t="s">
        <v>148</v>
      </c>
      <c r="B46" s="97" t="s">
        <v>57</v>
      </c>
      <c r="C46" s="98" t="s">
        <v>35</v>
      </c>
      <c r="D46" s="90" t="str">
        <f t="shared" si="0"/>
        <v>I</v>
      </c>
      <c r="E46" s="17">
        <v>49761.4375</v>
      </c>
      <c r="F46" s="17">
        <v>1.2999999999999999E-3</v>
      </c>
      <c r="G46">
        <f t="shared" si="1"/>
        <v>10201.832582012012</v>
      </c>
      <c r="H46">
        <f t="shared" si="2"/>
        <v>10202</v>
      </c>
      <c r="I46">
        <f t="shared" si="3"/>
        <v>-6.4323999999032822E-2</v>
      </c>
      <c r="M46" s="6">
        <f t="shared" si="7"/>
        <v>-6.4323999999032822E-2</v>
      </c>
      <c r="S46" s="2">
        <f t="shared" si="4"/>
        <v>34742.9375</v>
      </c>
      <c r="U46" s="76" t="s">
        <v>133</v>
      </c>
    </row>
    <row r="47" spans="1:21" x14ac:dyDescent="0.2">
      <c r="A47" s="4" t="s">
        <v>148</v>
      </c>
      <c r="B47" s="97" t="s">
        <v>57</v>
      </c>
      <c r="C47" s="98" t="s">
        <v>33</v>
      </c>
      <c r="D47" s="90" t="str">
        <f t="shared" si="0"/>
        <v>II</v>
      </c>
      <c r="E47" s="17">
        <v>49761.630799999999</v>
      </c>
      <c r="F47" s="17">
        <v>5.0000000000000001E-4</v>
      </c>
      <c r="G47">
        <f t="shared" si="1"/>
        <v>10202.335689671323</v>
      </c>
      <c r="H47">
        <f t="shared" si="2"/>
        <v>10202.5</v>
      </c>
      <c r="I47">
        <f t="shared" si="3"/>
        <v>-6.3130000002274755E-2</v>
      </c>
      <c r="M47" s="6">
        <f t="shared" si="7"/>
        <v>-6.3130000002274755E-2</v>
      </c>
      <c r="S47" s="2">
        <f t="shared" si="4"/>
        <v>34743.130799999999</v>
      </c>
      <c r="U47" s="76" t="s">
        <v>133</v>
      </c>
    </row>
    <row r="48" spans="1:21" x14ac:dyDescent="0.2">
      <c r="A48" s="4" t="s">
        <v>148</v>
      </c>
      <c r="B48" s="97" t="s">
        <v>57</v>
      </c>
      <c r="C48" s="98" t="s">
        <v>33</v>
      </c>
      <c r="D48" s="90" t="str">
        <f t="shared" si="0"/>
        <v>II</v>
      </c>
      <c r="E48" s="17">
        <v>49761.631300000001</v>
      </c>
      <c r="F48" s="17">
        <v>1.1000000000000001E-3</v>
      </c>
      <c r="G48">
        <f t="shared" si="1"/>
        <v>10202.3369910362</v>
      </c>
      <c r="H48">
        <f t="shared" si="2"/>
        <v>10202.5</v>
      </c>
      <c r="I48">
        <f t="shared" si="3"/>
        <v>-6.2630000000353903E-2</v>
      </c>
      <c r="M48" s="6">
        <f t="shared" si="7"/>
        <v>-6.2630000000353903E-2</v>
      </c>
      <c r="S48" s="2">
        <f t="shared" si="4"/>
        <v>34743.131300000001</v>
      </c>
      <c r="U48" s="76" t="s">
        <v>134</v>
      </c>
    </row>
    <row r="49" spans="1:21" x14ac:dyDescent="0.2">
      <c r="A49" s="4" t="s">
        <v>150</v>
      </c>
      <c r="B49" s="13" t="s">
        <v>36</v>
      </c>
      <c r="C49" s="69" t="s">
        <v>35</v>
      </c>
      <c r="D49" s="81" t="str">
        <f t="shared" si="0"/>
        <v>II</v>
      </c>
      <c r="E49" s="70">
        <v>49810.425799999997</v>
      </c>
      <c r="F49" s="70" t="s">
        <v>134</v>
      </c>
      <c r="G49">
        <f t="shared" si="1"/>
        <v>10329.335887478779</v>
      </c>
      <c r="H49">
        <f t="shared" si="2"/>
        <v>10329.5</v>
      </c>
      <c r="I49">
        <f t="shared" si="3"/>
        <v>-6.3054000005649868E-2</v>
      </c>
      <c r="M49" s="6">
        <f t="shared" si="7"/>
        <v>-6.3054000005649868E-2</v>
      </c>
      <c r="S49" s="2">
        <f t="shared" si="4"/>
        <v>34791.925799999997</v>
      </c>
      <c r="U49" s="76" t="s">
        <v>134</v>
      </c>
    </row>
    <row r="50" spans="1:21" x14ac:dyDescent="0.2">
      <c r="A50" s="4" t="s">
        <v>148</v>
      </c>
      <c r="B50" s="14" t="s">
        <v>47</v>
      </c>
      <c r="C50" s="69" t="s">
        <v>35</v>
      </c>
      <c r="D50" s="81" t="str">
        <f t="shared" si="0"/>
        <v>II</v>
      </c>
      <c r="E50" s="78">
        <v>49873.417999999998</v>
      </c>
      <c r="F50" s="78">
        <v>4.0000000000000001E-3</v>
      </c>
      <c r="G50" s="9">
        <f t="shared" si="1"/>
        <v>10493.287559992914</v>
      </c>
      <c r="H50">
        <f t="shared" si="2"/>
        <v>10493.5</v>
      </c>
      <c r="I50" s="10">
        <f t="shared" si="3"/>
        <v>-8.1622000005154405E-2</v>
      </c>
      <c r="K50" s="75">
        <f>I50</f>
        <v>-8.1622000005154405E-2</v>
      </c>
      <c r="S50" s="2">
        <f t="shared" si="4"/>
        <v>34854.917999999998</v>
      </c>
      <c r="U50" s="76"/>
    </row>
    <row r="51" spans="1:21" x14ac:dyDescent="0.2">
      <c r="A51" s="4" t="s">
        <v>148</v>
      </c>
      <c r="B51" s="14" t="s">
        <v>47</v>
      </c>
      <c r="C51" s="81" t="s">
        <v>33</v>
      </c>
      <c r="D51" s="81" t="str">
        <f t="shared" si="0"/>
        <v>I</v>
      </c>
      <c r="E51" s="78">
        <v>49882.436000000002</v>
      </c>
      <c r="F51" s="78">
        <v>3.0000000000000001E-3</v>
      </c>
      <c r="G51" s="9">
        <f t="shared" si="1"/>
        <v>10516.758976814886</v>
      </c>
      <c r="H51">
        <f t="shared" si="2"/>
        <v>10517</v>
      </c>
      <c r="I51" s="10">
        <f t="shared" si="3"/>
        <v>-9.2603999997663777E-2</v>
      </c>
      <c r="K51" s="75">
        <f>I51</f>
        <v>-9.2603999997663777E-2</v>
      </c>
      <c r="S51" s="2">
        <f t="shared" si="4"/>
        <v>34863.936000000002</v>
      </c>
      <c r="U51" s="76"/>
    </row>
    <row r="52" spans="1:21" x14ac:dyDescent="0.2">
      <c r="A52" s="4" t="s">
        <v>148</v>
      </c>
      <c r="B52" s="14" t="s">
        <v>47</v>
      </c>
      <c r="C52" s="81" t="s">
        <v>33</v>
      </c>
      <c r="D52" s="81" t="str">
        <f t="shared" si="0"/>
        <v>I</v>
      </c>
      <c r="E52" s="78">
        <v>49889.375999999997</v>
      </c>
      <c r="F52" s="78">
        <v>2E-3</v>
      </c>
      <c r="G52" s="9">
        <f t="shared" si="1"/>
        <v>10534.821921230976</v>
      </c>
      <c r="H52">
        <f t="shared" si="2"/>
        <v>10535</v>
      </c>
      <c r="I52" s="10">
        <f t="shared" si="3"/>
        <v>-6.8420000003243331E-2</v>
      </c>
      <c r="K52" s="75">
        <f>I52</f>
        <v>-6.8420000003243331E-2</v>
      </c>
      <c r="S52" s="2">
        <f t="shared" si="4"/>
        <v>34870.875999999997</v>
      </c>
      <c r="U52" s="76"/>
    </row>
    <row r="53" spans="1:21" x14ac:dyDescent="0.2">
      <c r="A53" s="4" t="s">
        <v>148</v>
      </c>
      <c r="B53" s="17" t="s">
        <v>57</v>
      </c>
      <c r="C53" s="109" t="s">
        <v>35</v>
      </c>
      <c r="D53" s="81" t="str">
        <f t="shared" ref="D53:D84" si="8">IF(H53=INT(H53),"I","II")</f>
        <v>II</v>
      </c>
      <c r="E53" s="17">
        <v>50152.367299999998</v>
      </c>
      <c r="F53" s="17">
        <v>1.6999999999999999E-3</v>
      </c>
      <c r="G53">
        <f t="shared" ref="G53:G84" si="9">+(E53-E$7)/E$8</f>
        <v>11219.317199879226</v>
      </c>
      <c r="H53">
        <f t="shared" ref="H53:H84" si="10">ROUND(2*G53,0)/2</f>
        <v>11219.5</v>
      </c>
      <c r="I53">
        <f t="shared" ref="I53:I74" si="11">+E53-(E$7+H53*E$8)</f>
        <v>-7.0233999998890795E-2</v>
      </c>
      <c r="M53" s="6">
        <f>I53</f>
        <v>-7.0233999998890795E-2</v>
      </c>
      <c r="S53" s="2">
        <f t="shared" ref="S53:S84" si="12">+E53-15018.5</f>
        <v>35133.867299999998</v>
      </c>
      <c r="U53" s="76" t="s">
        <v>133</v>
      </c>
    </row>
    <row r="54" spans="1:21" x14ac:dyDescent="0.2">
      <c r="A54" s="4" t="s">
        <v>148</v>
      </c>
      <c r="B54" s="17" t="s">
        <v>57</v>
      </c>
      <c r="C54" s="109" t="s">
        <v>35</v>
      </c>
      <c r="D54" s="81" t="str">
        <f t="shared" si="8"/>
        <v>II</v>
      </c>
      <c r="E54" s="17">
        <v>50152.3678</v>
      </c>
      <c r="F54" s="17">
        <v>1.2999999999999999E-3</v>
      </c>
      <c r="G54">
        <f t="shared" si="9"/>
        <v>11219.318501244103</v>
      </c>
      <c r="H54">
        <f t="shared" si="10"/>
        <v>11219.5</v>
      </c>
      <c r="I54">
        <f t="shared" si="11"/>
        <v>-6.9733999996969942E-2</v>
      </c>
      <c r="M54" s="6">
        <f>I54</f>
        <v>-6.9733999996969942E-2</v>
      </c>
      <c r="S54" s="2">
        <f t="shared" si="12"/>
        <v>35133.8678</v>
      </c>
      <c r="U54" s="76" t="s">
        <v>134</v>
      </c>
    </row>
    <row r="55" spans="1:21" x14ac:dyDescent="0.2">
      <c r="A55" s="4" t="s">
        <v>148</v>
      </c>
      <c r="B55" s="17" t="s">
        <v>57</v>
      </c>
      <c r="C55" s="109" t="s">
        <v>33</v>
      </c>
      <c r="D55" s="81" t="str">
        <f t="shared" si="8"/>
        <v>I</v>
      </c>
      <c r="E55" s="17">
        <v>50152.558299999997</v>
      </c>
      <c r="F55" s="17">
        <v>5.9999999999999995E-4</v>
      </c>
      <c r="G55">
        <f t="shared" si="9"/>
        <v>11219.814321260128</v>
      </c>
      <c r="H55">
        <f t="shared" si="10"/>
        <v>11220</v>
      </c>
      <c r="I55">
        <f t="shared" si="11"/>
        <v>-7.1340000002237502E-2</v>
      </c>
      <c r="M55" s="6">
        <f>I55</f>
        <v>-7.1340000002237502E-2</v>
      </c>
      <c r="S55" s="2">
        <f t="shared" si="12"/>
        <v>35134.058299999997</v>
      </c>
      <c r="U55" s="76" t="s">
        <v>134</v>
      </c>
    </row>
    <row r="56" spans="1:21" x14ac:dyDescent="0.2">
      <c r="A56" s="4" t="s">
        <v>148</v>
      </c>
      <c r="B56" s="17" t="s">
        <v>57</v>
      </c>
      <c r="C56" s="109" t="s">
        <v>33</v>
      </c>
      <c r="D56" s="81" t="str">
        <f t="shared" si="8"/>
        <v>I</v>
      </c>
      <c r="E56" s="17">
        <v>50152.558900000004</v>
      </c>
      <c r="F56" s="17">
        <v>6.9999999999999999E-4</v>
      </c>
      <c r="G56">
        <f t="shared" si="9"/>
        <v>11219.81588289799</v>
      </c>
      <c r="H56">
        <f t="shared" si="10"/>
        <v>11220</v>
      </c>
      <c r="I56">
        <f t="shared" si="11"/>
        <v>-7.0739999995566905E-2</v>
      </c>
      <c r="M56" s="6">
        <f>I56</f>
        <v>-7.0739999995566905E-2</v>
      </c>
      <c r="S56" s="2">
        <f t="shared" si="12"/>
        <v>35134.058900000004</v>
      </c>
      <c r="U56" s="76" t="s">
        <v>133</v>
      </c>
    </row>
    <row r="57" spans="1:21" x14ac:dyDescent="0.2">
      <c r="A57" s="4" t="s">
        <v>148</v>
      </c>
      <c r="B57" s="14" t="s">
        <v>47</v>
      </c>
      <c r="C57" s="69" t="s">
        <v>35</v>
      </c>
      <c r="D57" s="81" t="str">
        <f t="shared" si="8"/>
        <v>II</v>
      </c>
      <c r="E57" s="78">
        <v>50170.44</v>
      </c>
      <c r="F57" s="78">
        <v>3.0000000000000001E-3</v>
      </c>
      <c r="G57" s="9">
        <f t="shared" si="9"/>
        <v>11266.35555370473</v>
      </c>
      <c r="H57">
        <f t="shared" si="10"/>
        <v>11266.5</v>
      </c>
      <c r="I57" s="10">
        <f t="shared" si="11"/>
        <v>-5.549800000153482E-2</v>
      </c>
      <c r="K57" s="75">
        <f t="shared" ref="K57:K63" si="13">I57</f>
        <v>-5.549800000153482E-2</v>
      </c>
      <c r="S57" s="2">
        <f t="shared" si="12"/>
        <v>35151.94</v>
      </c>
      <c r="U57" s="76"/>
    </row>
    <row r="58" spans="1:21" x14ac:dyDescent="0.2">
      <c r="A58" s="4" t="s">
        <v>148</v>
      </c>
      <c r="B58" s="14" t="s">
        <v>47</v>
      </c>
      <c r="C58" s="81" t="s">
        <v>33</v>
      </c>
      <c r="D58" s="81" t="str">
        <f t="shared" si="8"/>
        <v>I</v>
      </c>
      <c r="E58" s="78">
        <v>50178.302000000003</v>
      </c>
      <c r="F58" s="78">
        <v>3.0000000000000001E-3</v>
      </c>
      <c r="G58" s="9">
        <f t="shared" si="9"/>
        <v>11286.81821494384</v>
      </c>
      <c r="H58">
        <f t="shared" si="10"/>
        <v>11287</v>
      </c>
      <c r="I58" s="10">
        <f t="shared" si="11"/>
        <v>-6.9843999997829087E-2</v>
      </c>
      <c r="K58" s="75">
        <f t="shared" si="13"/>
        <v>-6.9843999997829087E-2</v>
      </c>
      <c r="S58" s="2">
        <f t="shared" si="12"/>
        <v>35159.802000000003</v>
      </c>
      <c r="U58" s="76"/>
    </row>
    <row r="59" spans="1:21" x14ac:dyDescent="0.2">
      <c r="A59" s="4" t="s">
        <v>148</v>
      </c>
      <c r="B59" s="14" t="s">
        <v>47</v>
      </c>
      <c r="C59" s="69" t="s">
        <v>35</v>
      </c>
      <c r="D59" s="81" t="str">
        <f t="shared" si="8"/>
        <v>II</v>
      </c>
      <c r="E59" s="78">
        <v>50195.379000000001</v>
      </c>
      <c r="F59" s="78">
        <v>4.0000000000000001E-3</v>
      </c>
      <c r="G59" s="9">
        <f t="shared" si="9"/>
        <v>11331.265030764265</v>
      </c>
      <c r="H59">
        <f t="shared" si="10"/>
        <v>11331.5</v>
      </c>
      <c r="I59" s="10">
        <f t="shared" si="11"/>
        <v>-9.0278000003308989E-2</v>
      </c>
      <c r="K59" s="75">
        <f t="shared" si="13"/>
        <v>-9.0278000003308989E-2</v>
      </c>
      <c r="S59" s="2">
        <f t="shared" si="12"/>
        <v>35176.879000000001</v>
      </c>
      <c r="U59" s="76"/>
    </row>
    <row r="60" spans="1:21" x14ac:dyDescent="0.2">
      <c r="A60" s="4" t="s">
        <v>148</v>
      </c>
      <c r="B60" s="14" t="s">
        <v>47</v>
      </c>
      <c r="C60" s="81" t="s">
        <v>33</v>
      </c>
      <c r="D60" s="81" t="str">
        <f t="shared" si="8"/>
        <v>I</v>
      </c>
      <c r="E60" s="78">
        <v>50211.328999999998</v>
      </c>
      <c r="F60" s="78">
        <v>3.0000000000000001E-3</v>
      </c>
      <c r="G60" s="9">
        <f t="shared" si="9"/>
        <v>11372.778570164381</v>
      </c>
      <c r="H60">
        <f t="shared" si="10"/>
        <v>11373</v>
      </c>
      <c r="I60" s="10">
        <f t="shared" si="11"/>
        <v>-8.507600000302773E-2</v>
      </c>
      <c r="K60" s="75">
        <f t="shared" si="13"/>
        <v>-8.507600000302773E-2</v>
      </c>
      <c r="S60" s="2">
        <f t="shared" si="12"/>
        <v>35192.828999999998</v>
      </c>
      <c r="U60" s="76"/>
    </row>
    <row r="61" spans="1:21" x14ac:dyDescent="0.2">
      <c r="A61" s="4" t="s">
        <v>148</v>
      </c>
      <c r="B61" s="14" t="s">
        <v>47</v>
      </c>
      <c r="C61" s="69" t="s">
        <v>35</v>
      </c>
      <c r="D61" s="81" t="str">
        <f t="shared" si="8"/>
        <v>II</v>
      </c>
      <c r="E61" s="78">
        <v>50218.445</v>
      </c>
      <c r="F61" s="78">
        <v>5.0000000000000001E-3</v>
      </c>
      <c r="G61" s="9">
        <f t="shared" si="9"/>
        <v>11391.299595015249</v>
      </c>
      <c r="H61">
        <f t="shared" si="10"/>
        <v>11391.5</v>
      </c>
      <c r="I61" s="10">
        <f t="shared" si="11"/>
        <v>-7.6997999996819999E-2</v>
      </c>
      <c r="K61" s="75">
        <f t="shared" si="13"/>
        <v>-7.6997999996819999E-2</v>
      </c>
      <c r="S61" s="2">
        <f t="shared" si="12"/>
        <v>35199.945</v>
      </c>
      <c r="U61" s="76"/>
    </row>
    <row r="62" spans="1:21" x14ac:dyDescent="0.2">
      <c r="A62" s="4" t="s">
        <v>148</v>
      </c>
      <c r="B62" s="14" t="s">
        <v>47</v>
      </c>
      <c r="C62" s="81" t="s">
        <v>33</v>
      </c>
      <c r="D62" s="81" t="str">
        <f t="shared" si="8"/>
        <v>I</v>
      </c>
      <c r="E62" s="78">
        <v>50224.396000000001</v>
      </c>
      <c r="F62" s="78">
        <v>8.0000000000000002E-3</v>
      </c>
      <c r="G62" s="9">
        <f t="shared" si="9"/>
        <v>11406.788439715574</v>
      </c>
      <c r="H62">
        <f t="shared" si="10"/>
        <v>11407</v>
      </c>
      <c r="I62" s="10">
        <f t="shared" si="11"/>
        <v>-8.1283999999868684E-2</v>
      </c>
      <c r="K62" s="75">
        <f t="shared" si="13"/>
        <v>-8.1283999999868684E-2</v>
      </c>
      <c r="S62" s="2">
        <f t="shared" si="12"/>
        <v>35205.896000000001</v>
      </c>
      <c r="U62" s="76"/>
    </row>
    <row r="63" spans="1:21" x14ac:dyDescent="0.2">
      <c r="A63" s="4" t="s">
        <v>148</v>
      </c>
      <c r="B63" s="14" t="s">
        <v>47</v>
      </c>
      <c r="C63" s="69" t="s">
        <v>35</v>
      </c>
      <c r="D63" s="81" t="str">
        <f t="shared" si="8"/>
        <v>II</v>
      </c>
      <c r="E63" s="78">
        <v>50248.423999999999</v>
      </c>
      <c r="F63" s="78">
        <v>1E-3</v>
      </c>
      <c r="G63" s="9">
        <f t="shared" si="9"/>
        <v>11469.326829979278</v>
      </c>
      <c r="H63">
        <f t="shared" si="10"/>
        <v>11469.5</v>
      </c>
      <c r="I63" s="10">
        <f t="shared" si="11"/>
        <v>-6.6533999997773208E-2</v>
      </c>
      <c r="K63" s="75">
        <f t="shared" si="13"/>
        <v>-6.6533999997773208E-2</v>
      </c>
      <c r="S63" s="2">
        <f t="shared" si="12"/>
        <v>35229.923999999999</v>
      </c>
      <c r="U63" s="76"/>
    </row>
    <row r="64" spans="1:21" x14ac:dyDescent="0.2">
      <c r="A64" s="4" t="s">
        <v>150</v>
      </c>
      <c r="B64" s="13" t="s">
        <v>36</v>
      </c>
      <c r="C64" s="69" t="s">
        <v>33</v>
      </c>
      <c r="D64" s="81" t="str">
        <f t="shared" si="8"/>
        <v>I</v>
      </c>
      <c r="E64" s="70">
        <v>50252.453000000001</v>
      </c>
      <c r="F64" s="78">
        <v>5.0000000000000001E-3</v>
      </c>
      <c r="G64">
        <f t="shared" si="9"/>
        <v>11479.813228113648</v>
      </c>
      <c r="H64">
        <f t="shared" si="10"/>
        <v>11480</v>
      </c>
      <c r="I64">
        <f t="shared" si="11"/>
        <v>-7.1759999998903368E-2</v>
      </c>
      <c r="M64" s="6">
        <f>I64</f>
        <v>-7.1759999998903368E-2</v>
      </c>
      <c r="S64" s="2">
        <f t="shared" si="12"/>
        <v>35233.953000000001</v>
      </c>
      <c r="U64" s="76" t="s">
        <v>133</v>
      </c>
    </row>
    <row r="65" spans="1:24" x14ac:dyDescent="0.2">
      <c r="A65" s="4" t="s">
        <v>148</v>
      </c>
      <c r="B65" s="14" t="s">
        <v>49</v>
      </c>
      <c r="C65" s="81" t="s">
        <v>33</v>
      </c>
      <c r="D65" s="81" t="str">
        <f t="shared" si="8"/>
        <v>I</v>
      </c>
      <c r="E65" s="78">
        <v>50516.408000000003</v>
      </c>
      <c r="F65" s="78">
        <v>2E-3</v>
      </c>
      <c r="G65" s="9">
        <f t="shared" si="9"/>
        <v>12166.816757415183</v>
      </c>
      <c r="H65">
        <f t="shared" si="10"/>
        <v>12167</v>
      </c>
      <c r="I65" s="10">
        <f t="shared" si="11"/>
        <v>-7.0403999998234212E-2</v>
      </c>
      <c r="K65" s="75">
        <f>I65</f>
        <v>-7.0403999998234212E-2</v>
      </c>
      <c r="S65" s="2">
        <f t="shared" si="12"/>
        <v>35497.908000000003</v>
      </c>
    </row>
    <row r="66" spans="1:24" x14ac:dyDescent="0.2">
      <c r="A66" s="4" t="s">
        <v>148</v>
      </c>
      <c r="B66" s="14" t="s">
        <v>49</v>
      </c>
      <c r="C66" s="69" t="s">
        <v>35</v>
      </c>
      <c r="D66" s="81" t="str">
        <f t="shared" si="8"/>
        <v>II</v>
      </c>
      <c r="E66" s="78">
        <v>50517.38</v>
      </c>
      <c r="F66" s="78">
        <v>6.0000000000000001E-3</v>
      </c>
      <c r="G66" s="9">
        <f t="shared" si="9"/>
        <v>12169.346610725321</v>
      </c>
      <c r="H66">
        <f t="shared" si="10"/>
        <v>12169.5</v>
      </c>
      <c r="I66" s="10">
        <f t="shared" si="11"/>
        <v>-5.8934000000590459E-2</v>
      </c>
      <c r="K66" s="75">
        <f>I66</f>
        <v>-5.8934000000590459E-2</v>
      </c>
      <c r="S66" s="2">
        <f t="shared" si="12"/>
        <v>35498.879999999997</v>
      </c>
    </row>
    <row r="67" spans="1:24" x14ac:dyDescent="0.2">
      <c r="A67" s="4" t="s">
        <v>148</v>
      </c>
      <c r="B67" s="14" t="s">
        <v>49</v>
      </c>
      <c r="C67" s="81" t="s">
        <v>33</v>
      </c>
      <c r="D67" s="81" t="str">
        <f t="shared" si="8"/>
        <v>I</v>
      </c>
      <c r="E67" s="78">
        <v>50517.572</v>
      </c>
      <c r="F67" s="78">
        <v>3.0000000000000001E-3</v>
      </c>
      <c r="G67" s="9">
        <f t="shared" si="9"/>
        <v>12169.846334835975</v>
      </c>
      <c r="H67">
        <f t="shared" si="10"/>
        <v>12170</v>
      </c>
      <c r="I67" s="10">
        <f t="shared" si="11"/>
        <v>-5.9040000000095461E-2</v>
      </c>
      <c r="K67" s="75">
        <f>I67</f>
        <v>-5.9040000000095461E-2</v>
      </c>
      <c r="S67" s="2">
        <f t="shared" si="12"/>
        <v>35499.072</v>
      </c>
    </row>
    <row r="68" spans="1:24" x14ac:dyDescent="0.2">
      <c r="B68" s="14" t="s">
        <v>92</v>
      </c>
      <c r="C68" s="69" t="s">
        <v>33</v>
      </c>
      <c r="D68" s="81" t="str">
        <f t="shared" si="8"/>
        <v>I</v>
      </c>
      <c r="E68" s="70">
        <v>50538.688000000002</v>
      </c>
      <c r="F68" s="70"/>
      <c r="G68">
        <f t="shared" si="9"/>
        <v>12224.805576088205</v>
      </c>
      <c r="H68">
        <f t="shared" si="10"/>
        <v>12225</v>
      </c>
      <c r="I68">
        <f t="shared" si="11"/>
        <v>-7.4699999997392297E-2</v>
      </c>
      <c r="P68">
        <f>I68</f>
        <v>-7.4699999997392297E-2</v>
      </c>
      <c r="R68" s="61"/>
      <c r="S68" s="2">
        <f t="shared" si="12"/>
        <v>35520.188000000002</v>
      </c>
    </row>
    <row r="69" spans="1:24" x14ac:dyDescent="0.2">
      <c r="A69" s="4" t="s">
        <v>148</v>
      </c>
      <c r="B69" s="14" t="s">
        <v>49</v>
      </c>
      <c r="C69" s="81" t="s">
        <v>33</v>
      </c>
      <c r="D69" s="81" t="str">
        <f t="shared" si="8"/>
        <v>I</v>
      </c>
      <c r="E69" s="78">
        <v>50546.370199999998</v>
      </c>
      <c r="F69" s="78">
        <v>1.4E-3</v>
      </c>
      <c r="G69" s="9">
        <f t="shared" si="9"/>
        <v>12244.800266519518</v>
      </c>
      <c r="H69">
        <f t="shared" si="10"/>
        <v>12245</v>
      </c>
      <c r="I69" s="10">
        <f t="shared" si="11"/>
        <v>-7.6740000004065223E-2</v>
      </c>
      <c r="L69" s="75">
        <f>I69</f>
        <v>-7.6740000004065223E-2</v>
      </c>
      <c r="S69" s="2">
        <f t="shared" si="12"/>
        <v>35527.870199999998</v>
      </c>
    </row>
    <row r="70" spans="1:24" x14ac:dyDescent="0.2">
      <c r="A70" s="4" t="s">
        <v>148</v>
      </c>
      <c r="B70" s="13" t="s">
        <v>34</v>
      </c>
      <c r="C70" s="69" t="s">
        <v>35</v>
      </c>
      <c r="D70" s="81" t="str">
        <f t="shared" si="8"/>
        <v>II</v>
      </c>
      <c r="E70" s="70">
        <v>51250.433499999999</v>
      </c>
      <c r="F70" s="70">
        <v>4.0000000000000002E-4</v>
      </c>
      <c r="G70">
        <f t="shared" si="9"/>
        <v>14077.286758352157</v>
      </c>
      <c r="H70">
        <f t="shared" si="10"/>
        <v>14077.5</v>
      </c>
      <c r="I70">
        <f t="shared" si="11"/>
        <v>-8.1930000000284053E-2</v>
      </c>
      <c r="M70" s="6">
        <f>I70</f>
        <v>-8.1930000000284053E-2</v>
      </c>
      <c r="Q70">
        <f t="shared" ref="Q70:Q101" ca="1" si="14">+E$11+E$12*H70</f>
        <v>-8.3429537168347306E-2</v>
      </c>
      <c r="S70" s="2">
        <f t="shared" si="12"/>
        <v>36231.933499999999</v>
      </c>
      <c r="U70" s="76" t="s">
        <v>134</v>
      </c>
      <c r="W70">
        <v>-11305</v>
      </c>
      <c r="X70">
        <v>6.2480133783537894E-4</v>
      </c>
    </row>
    <row r="71" spans="1:24" x14ac:dyDescent="0.2">
      <c r="A71" s="4" t="s">
        <v>159</v>
      </c>
      <c r="B71" s="14" t="s">
        <v>50</v>
      </c>
      <c r="C71" s="69" t="s">
        <v>33</v>
      </c>
      <c r="D71" s="81" t="str">
        <f t="shared" si="8"/>
        <v>I</v>
      </c>
      <c r="E71" s="82">
        <v>51258.6944</v>
      </c>
      <c r="F71" s="80">
        <v>8.0000000000000004E-4</v>
      </c>
      <c r="G71" s="9">
        <f t="shared" si="9"/>
        <v>14098.787648485732</v>
      </c>
      <c r="H71">
        <f t="shared" si="10"/>
        <v>14099</v>
      </c>
      <c r="I71" s="10">
        <f t="shared" si="11"/>
        <v>-8.1588000000920147E-2</v>
      </c>
      <c r="M71" s="75">
        <f>I71</f>
        <v>-8.1588000000920147E-2</v>
      </c>
      <c r="Q71">
        <f t="shared" ca="1" si="14"/>
        <v>-8.3471217318051544E-2</v>
      </c>
      <c r="S71" s="2">
        <f t="shared" si="12"/>
        <v>36240.1944</v>
      </c>
      <c r="W71">
        <v>-11283.5</v>
      </c>
      <c r="X71">
        <v>1.0106099871336482E-3</v>
      </c>
    </row>
    <row r="72" spans="1:24" x14ac:dyDescent="0.2">
      <c r="A72" s="4" t="s">
        <v>159</v>
      </c>
      <c r="B72" s="14" t="s">
        <v>50</v>
      </c>
      <c r="C72" s="69" t="s">
        <v>35</v>
      </c>
      <c r="D72" s="81" t="str">
        <f t="shared" si="8"/>
        <v>II</v>
      </c>
      <c r="E72" s="82">
        <v>51277.712899999999</v>
      </c>
      <c r="F72" s="80">
        <v>8.0000000000000004E-4</v>
      </c>
      <c r="G72" s="9">
        <f t="shared" si="9"/>
        <v>14148.287664102105</v>
      </c>
      <c r="H72">
        <f t="shared" si="10"/>
        <v>14148.5</v>
      </c>
      <c r="I72" s="10">
        <f t="shared" si="11"/>
        <v>-8.1581999998888932E-2</v>
      </c>
      <c r="M72" s="75">
        <f>I72</f>
        <v>-8.1581999998888932E-2</v>
      </c>
      <c r="Q72">
        <f t="shared" ca="1" si="14"/>
        <v>-8.3567178592951985E-2</v>
      </c>
      <c r="S72" s="2">
        <f t="shared" si="12"/>
        <v>36259.212899999999</v>
      </c>
      <c r="W72">
        <v>-11234</v>
      </c>
      <c r="X72">
        <v>1.1174717510584742E-3</v>
      </c>
    </row>
    <row r="73" spans="1:24" x14ac:dyDescent="0.2">
      <c r="A73" s="4" t="s">
        <v>148</v>
      </c>
      <c r="B73" s="93" t="s">
        <v>51</v>
      </c>
      <c r="C73" s="87" t="s">
        <v>33</v>
      </c>
      <c r="D73" s="90" t="str">
        <f t="shared" si="8"/>
        <v>II</v>
      </c>
      <c r="E73" s="80">
        <v>51678.442999999999</v>
      </c>
      <c r="F73" s="80">
        <v>5.0000000000000001E-4</v>
      </c>
      <c r="G73" s="9">
        <f t="shared" si="9"/>
        <v>15191.279814269203</v>
      </c>
      <c r="H73">
        <f t="shared" si="10"/>
        <v>15191.5</v>
      </c>
      <c r="I73" s="10">
        <f t="shared" si="11"/>
        <v>-8.4598000001278706E-2</v>
      </c>
      <c r="M73" s="75">
        <f>I73</f>
        <v>-8.4598000001278706E-2</v>
      </c>
      <c r="Q73">
        <f t="shared" ca="1" si="14"/>
        <v>-8.5589150506510614E-2</v>
      </c>
      <c r="S73" s="2">
        <f t="shared" si="12"/>
        <v>36659.942999999999</v>
      </c>
      <c r="W73">
        <v>-10191</v>
      </c>
      <c r="X73">
        <v>2.2670061298413202E-4</v>
      </c>
    </row>
    <row r="74" spans="1:24" x14ac:dyDescent="0.2">
      <c r="A74" s="4" t="s">
        <v>148</v>
      </c>
      <c r="B74" s="14" t="s">
        <v>54</v>
      </c>
      <c r="C74" s="69" t="s">
        <v>35</v>
      </c>
      <c r="D74" s="81" t="str">
        <f t="shared" si="8"/>
        <v>II</v>
      </c>
      <c r="E74" s="70">
        <v>52321.607000000004</v>
      </c>
      <c r="F74" s="70">
        <v>3.0000000000000001E-3</v>
      </c>
      <c r="G74">
        <f t="shared" si="9"/>
        <v>16865.261886666744</v>
      </c>
      <c r="H74">
        <f t="shared" si="10"/>
        <v>16865.5</v>
      </c>
      <c r="I74">
        <f t="shared" si="11"/>
        <v>-9.1485999997530598E-2</v>
      </c>
      <c r="K74" s="6">
        <f>I74</f>
        <v>-9.1485999997530598E-2</v>
      </c>
      <c r="Q74">
        <f t="shared" ca="1" si="14"/>
        <v>-8.8834386348598027E-2</v>
      </c>
      <c r="S74" s="2">
        <f t="shared" si="12"/>
        <v>37303.107000000004</v>
      </c>
      <c r="W74">
        <v>-8517</v>
      </c>
      <c r="X74">
        <v>-3.2503376351087354E-3</v>
      </c>
    </row>
    <row r="75" spans="1:24" x14ac:dyDescent="0.2">
      <c r="A75" s="4" t="s">
        <v>148</v>
      </c>
      <c r="B75" s="14" t="s">
        <v>54</v>
      </c>
      <c r="C75" s="69" t="s">
        <v>35</v>
      </c>
      <c r="D75" s="81" t="str">
        <f t="shared" si="8"/>
        <v>I</v>
      </c>
      <c r="E75" s="70">
        <v>52338.495999999999</v>
      </c>
      <c r="F75" s="70">
        <v>3.0000000000000001E-3</v>
      </c>
      <c r="G75">
        <f t="shared" si="9"/>
        <v>16909.219389295489</v>
      </c>
      <c r="H75">
        <f t="shared" si="10"/>
        <v>16909</v>
      </c>
      <c r="Q75">
        <f t="shared" ca="1" si="14"/>
        <v>-8.8918715953813551E-2</v>
      </c>
      <c r="S75" s="2">
        <f t="shared" si="12"/>
        <v>37319.995999999999</v>
      </c>
      <c r="T75" s="79">
        <v>1.3360249999095686E-2</v>
      </c>
      <c r="W75">
        <v>-8382</v>
      </c>
      <c r="X75">
        <v>-1.0952600787277333E-3</v>
      </c>
    </row>
    <row r="76" spans="1:24" x14ac:dyDescent="0.2">
      <c r="A76" s="4" t="s">
        <v>148</v>
      </c>
      <c r="B76" s="14" t="s">
        <v>54</v>
      </c>
      <c r="C76" s="69" t="s">
        <v>33</v>
      </c>
      <c r="D76" s="81" t="str">
        <f t="shared" si="8"/>
        <v>I</v>
      </c>
      <c r="E76" s="70">
        <v>52370.603999999999</v>
      </c>
      <c r="F76" s="70">
        <v>2E-3</v>
      </c>
      <c r="G76">
        <f t="shared" si="9"/>
        <v>16992.787835882271</v>
      </c>
      <c r="H76">
        <f t="shared" si="10"/>
        <v>16993</v>
      </c>
      <c r="Q76">
        <f t="shared" ca="1" si="14"/>
        <v>-8.9081559329402177E-2</v>
      </c>
      <c r="S76" s="2">
        <f t="shared" si="12"/>
        <v>37352.103999999999</v>
      </c>
      <c r="T76" s="79">
        <v>4.0167599996493664E-2</v>
      </c>
      <c r="W76">
        <v>-7549</v>
      </c>
      <c r="X76">
        <v>1.0060703498311341E-3</v>
      </c>
    </row>
    <row r="77" spans="1:24" x14ac:dyDescent="0.2">
      <c r="A77" s="4" t="s">
        <v>148</v>
      </c>
      <c r="B77" s="60" t="s">
        <v>31</v>
      </c>
      <c r="C77" s="87" t="s">
        <v>33</v>
      </c>
      <c r="D77" s="90" t="str">
        <f t="shared" si="8"/>
        <v>II</v>
      </c>
      <c r="E77" s="70">
        <v>52373.477500000001</v>
      </c>
      <c r="F77" s="70">
        <v>2.9999999999999997E-4</v>
      </c>
      <c r="G77">
        <f t="shared" si="9"/>
        <v>17000.266779798654</v>
      </c>
      <c r="H77">
        <f t="shared" si="10"/>
        <v>17000.5</v>
      </c>
      <c r="I77">
        <f>+E77-(E$7+H77*E$8)</f>
        <v>-8.9606000001367647E-2</v>
      </c>
      <c r="M77">
        <f>I77</f>
        <v>-8.9606000001367647E-2</v>
      </c>
      <c r="Q77">
        <f t="shared" ca="1" si="14"/>
        <v>-8.9096098916508298E-2</v>
      </c>
      <c r="S77" s="2">
        <f t="shared" si="12"/>
        <v>37354.977500000001</v>
      </c>
      <c r="W77">
        <v>-7546.5</v>
      </c>
      <c r="X77">
        <v>-9.1883562708972022E-4</v>
      </c>
    </row>
    <row r="78" spans="1:24" x14ac:dyDescent="0.2">
      <c r="B78" s="14" t="s">
        <v>92</v>
      </c>
      <c r="C78" s="69" t="s">
        <v>33</v>
      </c>
      <c r="D78" s="81" t="str">
        <f t="shared" si="8"/>
        <v>I</v>
      </c>
      <c r="E78" s="70">
        <v>52408.729700000004</v>
      </c>
      <c r="F78" s="70">
        <v>2.0000000000000001E-4</v>
      </c>
      <c r="G78">
        <f t="shared" si="9"/>
        <v>17092.018729243238</v>
      </c>
      <c r="H78">
        <f t="shared" si="10"/>
        <v>17092</v>
      </c>
      <c r="Q78">
        <f t="shared" ca="1" si="14"/>
        <v>-8.9273481879203032E-2</v>
      </c>
      <c r="R78" s="61"/>
      <c r="S78" s="2">
        <f t="shared" si="12"/>
        <v>37390.229700000004</v>
      </c>
      <c r="T78" s="60">
        <f>+E78-(E$7+H78*E$8)</f>
        <v>7.1960000059334561E-3</v>
      </c>
      <c r="W78">
        <v>-7490</v>
      </c>
      <c r="X78">
        <v>-3.3817105722846463E-3</v>
      </c>
    </row>
    <row r="79" spans="1:24" x14ac:dyDescent="0.2">
      <c r="A79" s="4" t="s">
        <v>148</v>
      </c>
      <c r="B79" s="111" t="s">
        <v>59</v>
      </c>
      <c r="C79" s="112" t="s">
        <v>33</v>
      </c>
      <c r="D79" s="90" t="str">
        <f t="shared" si="8"/>
        <v>II</v>
      </c>
      <c r="E79" s="70">
        <v>52693.5265</v>
      </c>
      <c r="F79" s="27">
        <v>2.0000000000000001E-4</v>
      </c>
      <c r="G79">
        <f t="shared" si="9"/>
        <v>17833.267831301466</v>
      </c>
      <c r="H79">
        <f t="shared" si="10"/>
        <v>17833.5</v>
      </c>
      <c r="I79">
        <f t="shared" ref="I79:I117" si="15">+E79-(E$7+H79*E$8)</f>
        <v>-8.9202000002842396E-2</v>
      </c>
      <c r="M79">
        <f>I79</f>
        <v>-8.9202000002842396E-2</v>
      </c>
      <c r="Q79">
        <f t="shared" ca="1" si="14"/>
        <v>-9.0710962391095398E-2</v>
      </c>
      <c r="S79" s="2">
        <f t="shared" si="12"/>
        <v>37675.0265</v>
      </c>
      <c r="W79">
        <v>-7401.5</v>
      </c>
      <c r="X79">
        <v>3.3661805355222896E-4</v>
      </c>
    </row>
    <row r="80" spans="1:24" x14ac:dyDescent="0.2">
      <c r="A80" s="4" t="s">
        <v>148</v>
      </c>
      <c r="B80" s="14" t="s">
        <v>52</v>
      </c>
      <c r="C80" s="69" t="s">
        <v>33</v>
      </c>
      <c r="D80" s="81" t="str">
        <f t="shared" si="8"/>
        <v>I</v>
      </c>
      <c r="E80" s="80">
        <v>52694.485099999998</v>
      </c>
      <c r="F80" s="33">
        <v>2.9999999999999997E-4</v>
      </c>
      <c r="G80" s="9">
        <f t="shared" si="9"/>
        <v>17835.762808033058</v>
      </c>
      <c r="H80">
        <f t="shared" si="10"/>
        <v>17836</v>
      </c>
      <c r="I80" s="10">
        <f t="shared" si="15"/>
        <v>-9.113200000138022E-2</v>
      </c>
      <c r="M80" s="10">
        <f>I80</f>
        <v>-9.113200000138022E-2</v>
      </c>
      <c r="Q80">
        <f t="shared" ca="1" si="14"/>
        <v>-9.0715808920130772E-2</v>
      </c>
      <c r="S80" s="2">
        <f t="shared" si="12"/>
        <v>37675.985099999998</v>
      </c>
      <c r="W80">
        <v>-7394</v>
      </c>
      <c r="X80">
        <v>6.6190013603772968E-4</v>
      </c>
    </row>
    <row r="81" spans="1:24" x14ac:dyDescent="0.2">
      <c r="A81" s="4" t="s">
        <v>151</v>
      </c>
      <c r="B81" s="13" t="s">
        <v>93</v>
      </c>
      <c r="C81" s="69" t="s">
        <v>35</v>
      </c>
      <c r="D81" s="81" t="str">
        <f t="shared" si="8"/>
        <v>II</v>
      </c>
      <c r="E81" s="70">
        <v>52716.190499999997</v>
      </c>
      <c r="F81" s="27">
        <v>2.9999999999999997E-4</v>
      </c>
      <c r="G81">
        <f t="shared" si="9"/>
        <v>17892.256098195779</v>
      </c>
      <c r="H81">
        <f t="shared" si="10"/>
        <v>17892.5</v>
      </c>
      <c r="I81">
        <f t="shared" si="15"/>
        <v>-9.3710000001010485E-2</v>
      </c>
      <c r="P81">
        <f>I81</f>
        <v>-9.3710000001010485E-2</v>
      </c>
      <c r="Q81">
        <f t="shared" ca="1" si="14"/>
        <v>-9.0825340476330257E-2</v>
      </c>
      <c r="R81" s="61"/>
      <c r="S81" s="2">
        <f t="shared" si="12"/>
        <v>37697.690499999997</v>
      </c>
      <c r="W81">
        <v>-7391.5</v>
      </c>
      <c r="X81">
        <v>-1.8630058330018073E-3</v>
      </c>
    </row>
    <row r="82" spans="1:24" x14ac:dyDescent="0.2">
      <c r="A82" s="4" t="s">
        <v>151</v>
      </c>
      <c r="B82" s="13" t="s">
        <v>93</v>
      </c>
      <c r="C82" s="69" t="s">
        <v>33</v>
      </c>
      <c r="D82" s="81" t="str">
        <f t="shared" si="8"/>
        <v>I</v>
      </c>
      <c r="E82" s="70">
        <v>52750.196799999998</v>
      </c>
      <c r="F82" s="27">
        <v>2.9999999999999997E-4</v>
      </c>
      <c r="G82">
        <f t="shared" si="9"/>
        <v>17980.765306653611</v>
      </c>
      <c r="H82">
        <f t="shared" si="10"/>
        <v>17981</v>
      </c>
      <c r="I82">
        <f t="shared" si="15"/>
        <v>-9.0172000003803987E-2</v>
      </c>
      <c r="P82">
        <f>I82</f>
        <v>-9.0172000003803987E-2</v>
      </c>
      <c r="Q82">
        <f t="shared" ca="1" si="14"/>
        <v>-9.0996907604182553E-2</v>
      </c>
      <c r="R82" s="61"/>
      <c r="S82" s="2">
        <f t="shared" si="12"/>
        <v>37731.696799999998</v>
      </c>
      <c r="W82">
        <v>-7391</v>
      </c>
      <c r="X82">
        <v>2.3201297881314531E-4</v>
      </c>
    </row>
    <row r="83" spans="1:24" x14ac:dyDescent="0.2">
      <c r="A83" s="4" t="s">
        <v>151</v>
      </c>
      <c r="B83" s="13" t="s">
        <v>93</v>
      </c>
      <c r="C83" s="69" t="s">
        <v>35</v>
      </c>
      <c r="D83" s="81" t="str">
        <f t="shared" si="8"/>
        <v>II</v>
      </c>
      <c r="E83" s="70">
        <v>52753.078699999998</v>
      </c>
      <c r="F83" s="27">
        <v>2.9999999999999997E-4</v>
      </c>
      <c r="G83">
        <f t="shared" si="9"/>
        <v>17988.266113499831</v>
      </c>
      <c r="H83">
        <f t="shared" si="10"/>
        <v>17988.5</v>
      </c>
      <c r="I83">
        <f t="shared" si="15"/>
        <v>-8.9862000000721309E-2</v>
      </c>
      <c r="P83">
        <f>I83</f>
        <v>-8.9862000000721309E-2</v>
      </c>
      <c r="Q83">
        <f t="shared" ca="1" si="14"/>
        <v>-9.1011447191288675E-2</v>
      </c>
      <c r="R83" s="61"/>
      <c r="S83" s="2">
        <f t="shared" si="12"/>
        <v>37734.578699999998</v>
      </c>
      <c r="W83">
        <v>-7369.5</v>
      </c>
      <c r="X83">
        <v>-2.8217837825650349E-4</v>
      </c>
    </row>
    <row r="84" spans="1:24" x14ac:dyDescent="0.2">
      <c r="A84" s="4" t="s">
        <v>151</v>
      </c>
      <c r="B84" s="13" t="s">
        <v>93</v>
      </c>
      <c r="C84" s="69" t="s">
        <v>33</v>
      </c>
      <c r="D84" s="81" t="str">
        <f t="shared" si="8"/>
        <v>I</v>
      </c>
      <c r="E84" s="70">
        <v>52754.036699999997</v>
      </c>
      <c r="F84" s="27">
        <v>2.9999999999999997E-4</v>
      </c>
      <c r="G84">
        <f t="shared" si="9"/>
        <v>17990.759528593579</v>
      </c>
      <c r="H84">
        <f t="shared" si="10"/>
        <v>17991</v>
      </c>
      <c r="I84">
        <f t="shared" si="15"/>
        <v>-9.2392000005929731E-2</v>
      </c>
      <c r="P84">
        <f>I84</f>
        <v>-9.2392000005929731E-2</v>
      </c>
      <c r="Q84">
        <f t="shared" ca="1" si="14"/>
        <v>-9.1016293720324049E-2</v>
      </c>
      <c r="R84" s="61"/>
      <c r="S84" s="2">
        <f t="shared" si="12"/>
        <v>37735.536699999997</v>
      </c>
      <c r="W84">
        <v>-7367</v>
      </c>
      <c r="X84">
        <v>-7.0843525463715196E-6</v>
      </c>
    </row>
    <row r="85" spans="1:24" x14ac:dyDescent="0.2">
      <c r="A85" s="4" t="s">
        <v>151</v>
      </c>
      <c r="B85" s="13" t="s">
        <v>93</v>
      </c>
      <c r="C85" s="69" t="s">
        <v>35</v>
      </c>
      <c r="D85" s="81" t="str">
        <f t="shared" ref="D85:D116" si="16">IF(H85=INT(H85),"I","II")</f>
        <v>II</v>
      </c>
      <c r="E85" s="70">
        <v>52754.230900000002</v>
      </c>
      <c r="F85" s="27">
        <v>2.9999999999999997E-4</v>
      </c>
      <c r="G85">
        <f t="shared" ref="G85:G116" si="17">+(E85-E$7)/E$8</f>
        <v>17991.264978709674</v>
      </c>
      <c r="H85">
        <f t="shared" ref="H85:H106" si="18">ROUND(2*G85,0)/2</f>
        <v>17991.5</v>
      </c>
      <c r="I85">
        <f t="shared" si="15"/>
        <v>-9.0297999995527789E-2</v>
      </c>
      <c r="P85">
        <f>I85</f>
        <v>-9.0297999995527789E-2</v>
      </c>
      <c r="Q85">
        <f t="shared" ca="1" si="14"/>
        <v>-9.1017263026131126E-2</v>
      </c>
      <c r="R85" s="61"/>
      <c r="S85" s="2">
        <f t="shared" ref="S85:S116" si="19">+E85-15018.5</f>
        <v>37735.730900000002</v>
      </c>
      <c r="W85">
        <v>-7364.5</v>
      </c>
      <c r="X85">
        <v>-8.3199032087577507E-4</v>
      </c>
    </row>
    <row r="86" spans="1:24" x14ac:dyDescent="0.2">
      <c r="A86" s="4" t="s">
        <v>150</v>
      </c>
      <c r="B86" s="13" t="s">
        <v>32</v>
      </c>
      <c r="C86" s="69" t="s">
        <v>33</v>
      </c>
      <c r="D86" s="81" t="str">
        <f t="shared" si="16"/>
        <v>I</v>
      </c>
      <c r="E86" s="68">
        <v>52762.490899999997</v>
      </c>
      <c r="F86" s="26">
        <v>2.9999999999999997E-4</v>
      </c>
      <c r="G86">
        <f t="shared" si="17"/>
        <v>18012.763526386465</v>
      </c>
      <c r="H86">
        <f t="shared" si="18"/>
        <v>18013</v>
      </c>
      <c r="I86">
        <f t="shared" si="15"/>
        <v>-9.08560000025318E-2</v>
      </c>
      <c r="M86">
        <f>I86</f>
        <v>-9.08560000025318E-2</v>
      </c>
      <c r="Q86">
        <f t="shared" ca="1" si="14"/>
        <v>-9.105894317583535E-2</v>
      </c>
      <c r="S86" s="2">
        <f t="shared" si="19"/>
        <v>37743.990899999997</v>
      </c>
      <c r="W86">
        <v>-7362</v>
      </c>
      <c r="X86">
        <v>-5.6896293244790286E-5</v>
      </c>
    </row>
    <row r="87" spans="1:24" x14ac:dyDescent="0.2">
      <c r="A87" s="107" t="s">
        <v>158</v>
      </c>
      <c r="B87" s="111" t="s">
        <v>63</v>
      </c>
      <c r="C87" s="112" t="s">
        <v>33</v>
      </c>
      <c r="D87" s="90" t="str">
        <f t="shared" si="16"/>
        <v>II</v>
      </c>
      <c r="E87" s="68">
        <v>52763.451699999998</v>
      </c>
      <c r="F87" s="26">
        <v>1E-4</v>
      </c>
      <c r="G87">
        <f t="shared" si="17"/>
        <v>18015.264229123499</v>
      </c>
      <c r="H87">
        <f t="shared" si="18"/>
        <v>18015.5</v>
      </c>
      <c r="I87">
        <f t="shared" si="15"/>
        <v>-9.0586000005714595E-2</v>
      </c>
      <c r="M87">
        <f>I87</f>
        <v>-9.0586000005714595E-2</v>
      </c>
      <c r="Q87">
        <f t="shared" ca="1" si="14"/>
        <v>-9.1063789704870723E-2</v>
      </c>
      <c r="S87" s="2">
        <f t="shared" si="19"/>
        <v>37744.951699999998</v>
      </c>
      <c r="W87">
        <v>-6627.5</v>
      </c>
      <c r="X87">
        <v>-7.4270603363402188E-5</v>
      </c>
    </row>
    <row r="88" spans="1:24" x14ac:dyDescent="0.2">
      <c r="A88" s="107" t="s">
        <v>158</v>
      </c>
      <c r="B88" s="111" t="s">
        <v>63</v>
      </c>
      <c r="C88" s="112" t="s">
        <v>35</v>
      </c>
      <c r="D88" s="90" t="str">
        <f t="shared" si="16"/>
        <v>I</v>
      </c>
      <c r="E88" s="68">
        <v>52764.411399999997</v>
      </c>
      <c r="F88" s="26">
        <v>1E-4</v>
      </c>
      <c r="G88">
        <f t="shared" si="17"/>
        <v>18017.76206885781</v>
      </c>
      <c r="H88">
        <f t="shared" si="18"/>
        <v>18018</v>
      </c>
      <c r="I88">
        <f t="shared" si="15"/>
        <v>-9.1416000002936926E-2</v>
      </c>
      <c r="M88">
        <f>I88</f>
        <v>-9.1416000002936926E-2</v>
      </c>
      <c r="Q88">
        <f t="shared" ca="1" si="14"/>
        <v>-9.1068636233906097E-2</v>
      </c>
      <c r="S88" s="2">
        <f t="shared" si="19"/>
        <v>37745.911399999997</v>
      </c>
      <c r="W88">
        <v>-6547.5</v>
      </c>
      <c r="X88">
        <v>-6.7126168141840026E-4</v>
      </c>
    </row>
    <row r="89" spans="1:24" x14ac:dyDescent="0.2">
      <c r="A89" s="107" t="s">
        <v>158</v>
      </c>
      <c r="B89" s="108" t="s">
        <v>63</v>
      </c>
      <c r="C89" s="67" t="s">
        <v>35</v>
      </c>
      <c r="D89" s="81" t="str">
        <f t="shared" si="16"/>
        <v>II</v>
      </c>
      <c r="E89" s="68">
        <v>52765.3727</v>
      </c>
      <c r="F89" s="26">
        <v>1E-4</v>
      </c>
      <c r="G89">
        <f t="shared" si="17"/>
        <v>18020.264072959719</v>
      </c>
      <c r="H89">
        <f t="shared" si="18"/>
        <v>18020.5</v>
      </c>
      <c r="I89">
        <f t="shared" si="15"/>
        <v>-9.0646000004198868E-2</v>
      </c>
      <c r="M89">
        <f>I89</f>
        <v>-9.0646000004198868E-2</v>
      </c>
      <c r="Q89">
        <f t="shared" ca="1" si="14"/>
        <v>-9.1073482762941471E-2</v>
      </c>
      <c r="S89" s="2">
        <f t="shared" si="19"/>
        <v>37746.8727</v>
      </c>
      <c r="W89">
        <v>-6541.5</v>
      </c>
      <c r="X89">
        <v>4.689639899879694E-4</v>
      </c>
    </row>
    <row r="90" spans="1:24" x14ac:dyDescent="0.2">
      <c r="A90" s="107" t="s">
        <v>158</v>
      </c>
      <c r="B90" s="65" t="s">
        <v>58</v>
      </c>
      <c r="C90" s="109" t="s">
        <v>33</v>
      </c>
      <c r="D90" s="81" t="str">
        <f t="shared" si="16"/>
        <v>I</v>
      </c>
      <c r="E90" s="17">
        <v>53047.5749</v>
      </c>
      <c r="F90" s="34">
        <v>1E-3</v>
      </c>
      <c r="G90">
        <f t="shared" si="17"/>
        <v>18754.760132426887</v>
      </c>
      <c r="H90">
        <f t="shared" si="18"/>
        <v>18755</v>
      </c>
      <c r="I90">
        <f t="shared" si="15"/>
        <v>-9.2160000000149012E-2</v>
      </c>
      <c r="M90">
        <f>I90</f>
        <v>-9.2160000000149012E-2</v>
      </c>
      <c r="Q90">
        <f t="shared" ca="1" si="14"/>
        <v>-9.2497392993534794E-2</v>
      </c>
      <c r="S90" s="2">
        <f t="shared" si="19"/>
        <v>38029.0749</v>
      </c>
      <c r="W90">
        <v>-6505.5</v>
      </c>
      <c r="X90">
        <v>-1.1896819924004376E-3</v>
      </c>
    </row>
    <row r="91" spans="1:24" x14ac:dyDescent="0.2">
      <c r="A91" s="4" t="s">
        <v>151</v>
      </c>
      <c r="B91" s="13" t="s">
        <v>93</v>
      </c>
      <c r="C91" s="69" t="s">
        <v>33</v>
      </c>
      <c r="D91" s="81" t="str">
        <f t="shared" si="16"/>
        <v>I</v>
      </c>
      <c r="E91" s="70">
        <v>53078.311099999999</v>
      </c>
      <c r="F91" s="27">
        <v>2.9999999999999997E-4</v>
      </c>
      <c r="G91">
        <f t="shared" si="17"/>
        <v>18834.758154352279</v>
      </c>
      <c r="H91">
        <f t="shared" si="18"/>
        <v>18835</v>
      </c>
      <c r="I91">
        <f t="shared" si="15"/>
        <v>-9.292000000277767E-2</v>
      </c>
      <c r="P91">
        <f>I91</f>
        <v>-9.292000000277767E-2</v>
      </c>
      <c r="Q91">
        <f t="shared" ca="1" si="14"/>
        <v>-9.2652481922666813E-2</v>
      </c>
      <c r="R91" s="61"/>
      <c r="S91" s="2">
        <f t="shared" si="19"/>
        <v>38059.811099999999</v>
      </c>
      <c r="W91">
        <v>-6502</v>
      </c>
      <c r="X91">
        <v>1.5549449017271399E-5</v>
      </c>
    </row>
    <row r="92" spans="1:24" x14ac:dyDescent="0.2">
      <c r="A92" s="4" t="s">
        <v>148</v>
      </c>
      <c r="B92" s="108" t="s">
        <v>59</v>
      </c>
      <c r="C92" s="67" t="s">
        <v>33</v>
      </c>
      <c r="D92" s="81" t="str">
        <f t="shared" si="16"/>
        <v>I</v>
      </c>
      <c r="E92" s="70">
        <v>53080.6175</v>
      </c>
      <c r="F92" s="27">
        <v>5.9999999999999995E-4</v>
      </c>
      <c r="G92">
        <f t="shared" si="17"/>
        <v>18840.761090231434</v>
      </c>
      <c r="H92">
        <f t="shared" si="18"/>
        <v>18841</v>
      </c>
      <c r="I92">
        <f t="shared" si="15"/>
        <v>-9.1791999999259133E-2</v>
      </c>
      <c r="M92">
        <f>I92</f>
        <v>-9.1791999999259133E-2</v>
      </c>
      <c r="Q92">
        <f t="shared" ca="1" si="14"/>
        <v>-9.2664113592351702E-2</v>
      </c>
      <c r="S92" s="2">
        <f t="shared" si="19"/>
        <v>38062.1175</v>
      </c>
      <c r="W92">
        <v>-5673</v>
      </c>
      <c r="X92">
        <v>1.6166296336450614E-3</v>
      </c>
    </row>
    <row r="93" spans="1:24" x14ac:dyDescent="0.2">
      <c r="A93" s="4" t="s">
        <v>148</v>
      </c>
      <c r="B93" s="14" t="s">
        <v>54</v>
      </c>
      <c r="C93" s="69" t="s">
        <v>33</v>
      </c>
      <c r="D93" s="81" t="str">
        <f t="shared" si="16"/>
        <v>I</v>
      </c>
      <c r="E93" s="70">
        <v>53094.447399999997</v>
      </c>
      <c r="F93" s="27">
        <v>1.5E-3</v>
      </c>
      <c r="G93">
        <f t="shared" si="17"/>
        <v>18876.756582303511</v>
      </c>
      <c r="H93">
        <f t="shared" si="18"/>
        <v>18877</v>
      </c>
      <c r="I93">
        <f t="shared" si="15"/>
        <v>-9.3524000003526453E-2</v>
      </c>
      <c r="M93" s="6">
        <f>I93</f>
        <v>-9.3524000003526453E-2</v>
      </c>
      <c r="Q93">
        <f t="shared" ca="1" si="14"/>
        <v>-9.2733903610461105E-2</v>
      </c>
      <c r="S93" s="2">
        <f t="shared" si="19"/>
        <v>38075.947399999997</v>
      </c>
      <c r="W93">
        <v>-5673</v>
      </c>
      <c r="X93">
        <v>1.8166296358685941E-3</v>
      </c>
    </row>
    <row r="94" spans="1:24" x14ac:dyDescent="0.2">
      <c r="A94" s="4" t="s">
        <v>160</v>
      </c>
      <c r="B94" s="71" t="s">
        <v>56</v>
      </c>
      <c r="C94" s="69" t="s">
        <v>35</v>
      </c>
      <c r="D94" s="81" t="str">
        <f t="shared" si="16"/>
        <v>II</v>
      </c>
      <c r="E94" s="70">
        <v>53095.793340099801</v>
      </c>
      <c r="F94" s="27">
        <v>2.0000000000000001E-4</v>
      </c>
      <c r="G94">
        <f t="shared" si="17"/>
        <v>18880.259700633505</v>
      </c>
      <c r="H94">
        <f t="shared" si="18"/>
        <v>18880.5</v>
      </c>
      <c r="I94">
        <f t="shared" si="15"/>
        <v>-9.232590020110365E-2</v>
      </c>
      <c r="N94">
        <f>I94</f>
        <v>-9.232590020110365E-2</v>
      </c>
      <c r="Q94">
        <f t="shared" ca="1" si="14"/>
        <v>-9.2740688751110634E-2</v>
      </c>
      <c r="S94" s="2">
        <f t="shared" si="19"/>
        <v>38077.293340099801</v>
      </c>
      <c r="W94">
        <v>-5673</v>
      </c>
      <c r="X94">
        <v>3.5166296365787275E-3</v>
      </c>
    </row>
    <row r="95" spans="1:24" s="190" customFormat="1" x14ac:dyDescent="0.2">
      <c r="A95" s="183" t="s">
        <v>151</v>
      </c>
      <c r="B95" s="204" t="s">
        <v>93</v>
      </c>
      <c r="C95" s="185" t="s">
        <v>35</v>
      </c>
      <c r="D95" s="186" t="str">
        <f t="shared" si="16"/>
        <v>II</v>
      </c>
      <c r="E95" s="197">
        <v>53414.305</v>
      </c>
      <c r="F95" s="214">
        <v>2.9999999999999997E-4</v>
      </c>
      <c r="G95" s="190">
        <f t="shared" si="17"/>
        <v>19709.259471333535</v>
      </c>
      <c r="H95" s="190">
        <f t="shared" si="18"/>
        <v>19709.5</v>
      </c>
      <c r="I95" s="190">
        <f t="shared" si="15"/>
        <v>-9.2413999998825602E-2</v>
      </c>
      <c r="P95" s="190">
        <f t="shared" ref="P95:P100" si="20">I95</f>
        <v>-9.2413999998825602E-2</v>
      </c>
      <c r="Q95" s="190">
        <f t="shared" ca="1" si="14"/>
        <v>-9.4347797779241141E-2</v>
      </c>
      <c r="R95" s="199"/>
      <c r="S95" s="193">
        <f t="shared" si="19"/>
        <v>38395.805</v>
      </c>
      <c r="W95" s="190">
        <v>-5670.5</v>
      </c>
      <c r="X95" s="190">
        <v>-1.3082763398415409E-3</v>
      </c>
    </row>
    <row r="96" spans="1:24" s="190" customFormat="1" x14ac:dyDescent="0.2">
      <c r="A96" s="183" t="s">
        <v>151</v>
      </c>
      <c r="B96" s="204" t="s">
        <v>93</v>
      </c>
      <c r="C96" s="185" t="s">
        <v>35</v>
      </c>
      <c r="D96" s="186" t="str">
        <f t="shared" si="16"/>
        <v>II</v>
      </c>
      <c r="E96" s="197">
        <v>53414.305200000003</v>
      </c>
      <c r="F96" s="214">
        <v>2.9999999999999997E-4</v>
      </c>
      <c r="G96" s="190">
        <f t="shared" si="17"/>
        <v>19709.259991879488</v>
      </c>
      <c r="H96" s="190">
        <f t="shared" si="18"/>
        <v>19709.5</v>
      </c>
      <c r="I96" s="190">
        <f t="shared" si="15"/>
        <v>-9.221399999660207E-2</v>
      </c>
      <c r="P96" s="190">
        <f t="shared" si="20"/>
        <v>-9.221399999660207E-2</v>
      </c>
      <c r="Q96" s="190">
        <f t="shared" ca="1" si="14"/>
        <v>-9.4347797779241141E-2</v>
      </c>
      <c r="R96" s="199"/>
      <c r="S96" s="193">
        <f t="shared" si="19"/>
        <v>38395.805200000003</v>
      </c>
      <c r="W96" s="190">
        <v>-5670.5</v>
      </c>
      <c r="X96" s="190">
        <v>-6.0827634297311306E-4</v>
      </c>
    </row>
    <row r="97" spans="1:24" s="190" customFormat="1" x14ac:dyDescent="0.2">
      <c r="A97" s="183" t="s">
        <v>151</v>
      </c>
      <c r="B97" s="204" t="s">
        <v>93</v>
      </c>
      <c r="C97" s="185" t="s">
        <v>35</v>
      </c>
      <c r="D97" s="186" t="str">
        <f t="shared" si="16"/>
        <v>II</v>
      </c>
      <c r="E97" s="197">
        <v>53414.306900000003</v>
      </c>
      <c r="F97" s="214">
        <v>2.9999999999999997E-4</v>
      </c>
      <c r="G97" s="190">
        <f t="shared" si="17"/>
        <v>19709.264416520055</v>
      </c>
      <c r="H97" s="190">
        <f t="shared" si="18"/>
        <v>19709.5</v>
      </c>
      <c r="I97" s="190">
        <f t="shared" si="15"/>
        <v>-9.0513999995891936E-2</v>
      </c>
      <c r="P97" s="190">
        <f t="shared" si="20"/>
        <v>-9.0513999995891936E-2</v>
      </c>
      <c r="Q97" s="190">
        <f t="shared" ca="1" si="14"/>
        <v>-9.4347797779241141E-2</v>
      </c>
      <c r="R97" s="199"/>
      <c r="S97" s="193">
        <f t="shared" si="19"/>
        <v>38395.806900000003</v>
      </c>
      <c r="W97" s="190">
        <v>-5670.5</v>
      </c>
      <c r="X97" s="190">
        <v>-5.0827633822336793E-4</v>
      </c>
    </row>
    <row r="98" spans="1:24" s="190" customFormat="1" x14ac:dyDescent="0.2">
      <c r="A98" s="183" t="s">
        <v>151</v>
      </c>
      <c r="B98" s="204" t="s">
        <v>93</v>
      </c>
      <c r="C98" s="185" t="s">
        <v>33</v>
      </c>
      <c r="D98" s="186" t="str">
        <f t="shared" si="16"/>
        <v>I</v>
      </c>
      <c r="E98" s="197">
        <v>53415.262600000002</v>
      </c>
      <c r="F98" s="214">
        <v>2.9999999999999997E-4</v>
      </c>
      <c r="G98" s="190">
        <f t="shared" si="17"/>
        <v>19711.751845335391</v>
      </c>
      <c r="H98" s="190">
        <f t="shared" si="18"/>
        <v>19712</v>
      </c>
      <c r="I98" s="190">
        <f t="shared" si="15"/>
        <v>-9.5344000001205131E-2</v>
      </c>
      <c r="P98" s="190">
        <f t="shared" si="20"/>
        <v>-9.5344000001205131E-2</v>
      </c>
      <c r="Q98" s="190">
        <f t="shared" ca="1" si="14"/>
        <v>-9.4352644308276515E-2</v>
      </c>
      <c r="R98" s="199"/>
      <c r="S98" s="193">
        <f t="shared" si="19"/>
        <v>38396.762600000002</v>
      </c>
      <c r="W98" s="190">
        <v>-5650.5</v>
      </c>
      <c r="X98" s="190">
        <v>-3.0752411112189293E-4</v>
      </c>
    </row>
    <row r="99" spans="1:24" s="190" customFormat="1" x14ac:dyDescent="0.2">
      <c r="A99" s="183" t="s">
        <v>151</v>
      </c>
      <c r="B99" s="204" t="s">
        <v>93</v>
      </c>
      <c r="C99" s="185" t="s">
        <v>33</v>
      </c>
      <c r="D99" s="186" t="str">
        <f t="shared" si="16"/>
        <v>I</v>
      </c>
      <c r="E99" s="197">
        <v>53415.263299999999</v>
      </c>
      <c r="F99" s="214">
        <v>2.9999999999999997E-4</v>
      </c>
      <c r="G99" s="190">
        <f t="shared" si="17"/>
        <v>19711.753667246205</v>
      </c>
      <c r="H99" s="190">
        <f t="shared" si="18"/>
        <v>19712</v>
      </c>
      <c r="I99" s="190">
        <f t="shared" si="15"/>
        <v>-9.4644000004336704E-2</v>
      </c>
      <c r="P99" s="190">
        <f t="shared" si="20"/>
        <v>-9.4644000004336704E-2</v>
      </c>
      <c r="Q99" s="190">
        <f t="shared" ca="1" si="14"/>
        <v>-9.4352644308276515E-2</v>
      </c>
      <c r="R99" s="199"/>
      <c r="S99" s="193">
        <f t="shared" si="19"/>
        <v>38396.763299999999</v>
      </c>
      <c r="W99" s="190">
        <v>-5576.5</v>
      </c>
      <c r="X99" s="190">
        <v>-1.2447408516891301E-3</v>
      </c>
    </row>
    <row r="100" spans="1:24" s="190" customFormat="1" x14ac:dyDescent="0.2">
      <c r="A100" s="183" t="s">
        <v>151</v>
      </c>
      <c r="B100" s="204" t="s">
        <v>93</v>
      </c>
      <c r="C100" s="185" t="s">
        <v>33</v>
      </c>
      <c r="D100" s="186" t="str">
        <f t="shared" si="16"/>
        <v>I</v>
      </c>
      <c r="E100" s="197">
        <v>53415.263400000003</v>
      </c>
      <c r="F100" s="214">
        <v>2.9999999999999997E-4</v>
      </c>
      <c r="G100" s="190">
        <f t="shared" si="17"/>
        <v>19711.753927519188</v>
      </c>
      <c r="H100" s="190">
        <f t="shared" si="18"/>
        <v>19712</v>
      </c>
      <c r="I100" s="190">
        <f t="shared" si="15"/>
        <v>-9.4543999999586958E-2</v>
      </c>
      <c r="P100" s="190">
        <f t="shared" si="20"/>
        <v>-9.4543999999586958E-2</v>
      </c>
      <c r="Q100" s="190">
        <f t="shared" ca="1" si="14"/>
        <v>-9.4352644308276515E-2</v>
      </c>
      <c r="R100" s="199"/>
      <c r="S100" s="193">
        <f t="shared" si="19"/>
        <v>38396.763400000003</v>
      </c>
      <c r="W100" s="190">
        <v>-5547.5</v>
      </c>
      <c r="X100" s="190">
        <v>-2.3365012020803988E-4</v>
      </c>
    </row>
    <row r="101" spans="1:24" x14ac:dyDescent="0.2">
      <c r="A101" s="107" t="s">
        <v>158</v>
      </c>
      <c r="B101" s="108" t="s">
        <v>64</v>
      </c>
      <c r="C101" s="67" t="s">
        <v>33</v>
      </c>
      <c r="D101" s="81" t="str">
        <f t="shared" si="16"/>
        <v>I</v>
      </c>
      <c r="E101" s="68">
        <v>53422.947800000002</v>
      </c>
      <c r="F101" s="26">
        <v>2.0000000000000001E-4</v>
      </c>
      <c r="G101">
        <f t="shared" si="17"/>
        <v>19731.754343955945</v>
      </c>
      <c r="H101">
        <f t="shared" si="18"/>
        <v>19732</v>
      </c>
      <c r="I101">
        <f t="shared" si="15"/>
        <v>-9.4383999996352941E-2</v>
      </c>
      <c r="M101">
        <f t="shared" ref="M101:M108" si="21">I101</f>
        <v>-9.4383999996352941E-2</v>
      </c>
      <c r="Q101">
        <f t="shared" ca="1" si="14"/>
        <v>-9.439141654055952E-2</v>
      </c>
      <c r="S101" s="2">
        <f t="shared" si="19"/>
        <v>38404.447800000002</v>
      </c>
      <c r="W101">
        <v>-5540</v>
      </c>
      <c r="X101">
        <v>3.9163196925073862E-4</v>
      </c>
    </row>
    <row r="102" spans="1:24" x14ac:dyDescent="0.2">
      <c r="A102" s="107" t="s">
        <v>158</v>
      </c>
      <c r="B102" s="108" t="s">
        <v>61</v>
      </c>
      <c r="C102" s="67" t="s">
        <v>33</v>
      </c>
      <c r="D102" s="81" t="str">
        <f t="shared" si="16"/>
        <v>I</v>
      </c>
      <c r="E102" s="26">
        <v>53451.378400000001</v>
      </c>
      <c r="F102" s="26">
        <v>1.2999999999999999E-3</v>
      </c>
      <c r="G102">
        <f t="shared" si="17"/>
        <v>19805.751512185983</v>
      </c>
      <c r="H102">
        <f t="shared" si="18"/>
        <v>19806</v>
      </c>
      <c r="I102">
        <f t="shared" si="15"/>
        <v>-9.5472000000881962E-2</v>
      </c>
      <c r="M102">
        <f t="shared" si="21"/>
        <v>-9.5472000000881962E-2</v>
      </c>
      <c r="Q102">
        <f t="shared" ref="Q102:Q137" ca="1" si="22">+E$11+E$12*H102</f>
        <v>-9.4534873800006636E-2</v>
      </c>
      <c r="S102" s="2">
        <f t="shared" si="19"/>
        <v>38432.878400000001</v>
      </c>
      <c r="W102">
        <v>-5475</v>
      </c>
      <c r="X102">
        <v>4.407671804074198E-5</v>
      </c>
    </row>
    <row r="103" spans="1:24" x14ac:dyDescent="0.2">
      <c r="A103" s="4" t="s">
        <v>148</v>
      </c>
      <c r="B103" s="108" t="s">
        <v>62</v>
      </c>
      <c r="C103" s="67" t="s">
        <v>33</v>
      </c>
      <c r="D103" s="81" t="str">
        <f t="shared" si="16"/>
        <v>I</v>
      </c>
      <c r="E103" s="27">
        <v>53462.521500000003</v>
      </c>
      <c r="F103" s="27">
        <v>3.3E-3</v>
      </c>
      <c r="G103">
        <f t="shared" si="17"/>
        <v>19834.7539899847</v>
      </c>
      <c r="H103">
        <f t="shared" si="18"/>
        <v>19835</v>
      </c>
      <c r="I103">
        <f t="shared" si="15"/>
        <v>-9.4519999998738058E-2</v>
      </c>
      <c r="M103">
        <f t="shared" si="21"/>
        <v>-9.4519999998738058E-2</v>
      </c>
      <c r="Q103">
        <f t="shared" ca="1" si="22"/>
        <v>-9.4591093536816995E-2</v>
      </c>
      <c r="S103" s="2">
        <f t="shared" si="19"/>
        <v>38444.021500000003</v>
      </c>
      <c r="W103">
        <v>-4852.5</v>
      </c>
      <c r="X103">
        <v>-1.575100832269527E-4</v>
      </c>
    </row>
    <row r="104" spans="1:24" x14ac:dyDescent="0.2">
      <c r="A104" s="4" t="s">
        <v>148</v>
      </c>
      <c r="B104" s="108" t="s">
        <v>62</v>
      </c>
      <c r="C104" s="69" t="s">
        <v>35</v>
      </c>
      <c r="D104" s="81" t="str">
        <f t="shared" si="16"/>
        <v>II</v>
      </c>
      <c r="E104" s="27">
        <v>53465.403700000003</v>
      </c>
      <c r="F104" s="27">
        <v>1.2999999999999999E-3</v>
      </c>
      <c r="G104">
        <f t="shared" si="17"/>
        <v>19842.255577649845</v>
      </c>
      <c r="H104">
        <f t="shared" si="18"/>
        <v>19842.5</v>
      </c>
      <c r="I104">
        <f t="shared" si="15"/>
        <v>-9.390999999595806E-2</v>
      </c>
      <c r="M104">
        <f t="shared" si="21"/>
        <v>-9.390999999595806E-2</v>
      </c>
      <c r="Q104">
        <f t="shared" ca="1" si="22"/>
        <v>-9.4605633123923116E-2</v>
      </c>
      <c r="S104" s="2">
        <f t="shared" si="19"/>
        <v>38446.903700000003</v>
      </c>
      <c r="W104">
        <v>-4451.5</v>
      </c>
      <c r="X104">
        <v>3.4757214598357677E-4</v>
      </c>
    </row>
    <row r="105" spans="1:24" x14ac:dyDescent="0.2">
      <c r="A105" s="107" t="s">
        <v>158</v>
      </c>
      <c r="B105" s="111" t="s">
        <v>63</v>
      </c>
      <c r="C105" s="112" t="s">
        <v>33</v>
      </c>
      <c r="D105" s="90" t="str">
        <f t="shared" si="16"/>
        <v>II</v>
      </c>
      <c r="E105" s="26">
        <v>53490.377</v>
      </c>
      <c r="F105" s="26">
        <v>1E-4</v>
      </c>
      <c r="G105">
        <f t="shared" si="17"/>
        <v>19907.254328339561</v>
      </c>
      <c r="H105">
        <f t="shared" si="18"/>
        <v>19907.5</v>
      </c>
      <c r="I105">
        <f t="shared" si="15"/>
        <v>-9.4389999998384155E-2</v>
      </c>
      <c r="M105">
        <f t="shared" si="21"/>
        <v>-9.4389999998384155E-2</v>
      </c>
      <c r="Q105">
        <f t="shared" ca="1" si="22"/>
        <v>-9.4731642878842864E-2</v>
      </c>
      <c r="S105" s="2">
        <f t="shared" si="19"/>
        <v>38471.877</v>
      </c>
      <c r="W105">
        <v>-3789.5</v>
      </c>
      <c r="X105">
        <v>7.5247089989716187E-4</v>
      </c>
    </row>
    <row r="106" spans="1:24" x14ac:dyDescent="0.2">
      <c r="A106" s="107" t="s">
        <v>158</v>
      </c>
      <c r="B106" s="14" t="s">
        <v>74</v>
      </c>
      <c r="C106" s="67" t="s">
        <v>33</v>
      </c>
      <c r="D106" s="81" t="str">
        <f t="shared" si="16"/>
        <v>I</v>
      </c>
      <c r="E106" s="26">
        <v>53729.547500000001</v>
      </c>
      <c r="F106" s="26">
        <v>2.9999999999999997E-4</v>
      </c>
      <c r="G106">
        <f t="shared" si="17"/>
        <v>20529.750502326839</v>
      </c>
      <c r="H106">
        <f t="shared" si="18"/>
        <v>20530</v>
      </c>
      <c r="I106">
        <f t="shared" si="15"/>
        <v>-9.5860000001266599E-2</v>
      </c>
      <c r="M106">
        <f t="shared" si="21"/>
        <v>-9.5860000001266599E-2</v>
      </c>
      <c r="Q106">
        <f t="shared" ca="1" si="22"/>
        <v>-9.5938428608651372E-2</v>
      </c>
      <c r="S106" s="2">
        <f t="shared" si="19"/>
        <v>38711.047500000001</v>
      </c>
      <c r="W106">
        <v>-3686</v>
      </c>
      <c r="X106">
        <v>-1.7863620450953022E-4</v>
      </c>
    </row>
    <row r="107" spans="1:24" x14ac:dyDescent="0.2">
      <c r="A107" s="107" t="s">
        <v>158</v>
      </c>
      <c r="B107" s="110" t="s">
        <v>77</v>
      </c>
      <c r="C107" s="67" t="s">
        <v>33</v>
      </c>
      <c r="D107" s="81" t="str">
        <f t="shared" si="16"/>
        <v>I</v>
      </c>
      <c r="E107" s="26">
        <v>53883.616199999997</v>
      </c>
      <c r="F107" s="26">
        <v>2.0000000000000001E-4</v>
      </c>
      <c r="G107">
        <f t="shared" si="17"/>
        <v>20930.749690275152</v>
      </c>
      <c r="H107" s="304">
        <f>ROUND(2*G107,0)/2+0.5</f>
        <v>20931</v>
      </c>
      <c r="I107">
        <f t="shared" si="15"/>
        <v>-9.6172000005026348E-2</v>
      </c>
      <c r="M107">
        <f t="shared" si="21"/>
        <v>-9.6172000005026348E-2</v>
      </c>
      <c r="Q107">
        <f t="shared" ca="1" si="22"/>
        <v>-9.6715811865925594E-2</v>
      </c>
      <c r="S107" s="2">
        <f t="shared" si="19"/>
        <v>38865.116199999997</v>
      </c>
      <c r="W107">
        <v>-3668.5</v>
      </c>
      <c r="X107">
        <v>-5.5297800281550735E-4</v>
      </c>
    </row>
    <row r="108" spans="1:24" x14ac:dyDescent="0.2">
      <c r="A108" s="107" t="s">
        <v>158</v>
      </c>
      <c r="B108" s="110" t="s">
        <v>76</v>
      </c>
      <c r="C108" s="67" t="s">
        <v>33</v>
      </c>
      <c r="D108" s="81" t="str">
        <f t="shared" si="16"/>
        <v>I</v>
      </c>
      <c r="E108" s="26">
        <v>54137.963599999901</v>
      </c>
      <c r="F108" s="26">
        <v>2.0000000000000001E-4</v>
      </c>
      <c r="G108">
        <f t="shared" si="17"/>
        <v>21592.747233298025</v>
      </c>
      <c r="H108" s="304">
        <f t="shared" ref="H108:H137" si="23">ROUND(2*G108,0)/2+0.5</f>
        <v>21593</v>
      </c>
      <c r="I108">
        <f t="shared" si="15"/>
        <v>-9.7116000099049415E-2</v>
      </c>
      <c r="M108">
        <f t="shared" si="21"/>
        <v>-9.7116000099049415E-2</v>
      </c>
      <c r="Q108">
        <f t="shared" ca="1" si="22"/>
        <v>-9.7999172754493005E-2</v>
      </c>
      <c r="S108" s="2">
        <f t="shared" si="19"/>
        <v>39119.463599999901</v>
      </c>
      <c r="W108">
        <v>-3598.5</v>
      </c>
      <c r="X108">
        <v>-5.5034519027685747E-4</v>
      </c>
    </row>
    <row r="109" spans="1:24" x14ac:dyDescent="0.2">
      <c r="A109" s="4" t="s">
        <v>160</v>
      </c>
      <c r="B109" s="71" t="s">
        <v>84</v>
      </c>
      <c r="C109" s="69" t="s">
        <v>35</v>
      </c>
      <c r="D109" s="81" t="str">
        <f t="shared" si="16"/>
        <v>II</v>
      </c>
      <c r="E109" s="27">
        <v>54177.7284</v>
      </c>
      <c r="F109" s="26">
        <v>1E-4</v>
      </c>
      <c r="G109">
        <f t="shared" si="17"/>
        <v>21696.244260980915</v>
      </c>
      <c r="H109" s="304">
        <f t="shared" si="23"/>
        <v>21696.5</v>
      </c>
      <c r="I109">
        <f t="shared" si="15"/>
        <v>-9.8257999998168088E-2</v>
      </c>
      <c r="N109">
        <f>I109</f>
        <v>-9.8257999998168088E-2</v>
      </c>
      <c r="Q109">
        <f t="shared" ca="1" si="22"/>
        <v>-9.8199819056557558E-2</v>
      </c>
      <c r="S109" s="2">
        <f t="shared" si="19"/>
        <v>39159.2284</v>
      </c>
      <c r="W109">
        <v>-3551.5</v>
      </c>
      <c r="X109">
        <v>-3.0385774516616948E-3</v>
      </c>
    </row>
    <row r="110" spans="1:24" x14ac:dyDescent="0.2">
      <c r="A110" s="107" t="s">
        <v>158</v>
      </c>
      <c r="B110" s="110" t="s">
        <v>75</v>
      </c>
      <c r="C110" s="67" t="s">
        <v>33</v>
      </c>
      <c r="D110" s="81" t="str">
        <f t="shared" si="16"/>
        <v>I</v>
      </c>
      <c r="E110" s="26">
        <v>54184.451699999998</v>
      </c>
      <c r="F110" s="26">
        <v>8.0000000000000004E-4</v>
      </c>
      <c r="G110">
        <f t="shared" si="17"/>
        <v>21713.743193861716</v>
      </c>
      <c r="H110" s="304">
        <f t="shared" si="23"/>
        <v>21714</v>
      </c>
      <c r="I110">
        <f t="shared" si="15"/>
        <v>-9.8667999998724554E-2</v>
      </c>
      <c r="M110">
        <f>I110</f>
        <v>-9.8667999998724554E-2</v>
      </c>
      <c r="Q110">
        <f t="shared" ca="1" si="22"/>
        <v>-9.8233744759805175E-2</v>
      </c>
      <c r="S110" s="2">
        <f t="shared" si="19"/>
        <v>39165.951699999998</v>
      </c>
      <c r="W110">
        <v>-1879.5</v>
      </c>
      <c r="X110">
        <v>-9.7569092031335458E-4</v>
      </c>
    </row>
    <row r="111" spans="1:24" x14ac:dyDescent="0.2">
      <c r="A111" s="107" t="s">
        <v>158</v>
      </c>
      <c r="B111" s="110" t="s">
        <v>75</v>
      </c>
      <c r="C111" s="67" t="s">
        <v>33</v>
      </c>
      <c r="D111" s="81" t="str">
        <f t="shared" si="16"/>
        <v>I</v>
      </c>
      <c r="E111" s="26">
        <v>54211.346400000002</v>
      </c>
      <c r="F111" s="26">
        <v>2.0000000000000001E-4</v>
      </c>
      <c r="G111">
        <f t="shared" si="17"/>
        <v>21783.742829479561</v>
      </c>
      <c r="H111" s="304">
        <f t="shared" si="23"/>
        <v>21784</v>
      </c>
      <c r="I111">
        <f t="shared" si="15"/>
        <v>-9.8808000002463814E-2</v>
      </c>
      <c r="M111">
        <f>I111</f>
        <v>-9.8808000002463814E-2</v>
      </c>
      <c r="Q111">
        <f t="shared" ca="1" si="22"/>
        <v>-9.8369447572795699E-2</v>
      </c>
      <c r="S111" s="2">
        <f t="shared" si="19"/>
        <v>39192.846400000002</v>
      </c>
      <c r="W111">
        <v>-1835</v>
      </c>
      <c r="X111">
        <v>-1.9017206795979291E-5</v>
      </c>
    </row>
    <row r="112" spans="1:24" x14ac:dyDescent="0.2">
      <c r="A112" s="107" t="s">
        <v>158</v>
      </c>
      <c r="B112" s="60" t="s">
        <v>66</v>
      </c>
      <c r="C112" s="87" t="s">
        <v>157</v>
      </c>
      <c r="D112" s="90" t="str">
        <f t="shared" si="16"/>
        <v>I</v>
      </c>
      <c r="E112" s="64">
        <v>54229.40178</v>
      </c>
      <c r="F112" s="83">
        <v>1E-4</v>
      </c>
      <c r="G112">
        <f t="shared" si="17"/>
        <v>21830.736104025902</v>
      </c>
      <c r="H112" s="304">
        <f t="shared" si="23"/>
        <v>21831</v>
      </c>
      <c r="I112">
        <f t="shared" si="15"/>
        <v>-0.10139199999684934</v>
      </c>
      <c r="P112">
        <f>I112</f>
        <v>-0.10139199999684934</v>
      </c>
      <c r="Q112">
        <f t="shared" ca="1" si="22"/>
        <v>-9.8460562318660738E-2</v>
      </c>
      <c r="S112" s="2">
        <f t="shared" si="19"/>
        <v>39210.90178</v>
      </c>
      <c r="W112">
        <v>-1748</v>
      </c>
      <c r="X112">
        <v>-3.8574499922106043E-4</v>
      </c>
    </row>
    <row r="113" spans="1:24" x14ac:dyDescent="0.2">
      <c r="A113" s="107" t="s">
        <v>158</v>
      </c>
      <c r="B113" s="65" t="s">
        <v>81</v>
      </c>
      <c r="C113" s="66" t="s">
        <v>33</v>
      </c>
      <c r="D113" s="81" t="str">
        <f t="shared" si="16"/>
        <v>I</v>
      </c>
      <c r="E113" s="22">
        <v>54871.802900000002</v>
      </c>
      <c r="F113" s="22">
        <v>1E-4</v>
      </c>
      <c r="G113">
        <f t="shared" si="17"/>
        <v>23502.732605957131</v>
      </c>
      <c r="H113" s="304">
        <f t="shared" si="23"/>
        <v>23503</v>
      </c>
      <c r="I113">
        <f t="shared" si="15"/>
        <v>-0.10273600000073202</v>
      </c>
      <c r="M113">
        <f>I113</f>
        <v>-0.10273600000073202</v>
      </c>
      <c r="Q113">
        <f t="shared" ca="1" si="22"/>
        <v>-0.10170192093751985</v>
      </c>
      <c r="S113" s="2">
        <f t="shared" si="19"/>
        <v>39853.302900000002</v>
      </c>
      <c r="W113">
        <v>-1708.5</v>
      </c>
      <c r="X113">
        <v>-4.7925935359671712E-4</v>
      </c>
    </row>
    <row r="114" spans="1:24" x14ac:dyDescent="0.2">
      <c r="A114" s="4" t="s">
        <v>150</v>
      </c>
      <c r="B114" s="70" t="s">
        <v>79</v>
      </c>
      <c r="C114" s="69" t="s">
        <v>35</v>
      </c>
      <c r="D114" s="81" t="str">
        <f t="shared" si="16"/>
        <v>II</v>
      </c>
      <c r="E114" s="64">
        <v>54888.9012</v>
      </c>
      <c r="F114" s="64">
        <v>4.0000000000000002E-4</v>
      </c>
      <c r="G114">
        <f t="shared" si="17"/>
        <v>23547.234859921085</v>
      </c>
      <c r="H114" s="304">
        <f t="shared" si="23"/>
        <v>23547.5</v>
      </c>
      <c r="I114">
        <f t="shared" si="15"/>
        <v>-0.10186999999859836</v>
      </c>
      <c r="M114">
        <f>I114</f>
        <v>-0.10186999999859836</v>
      </c>
      <c r="Q114">
        <f t="shared" ca="1" si="22"/>
        <v>-0.10178818915434953</v>
      </c>
      <c r="S114" s="2">
        <f t="shared" si="19"/>
        <v>39870.4012</v>
      </c>
      <c r="W114">
        <v>-1656</v>
      </c>
      <c r="X114">
        <v>1.4977152604842559E-3</v>
      </c>
    </row>
    <row r="115" spans="1:24" x14ac:dyDescent="0.2">
      <c r="A115" s="107" t="s">
        <v>158</v>
      </c>
      <c r="B115" s="68" t="s">
        <v>80</v>
      </c>
      <c r="C115" s="67" t="s">
        <v>35</v>
      </c>
      <c r="D115" s="81" t="str">
        <f t="shared" si="16"/>
        <v>II</v>
      </c>
      <c r="E115" s="83">
        <v>54922.327100000002</v>
      </c>
      <c r="F115" s="83">
        <v>1E-4</v>
      </c>
      <c r="G115">
        <f t="shared" si="17"/>
        <v>23634.233444036108</v>
      </c>
      <c r="H115" s="304">
        <f t="shared" si="23"/>
        <v>23634.5</v>
      </c>
      <c r="I115">
        <f t="shared" si="15"/>
        <v>-0.10241400000086287</v>
      </c>
      <c r="M115">
        <f>I115</f>
        <v>-0.10241400000086287</v>
      </c>
      <c r="Q115">
        <f t="shared" ca="1" si="22"/>
        <v>-0.10195684836478061</v>
      </c>
      <c r="S115" s="2">
        <f t="shared" si="19"/>
        <v>39903.827100000002</v>
      </c>
      <c r="W115">
        <v>-890.5</v>
      </c>
      <c r="X115">
        <v>-1.2849309132434428E-4</v>
      </c>
    </row>
    <row r="116" spans="1:24" x14ac:dyDescent="0.2">
      <c r="A116" s="107" t="s">
        <v>158</v>
      </c>
      <c r="B116" s="68" t="s">
        <v>80</v>
      </c>
      <c r="C116" s="67" t="s">
        <v>33</v>
      </c>
      <c r="D116" s="81" t="str">
        <f t="shared" si="16"/>
        <v>I</v>
      </c>
      <c r="E116" s="83">
        <v>54937.503299999997</v>
      </c>
      <c r="F116" s="83">
        <v>2.0000000000000001E-4</v>
      </c>
      <c r="G116">
        <f t="shared" si="17"/>
        <v>23673.73299116112</v>
      </c>
      <c r="H116" s="304">
        <f t="shared" si="23"/>
        <v>23674</v>
      </c>
      <c r="I116">
        <f t="shared" si="15"/>
        <v>-0.10258800000156043</v>
      </c>
      <c r="M116">
        <f>I116</f>
        <v>-0.10258800000156043</v>
      </c>
      <c r="Q116">
        <f t="shared" ca="1" si="22"/>
        <v>-0.10203342352353953</v>
      </c>
      <c r="S116" s="2">
        <f t="shared" si="19"/>
        <v>39919.003299999997</v>
      </c>
      <c r="W116">
        <v>-807.5</v>
      </c>
      <c r="X116">
        <v>-9.5537133165635169E-4</v>
      </c>
    </row>
    <row r="117" spans="1:24" x14ac:dyDescent="0.2">
      <c r="A117" s="4" t="s">
        <v>150</v>
      </c>
      <c r="B117" s="70" t="s">
        <v>79</v>
      </c>
      <c r="C117" s="69" t="s">
        <v>35</v>
      </c>
      <c r="D117" s="81" t="str">
        <f t="shared" ref="D117:D137" si="24">IF(H117=INT(H117),"I","II")</f>
        <v>II</v>
      </c>
      <c r="E117" s="64">
        <v>54957.676299999999</v>
      </c>
      <c r="F117" s="64">
        <v>6.9999999999999999E-4</v>
      </c>
      <c r="G117">
        <f t="shared" ref="G117:G137" si="25">+(E117-E$7)/E$8</f>
        <v>23726.237858265744</v>
      </c>
      <c r="H117" s="304">
        <f t="shared" si="23"/>
        <v>23726.5</v>
      </c>
      <c r="I117">
        <f t="shared" si="15"/>
        <v>-0.10071800000150688</v>
      </c>
      <c r="M117">
        <f>I117</f>
        <v>-0.10071800000150688</v>
      </c>
      <c r="Q117">
        <f t="shared" ca="1" si="22"/>
        <v>-0.10213520063328241</v>
      </c>
      <c r="S117" s="2">
        <f t="shared" ref="S117:S137" si="26">+E117-15018.5</f>
        <v>39939.176299999999</v>
      </c>
      <c r="W117">
        <v>-740.5</v>
      </c>
      <c r="X117">
        <v>-7.2285136411665007E-4</v>
      </c>
    </row>
    <row r="118" spans="1:24" x14ac:dyDescent="0.2">
      <c r="A118" s="4" t="s">
        <v>148</v>
      </c>
      <c r="B118" s="113" t="s">
        <v>88</v>
      </c>
      <c r="C118" s="115" t="s">
        <v>33</v>
      </c>
      <c r="D118" s="90" t="str">
        <f t="shared" si="24"/>
        <v>I</v>
      </c>
      <c r="E118" s="22">
        <v>54971.5196</v>
      </c>
      <c r="F118" s="22">
        <v>2.8E-3</v>
      </c>
      <c r="G118">
        <f t="shared" si="25"/>
        <v>23762.268226916389</v>
      </c>
      <c r="H118" s="304">
        <f t="shared" si="23"/>
        <v>23763</v>
      </c>
      <c r="Q118">
        <f t="shared" ca="1" si="22"/>
        <v>-0.1022059599571989</v>
      </c>
      <c r="R118" s="61"/>
      <c r="S118" s="2">
        <f t="shared" si="26"/>
        <v>39953.0196</v>
      </c>
      <c r="T118">
        <f>+E118-(E$7+H118*E$8)</f>
        <v>-0.28115599999728147</v>
      </c>
      <c r="W118">
        <v>-670.5</v>
      </c>
      <c r="X118">
        <v>-6.0202185559319332E-3</v>
      </c>
    </row>
    <row r="119" spans="1:24" x14ac:dyDescent="0.2">
      <c r="A119" s="107" t="s">
        <v>158</v>
      </c>
      <c r="B119" s="110" t="s">
        <v>87</v>
      </c>
      <c r="C119" s="67" t="s">
        <v>33</v>
      </c>
      <c r="D119" s="81" t="str">
        <f t="shared" si="24"/>
        <v>I</v>
      </c>
      <c r="E119" s="83">
        <v>55251.787400000001</v>
      </c>
      <c r="F119" s="83">
        <v>1E-4</v>
      </c>
      <c r="G119">
        <f t="shared" si="25"/>
        <v>24491.729565968788</v>
      </c>
      <c r="H119" s="304">
        <f t="shared" si="23"/>
        <v>24492</v>
      </c>
      <c r="I119">
        <f t="shared" ref="I119:I137" si="27">+E119-(E$7+H119*E$8)</f>
        <v>-0.10390400000324007</v>
      </c>
      <c r="M119">
        <f>I119</f>
        <v>-0.10390400000324007</v>
      </c>
      <c r="Q119">
        <f t="shared" ca="1" si="22"/>
        <v>-0.10361920782391437</v>
      </c>
      <c r="R119" s="61"/>
      <c r="S119" s="2">
        <f t="shared" si="26"/>
        <v>40233.287400000001</v>
      </c>
      <c r="W119">
        <v>0</v>
      </c>
      <c r="X119">
        <v>0</v>
      </c>
    </row>
    <row r="120" spans="1:24" x14ac:dyDescent="0.2">
      <c r="A120" s="4" t="s">
        <v>150</v>
      </c>
      <c r="B120" s="65" t="s">
        <v>82</v>
      </c>
      <c r="C120" s="66" t="s">
        <v>33</v>
      </c>
      <c r="D120" s="81" t="str">
        <f t="shared" si="24"/>
        <v>I</v>
      </c>
      <c r="E120" s="22">
        <v>55283.675999999999</v>
      </c>
      <c r="F120" s="22">
        <v>2.0000000000000001E-4</v>
      </c>
      <c r="G120">
        <f t="shared" si="25"/>
        <v>24574.726973649962</v>
      </c>
      <c r="H120" s="304">
        <f t="shared" si="23"/>
        <v>24575</v>
      </c>
      <c r="I120">
        <f t="shared" si="27"/>
        <v>-0.10489999999845168</v>
      </c>
      <c r="M120">
        <f>I120</f>
        <v>-0.10489999999845168</v>
      </c>
      <c r="Q120">
        <f t="shared" ca="1" si="22"/>
        <v>-0.10378011258788886</v>
      </c>
      <c r="S120" s="2">
        <f t="shared" si="26"/>
        <v>40265.175999999999</v>
      </c>
      <c r="W120">
        <v>75.5</v>
      </c>
      <c r="X120">
        <v>4.7839668695814908E-5</v>
      </c>
    </row>
    <row r="121" spans="1:24" x14ac:dyDescent="0.2">
      <c r="A121" s="4" t="s">
        <v>148</v>
      </c>
      <c r="B121" s="113" t="s">
        <v>89</v>
      </c>
      <c r="C121" s="115" t="s">
        <v>35</v>
      </c>
      <c r="D121" s="90" t="str">
        <f t="shared" si="24"/>
        <v>I</v>
      </c>
      <c r="E121" s="22">
        <v>55309.418299999998</v>
      </c>
      <c r="F121" s="22">
        <v>3.8999999999999998E-3</v>
      </c>
      <c r="G121">
        <f t="shared" si="25"/>
        <v>24641.727223512011</v>
      </c>
      <c r="H121" s="304">
        <f t="shared" si="23"/>
        <v>24642</v>
      </c>
      <c r="I121">
        <f t="shared" si="27"/>
        <v>-0.10480400000233203</v>
      </c>
      <c r="M121">
        <f>I121</f>
        <v>-0.10480400000233203</v>
      </c>
      <c r="Q121">
        <f t="shared" ca="1" si="22"/>
        <v>-0.10390999956603691</v>
      </c>
      <c r="R121" s="61"/>
      <c r="S121" s="2">
        <f t="shared" si="26"/>
        <v>40290.918299999998</v>
      </c>
      <c r="W121">
        <v>128.5</v>
      </c>
      <c r="X121">
        <v>1.5198330802377313E-3</v>
      </c>
    </row>
    <row r="122" spans="1:24" x14ac:dyDescent="0.2">
      <c r="B122" s="14" t="s">
        <v>92</v>
      </c>
      <c r="C122" s="69" t="s">
        <v>33</v>
      </c>
      <c r="D122" s="81" t="str">
        <f t="shared" si="24"/>
        <v>I</v>
      </c>
      <c r="E122" s="64">
        <v>55336.307699999998</v>
      </c>
      <c r="F122" s="64">
        <v>2.0000000000000001E-4</v>
      </c>
      <c r="G122">
        <f t="shared" si="25"/>
        <v>24711.71306466221</v>
      </c>
      <c r="H122" s="304">
        <f t="shared" si="23"/>
        <v>24712</v>
      </c>
      <c r="I122">
        <f t="shared" si="27"/>
        <v>-0.11024400000314927</v>
      </c>
      <c r="P122">
        <f>I122</f>
        <v>-0.11024400000314927</v>
      </c>
      <c r="Q122">
        <f t="shared" ca="1" si="22"/>
        <v>-0.10404570237902742</v>
      </c>
      <c r="R122" s="61"/>
      <c r="S122" s="2">
        <f t="shared" si="26"/>
        <v>40317.807699999998</v>
      </c>
      <c r="W122">
        <v>196.5</v>
      </c>
      <c r="X122">
        <v>2.3423906677635387E-3</v>
      </c>
    </row>
    <row r="123" spans="1:24" x14ac:dyDescent="0.2">
      <c r="A123" s="4" t="s">
        <v>160</v>
      </c>
      <c r="B123" s="71" t="s">
        <v>102</v>
      </c>
      <c r="C123" s="66" t="s">
        <v>35</v>
      </c>
      <c r="D123" s="81" t="str">
        <f t="shared" si="24"/>
        <v>II</v>
      </c>
      <c r="E123" s="64">
        <v>55593.926500000001</v>
      </c>
      <c r="F123" s="22">
        <v>2.0000000000000001E-4</v>
      </c>
      <c r="G123">
        <f t="shared" si="25"/>
        <v>25382.225177766442</v>
      </c>
      <c r="H123" s="304">
        <f t="shared" si="23"/>
        <v>25382.5</v>
      </c>
      <c r="I123">
        <f t="shared" si="27"/>
        <v>-0.1055899999992107</v>
      </c>
      <c r="N123">
        <f>I123</f>
        <v>-0.1055899999992107</v>
      </c>
      <c r="Q123">
        <f t="shared" ca="1" si="22"/>
        <v>-0.10534554146631511</v>
      </c>
      <c r="S123" s="2">
        <f t="shared" si="26"/>
        <v>40575.426500000001</v>
      </c>
      <c r="W123">
        <v>197</v>
      </c>
      <c r="X123">
        <v>4.3740947876358405E-4</v>
      </c>
    </row>
    <row r="124" spans="1:24" x14ac:dyDescent="0.2">
      <c r="A124" s="4" t="s">
        <v>150</v>
      </c>
      <c r="B124" s="65" t="s">
        <v>90</v>
      </c>
      <c r="C124" s="66" t="s">
        <v>33</v>
      </c>
      <c r="D124" s="81" t="str">
        <f t="shared" si="24"/>
        <v>I</v>
      </c>
      <c r="E124" s="22">
        <v>55622.934399999998</v>
      </c>
      <c r="F124" s="22">
        <v>2.0000000000000001E-4</v>
      </c>
      <c r="G124">
        <f t="shared" si="25"/>
        <v>25457.724901877082</v>
      </c>
      <c r="H124" s="304">
        <f t="shared" si="23"/>
        <v>25458</v>
      </c>
      <c r="I124">
        <f t="shared" si="27"/>
        <v>-0.10569599999871571</v>
      </c>
      <c r="M124">
        <f t="shared" ref="M124:M133" si="28">I124</f>
        <v>-0.10569599999871571</v>
      </c>
      <c r="Q124">
        <f t="shared" ca="1" si="22"/>
        <v>-0.10549190664318346</v>
      </c>
      <c r="R124" s="61"/>
      <c r="S124" s="2">
        <f t="shared" si="26"/>
        <v>40604.434399999998</v>
      </c>
      <c r="W124">
        <v>204.5</v>
      </c>
      <c r="X124">
        <v>1.26269155589398E-3</v>
      </c>
    </row>
    <row r="125" spans="1:24" x14ac:dyDescent="0.2">
      <c r="A125" s="107" t="s">
        <v>158</v>
      </c>
      <c r="B125" s="14" t="s">
        <v>104</v>
      </c>
      <c r="C125" s="67" t="s">
        <v>33</v>
      </c>
      <c r="D125" s="81" t="str">
        <f t="shared" si="24"/>
        <v>I</v>
      </c>
      <c r="E125" s="83">
        <v>55643.298999999999</v>
      </c>
      <c r="F125" s="83">
        <v>5.0000000000000001E-4</v>
      </c>
      <c r="G125" s="13">
        <f t="shared" si="25"/>
        <v>25510.728452000454</v>
      </c>
      <c r="H125" s="304">
        <f t="shared" si="23"/>
        <v>25511</v>
      </c>
      <c r="I125">
        <f t="shared" si="27"/>
        <v>-0.10433200000261422</v>
      </c>
      <c r="M125">
        <f t="shared" si="28"/>
        <v>-0.10433200000261422</v>
      </c>
      <c r="Q125">
        <f t="shared" ca="1" si="22"/>
        <v>-0.10559465305873342</v>
      </c>
      <c r="R125" s="61"/>
      <c r="S125" s="2">
        <f t="shared" si="26"/>
        <v>40624.798999999999</v>
      </c>
      <c r="W125">
        <v>239</v>
      </c>
      <c r="X125">
        <v>-4.1810108377831057E-3</v>
      </c>
    </row>
    <row r="126" spans="1:24" x14ac:dyDescent="0.2">
      <c r="A126" s="4" t="s">
        <v>148</v>
      </c>
      <c r="B126" s="113" t="s">
        <v>91</v>
      </c>
      <c r="C126" s="115" t="s">
        <v>35</v>
      </c>
      <c r="D126" s="90" t="str">
        <f t="shared" si="24"/>
        <v>I</v>
      </c>
      <c r="E126" s="22">
        <v>55669.426099999997</v>
      </c>
      <c r="F126" s="22">
        <v>1.6000000000000001E-3</v>
      </c>
      <c r="G126">
        <f t="shared" si="25"/>
        <v>25578.730232267593</v>
      </c>
      <c r="H126" s="304">
        <f t="shared" si="23"/>
        <v>25579</v>
      </c>
      <c r="I126">
        <f t="shared" si="27"/>
        <v>-0.10364800000388641</v>
      </c>
      <c r="M126">
        <f t="shared" si="28"/>
        <v>-0.10364800000388641</v>
      </c>
      <c r="Q126">
        <f t="shared" ca="1" si="22"/>
        <v>-0.10572647864849563</v>
      </c>
      <c r="R126" s="61"/>
      <c r="S126" s="2">
        <f t="shared" si="26"/>
        <v>40650.926099999997</v>
      </c>
      <c r="W126">
        <v>277</v>
      </c>
      <c r="X126">
        <v>-5.9581601817626506E-5</v>
      </c>
    </row>
    <row r="127" spans="1:24" x14ac:dyDescent="0.2">
      <c r="A127" s="4" t="s">
        <v>148</v>
      </c>
      <c r="B127" s="113" t="s">
        <v>91</v>
      </c>
      <c r="C127" s="115" t="s">
        <v>33</v>
      </c>
      <c r="D127" s="90" t="str">
        <f t="shared" si="24"/>
        <v>II</v>
      </c>
      <c r="E127" s="22">
        <v>55669.616300000002</v>
      </c>
      <c r="F127" s="22">
        <v>1E-4</v>
      </c>
      <c r="G127">
        <f t="shared" si="25"/>
        <v>25579.225271464715</v>
      </c>
      <c r="H127" s="304">
        <f t="shared" si="23"/>
        <v>25579.5</v>
      </c>
      <c r="I127">
        <f t="shared" si="27"/>
        <v>-0.10555400000157533</v>
      </c>
      <c r="M127">
        <f t="shared" si="28"/>
        <v>-0.10555400000157533</v>
      </c>
      <c r="Q127">
        <f t="shared" ca="1" si="22"/>
        <v>-0.10572744795430271</v>
      </c>
      <c r="R127" s="61"/>
      <c r="S127" s="2">
        <f t="shared" si="26"/>
        <v>40651.116300000002</v>
      </c>
      <c r="W127">
        <v>277.5</v>
      </c>
      <c r="X127">
        <v>1.4354372033267282E-3</v>
      </c>
    </row>
    <row r="128" spans="1:24" x14ac:dyDescent="0.2">
      <c r="A128" s="107" t="s">
        <v>158</v>
      </c>
      <c r="B128" s="14" t="s">
        <v>104</v>
      </c>
      <c r="C128" s="67" t="s">
        <v>33</v>
      </c>
      <c r="D128" s="81" t="str">
        <f t="shared" si="24"/>
        <v>I</v>
      </c>
      <c r="E128" s="83">
        <v>55672.498699999996</v>
      </c>
      <c r="F128" s="83">
        <v>2.9999999999999997E-4</v>
      </c>
      <c r="G128" s="13">
        <f t="shared" si="25"/>
        <v>25586.727379675795</v>
      </c>
      <c r="H128" s="304">
        <f t="shared" si="23"/>
        <v>25587</v>
      </c>
      <c r="I128">
        <f t="shared" si="27"/>
        <v>-0.10474400000384776</v>
      </c>
      <c r="M128">
        <f t="shared" si="28"/>
        <v>-0.10474400000384776</v>
      </c>
      <c r="Q128">
        <f t="shared" ca="1" si="22"/>
        <v>-0.10574198754140883</v>
      </c>
      <c r="R128" s="61"/>
      <c r="S128" s="2">
        <f t="shared" si="26"/>
        <v>40653.998699999996</v>
      </c>
      <c r="W128">
        <v>1030.5</v>
      </c>
      <c r="X128">
        <v>-1.6624129057163373E-4</v>
      </c>
    </row>
    <row r="129" spans="1:24" x14ac:dyDescent="0.2">
      <c r="A129" s="4" t="s">
        <v>150</v>
      </c>
      <c r="B129" s="65" t="s">
        <v>90</v>
      </c>
      <c r="C129" s="66" t="s">
        <v>35</v>
      </c>
      <c r="D129" s="81" t="str">
        <f t="shared" si="24"/>
        <v>II</v>
      </c>
      <c r="E129" s="22">
        <v>55685.748500000002</v>
      </c>
      <c r="F129" s="22">
        <v>6.9999999999999999E-4</v>
      </c>
      <c r="G129">
        <f t="shared" si="25"/>
        <v>25621.213028224003</v>
      </c>
      <c r="H129" s="304">
        <f t="shared" si="23"/>
        <v>25621.5</v>
      </c>
      <c r="I129">
        <f t="shared" si="27"/>
        <v>-0.11025800000061281</v>
      </c>
      <c r="M129">
        <f t="shared" si="28"/>
        <v>-0.11025800000061281</v>
      </c>
      <c r="Q129">
        <f t="shared" ca="1" si="22"/>
        <v>-0.10580886964209701</v>
      </c>
      <c r="R129" s="61"/>
      <c r="S129" s="2">
        <f t="shared" si="26"/>
        <v>40667.248500000002</v>
      </c>
      <c r="W129">
        <v>1191.5</v>
      </c>
      <c r="X129">
        <v>1.8298141731065698E-3</v>
      </c>
    </row>
    <row r="130" spans="1:24" x14ac:dyDescent="0.2">
      <c r="A130" s="4" t="s">
        <v>148</v>
      </c>
      <c r="B130" s="113" t="s">
        <v>91</v>
      </c>
      <c r="C130" s="115" t="s">
        <v>33</v>
      </c>
      <c r="D130" s="90" t="str">
        <f t="shared" si="24"/>
        <v>II</v>
      </c>
      <c r="E130" s="22">
        <v>55700.352599999998</v>
      </c>
      <c r="F130" s="22">
        <v>1.1000000000000001E-3</v>
      </c>
      <c r="G130">
        <f t="shared" si="25"/>
        <v>25659.223553663076</v>
      </c>
      <c r="H130" s="304">
        <f t="shared" si="23"/>
        <v>25659.5</v>
      </c>
      <c r="I130">
        <f t="shared" si="27"/>
        <v>-0.10621399999945424</v>
      </c>
      <c r="M130">
        <f t="shared" si="28"/>
        <v>-0.10621399999945424</v>
      </c>
      <c r="Q130">
        <f t="shared" ca="1" si="22"/>
        <v>-0.10588253688343471</v>
      </c>
      <c r="R130" s="61"/>
      <c r="S130" s="2">
        <f t="shared" si="26"/>
        <v>40681.852599999998</v>
      </c>
      <c r="W130">
        <v>2050.5</v>
      </c>
      <c r="X130">
        <v>2.2721225032000802E-3</v>
      </c>
    </row>
    <row r="131" spans="1:24" x14ac:dyDescent="0.2">
      <c r="A131" s="4" t="s">
        <v>148</v>
      </c>
      <c r="B131" s="113" t="s">
        <v>91</v>
      </c>
      <c r="C131" s="115" t="s">
        <v>35</v>
      </c>
      <c r="D131" s="90" t="str">
        <f t="shared" si="24"/>
        <v>I</v>
      </c>
      <c r="E131" s="22">
        <v>55700.546199999997</v>
      </c>
      <c r="F131" s="22">
        <v>3.8E-3</v>
      </c>
      <c r="G131">
        <f t="shared" si="25"/>
        <v>25659.727442141309</v>
      </c>
      <c r="H131" s="304">
        <f t="shared" si="23"/>
        <v>25660</v>
      </c>
      <c r="I131">
        <f t="shared" si="27"/>
        <v>-0.10472000000299886</v>
      </c>
      <c r="M131">
        <f t="shared" si="28"/>
        <v>-0.10472000000299886</v>
      </c>
      <c r="Q131">
        <f t="shared" ca="1" si="22"/>
        <v>-0.10588350618924181</v>
      </c>
      <c r="R131" s="61"/>
      <c r="S131" s="2">
        <f t="shared" si="26"/>
        <v>40682.046199999997</v>
      </c>
      <c r="W131">
        <v>2061</v>
      </c>
      <c r="X131">
        <v>8.675174176460132E-4</v>
      </c>
    </row>
    <row r="132" spans="1:24" x14ac:dyDescent="0.2">
      <c r="A132" s="4" t="s">
        <v>150</v>
      </c>
      <c r="B132" s="70" t="s">
        <v>103</v>
      </c>
      <c r="C132" s="69" t="s">
        <v>33</v>
      </c>
      <c r="D132" s="81" t="str">
        <f t="shared" si="24"/>
        <v>I</v>
      </c>
      <c r="E132" s="64">
        <v>55989.854700000004</v>
      </c>
      <c r="F132" s="64">
        <v>2.9999999999999997E-4</v>
      </c>
      <c r="G132" s="13">
        <f t="shared" si="25"/>
        <v>26412.719279980851</v>
      </c>
      <c r="H132" s="304">
        <f t="shared" si="23"/>
        <v>26413</v>
      </c>
      <c r="I132">
        <f t="shared" si="27"/>
        <v>-0.10785599999508122</v>
      </c>
      <c r="M132">
        <f t="shared" si="28"/>
        <v>-0.10785599999508122</v>
      </c>
      <c r="Q132">
        <f t="shared" ca="1" si="22"/>
        <v>-0.10734328073469687</v>
      </c>
      <c r="R132" s="61"/>
      <c r="S132" s="2">
        <f t="shared" si="26"/>
        <v>40971.354700000004</v>
      </c>
    </row>
    <row r="133" spans="1:24" x14ac:dyDescent="0.2">
      <c r="A133" s="4" t="s">
        <v>150</v>
      </c>
      <c r="B133" s="70" t="s">
        <v>103</v>
      </c>
      <c r="C133" s="69" t="s">
        <v>33</v>
      </c>
      <c r="D133" s="81" t="str">
        <f t="shared" si="24"/>
        <v>I</v>
      </c>
      <c r="E133" s="64">
        <v>56051.714500000002</v>
      </c>
      <c r="F133" s="64">
        <v>4.0000000000000002E-4</v>
      </c>
      <c r="G133" s="13">
        <f t="shared" si="25"/>
        <v>26573.723621334058</v>
      </c>
      <c r="H133" s="304">
        <f t="shared" si="23"/>
        <v>26574</v>
      </c>
      <c r="I133">
        <f t="shared" si="27"/>
        <v>-0.10618799999792827</v>
      </c>
      <c r="M133">
        <f t="shared" si="28"/>
        <v>-0.10618799999792827</v>
      </c>
      <c r="Q133">
        <f t="shared" ca="1" si="22"/>
        <v>-0.10765539720457507</v>
      </c>
      <c r="R133" s="61"/>
      <c r="S133" s="2">
        <f t="shared" si="26"/>
        <v>41033.214500000002</v>
      </c>
    </row>
    <row r="134" spans="1:24" x14ac:dyDescent="0.2">
      <c r="A134" s="4" t="s">
        <v>152</v>
      </c>
      <c r="B134" s="118" t="s">
        <v>105</v>
      </c>
      <c r="C134" s="87" t="s">
        <v>35</v>
      </c>
      <c r="D134" s="90" t="str">
        <f t="shared" si="24"/>
        <v>I</v>
      </c>
      <c r="E134" s="64">
        <v>56381.751300000004</v>
      </c>
      <c r="F134" s="64">
        <v>2.9999999999999997E-4</v>
      </c>
      <c r="G134" s="13">
        <f t="shared" si="25"/>
        <v>27432.72021696356</v>
      </c>
      <c r="H134" s="304">
        <f t="shared" si="23"/>
        <v>27433</v>
      </c>
      <c r="I134">
        <f t="shared" si="27"/>
        <v>-0.10749599999689963</v>
      </c>
      <c r="N134" s="6">
        <f>I134</f>
        <v>-0.10749599999689963</v>
      </c>
      <c r="Q134">
        <f t="shared" ca="1" si="22"/>
        <v>-0.10932066458113007</v>
      </c>
      <c r="R134" s="61"/>
      <c r="S134" s="2">
        <f t="shared" si="26"/>
        <v>41363.251300000004</v>
      </c>
    </row>
    <row r="135" spans="1:24" x14ac:dyDescent="0.2">
      <c r="A135" s="4" t="s">
        <v>152</v>
      </c>
      <c r="B135" s="118" t="s">
        <v>105</v>
      </c>
      <c r="C135" s="87" t="s">
        <v>33</v>
      </c>
      <c r="D135" s="90" t="str">
        <f t="shared" si="24"/>
        <v>II</v>
      </c>
      <c r="E135" s="64">
        <v>56385.784099999997</v>
      </c>
      <c r="F135" s="64">
        <v>2.9999999999999997E-4</v>
      </c>
      <c r="G135" s="13">
        <f t="shared" si="25"/>
        <v>27443.216505470929</v>
      </c>
      <c r="H135" s="304">
        <f t="shared" si="23"/>
        <v>27443.5</v>
      </c>
      <c r="I135">
        <f t="shared" si="27"/>
        <v>-0.10892200000671437</v>
      </c>
      <c r="N135" s="6">
        <f>I135</f>
        <v>-0.10892200000671437</v>
      </c>
      <c r="Q135">
        <f t="shared" ca="1" si="22"/>
        <v>-0.10934102000307865</v>
      </c>
      <c r="R135" s="61"/>
      <c r="S135" s="2">
        <f t="shared" si="26"/>
        <v>41367.284099999997</v>
      </c>
    </row>
    <row r="136" spans="1:24" x14ac:dyDescent="0.2">
      <c r="A136" s="4" t="s">
        <v>152</v>
      </c>
      <c r="B136" s="60" t="s">
        <v>137</v>
      </c>
      <c r="C136" s="87" t="s">
        <v>33</v>
      </c>
      <c r="D136" s="90" t="str">
        <f t="shared" si="24"/>
        <v>II</v>
      </c>
      <c r="E136" s="70">
        <v>56395.390200000002</v>
      </c>
      <c r="F136" s="70">
        <v>1E-4</v>
      </c>
      <c r="G136" s="105">
        <f t="shared" si="25"/>
        <v>27468.218587654734</v>
      </c>
      <c r="H136" s="304">
        <f t="shared" si="23"/>
        <v>27468.5</v>
      </c>
      <c r="I136" s="106">
        <f t="shared" si="27"/>
        <v>-0.10812199999782024</v>
      </c>
      <c r="O136" s="10">
        <f>I136</f>
        <v>-0.10812199999782024</v>
      </c>
      <c r="Q136">
        <f t="shared" ca="1" si="22"/>
        <v>-0.1093894852934324</v>
      </c>
      <c r="R136" s="61"/>
      <c r="S136" s="2">
        <f t="shared" si="26"/>
        <v>41376.890200000002</v>
      </c>
    </row>
    <row r="137" spans="1:24" x14ac:dyDescent="0.2">
      <c r="A137" s="4" t="s">
        <v>152</v>
      </c>
      <c r="B137" s="60" t="s">
        <v>137</v>
      </c>
      <c r="C137" s="87" t="s">
        <v>35</v>
      </c>
      <c r="D137" s="90" t="str">
        <f t="shared" si="24"/>
        <v>I</v>
      </c>
      <c r="E137" s="70">
        <v>56395.582399999999</v>
      </c>
      <c r="F137" s="70">
        <v>1E-4</v>
      </c>
      <c r="G137" s="105">
        <f t="shared" si="25"/>
        <v>27468.718832311326</v>
      </c>
      <c r="H137" s="304">
        <f t="shared" si="23"/>
        <v>27469</v>
      </c>
      <c r="I137" s="106">
        <f t="shared" si="27"/>
        <v>-0.10802800000237767</v>
      </c>
      <c r="O137" s="10">
        <f>I137</f>
        <v>-0.10802800000237767</v>
      </c>
      <c r="Q137">
        <f t="shared" ca="1" si="22"/>
        <v>-0.10939045459923948</v>
      </c>
      <c r="S137" s="2">
        <f t="shared" si="26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</sheetPr>
  <dimension ref="A1:X216"/>
  <sheetViews>
    <sheetView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S137" sqref="S137"/>
    </sheetView>
  </sheetViews>
  <sheetFormatPr defaultColWidth="10.28515625" defaultRowHeight="12.75" x14ac:dyDescent="0.2"/>
  <cols>
    <col min="1" max="1" width="5.85546875" style="4" customWidth="1"/>
    <col min="2" max="2" width="14.4257812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88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E4" s="30">
        <v>45769.538</v>
      </c>
      <c r="F4" s="31">
        <v>0.38420589999999999</v>
      </c>
      <c r="G4" s="27" t="s">
        <v>36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45769.538</v>
      </c>
      <c r="F7" s="86">
        <v>0.38420589999999999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0.38420589999999999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-5.4630273183927935E-2</v>
      </c>
      <c r="F11" s="4"/>
      <c r="G11" s="36"/>
      <c r="H11" s="50" t="str">
        <f>VLOOKUP(H10,$J$1:$K$11,2,FALSE)&amp;$G19</f>
        <v>H73</v>
      </c>
      <c r="I11" s="50" t="str">
        <f>VLOOKUP(I10,$J$1:$K$11,2,FALSE)&amp;$G19</f>
        <v>I73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4.1613883857615455E-6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56395.581037545402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0.38421006138838576</v>
      </c>
      <c r="F16" s="40" t="s">
        <v>83</v>
      </c>
      <c r="G16" s="41">
        <f ca="1">ROUND(2*(G15-E7)/E8,0)/2+1</f>
        <v>37996</v>
      </c>
    </row>
    <row r="17" spans="1:21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55975.193196725166</v>
      </c>
    </row>
    <row r="18" spans="1:21" ht="14.25" thickTop="1" thickBot="1" x14ac:dyDescent="0.25">
      <c r="B18" s="42" t="s">
        <v>9</v>
      </c>
      <c r="C18" s="24"/>
      <c r="D18" s="36"/>
      <c r="E18" s="45">
        <f ca="1">+E15</f>
        <v>56395.581037545402</v>
      </c>
      <c r="F18" s="46">
        <f ca="1">+E16</f>
        <v>0.38421006138838576</v>
      </c>
      <c r="G18" s="47" t="s">
        <v>72</v>
      </c>
    </row>
    <row r="19" spans="1:21" ht="13.5" thickTop="1" x14ac:dyDescent="0.2">
      <c r="B19" s="51" t="s">
        <v>78</v>
      </c>
      <c r="D19"/>
      <c r="E19">
        <f>E7+AA86</f>
        <v>45769.538</v>
      </c>
      <c r="F19">
        <f>E8+AA87</f>
        <v>0.38420589999999999</v>
      </c>
      <c r="G19" s="52">
        <v>73</v>
      </c>
    </row>
    <row r="20" spans="1:21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1" x14ac:dyDescent="0.2">
      <c r="B21" s="13" t="s">
        <v>16</v>
      </c>
      <c r="C21" s="69" t="s">
        <v>33</v>
      </c>
      <c r="D21" s="81" t="str">
        <f t="shared" ref="D21:D52" si="0">IF(H21=INT(H21),"I","II")</f>
        <v>I</v>
      </c>
      <c r="E21" s="70">
        <v>44365.2497</v>
      </c>
      <c r="F21" s="70" t="s">
        <v>18</v>
      </c>
      <c r="G21">
        <f t="shared" ref="G21:G52" si="1">+(E21-E$7)/E$8</f>
        <v>-3655.0409559041136</v>
      </c>
      <c r="H21">
        <f t="shared" ref="H21:H52" si="2">ROUND(2*G21,0)/2</f>
        <v>-3655</v>
      </c>
      <c r="I21">
        <f t="shared" ref="I21:I52" si="3">+E21-(E$7+H21*E$8)</f>
        <v>-1.5735499997390434E-2</v>
      </c>
      <c r="J21">
        <f>+I21</f>
        <v>-1.5735499997390434E-2</v>
      </c>
      <c r="S21" s="2">
        <f t="shared" ref="S21:S52" si="4">+E21-15018.5</f>
        <v>29346.7497</v>
      </c>
    </row>
    <row r="22" spans="1:21" x14ac:dyDescent="0.2">
      <c r="A22" s="4" t="s">
        <v>149</v>
      </c>
      <c r="B22" s="13" t="s">
        <v>106</v>
      </c>
      <c r="C22" s="69" t="s">
        <v>35</v>
      </c>
      <c r="D22" s="81" t="str">
        <f t="shared" si="0"/>
        <v>II</v>
      </c>
      <c r="E22" s="80">
        <v>45769.731399999997</v>
      </c>
      <c r="F22" s="70"/>
      <c r="G22">
        <f t="shared" si="1"/>
        <v>0.50337592420229005</v>
      </c>
      <c r="H22">
        <f t="shared" si="2"/>
        <v>0.5</v>
      </c>
      <c r="I22">
        <f t="shared" si="3"/>
        <v>1.2970499956281856E-3</v>
      </c>
      <c r="M22" s="6">
        <f t="shared" ref="M22:M27" si="5">I22</f>
        <v>1.2970499956281856E-3</v>
      </c>
      <c r="R22" s="61"/>
      <c r="S22" s="2">
        <f t="shared" si="4"/>
        <v>30751.231399999997</v>
      </c>
    </row>
    <row r="23" spans="1:21" x14ac:dyDescent="0.2">
      <c r="A23" s="4" t="s">
        <v>149</v>
      </c>
      <c r="B23" s="13" t="s">
        <v>106</v>
      </c>
      <c r="C23" s="69" t="s">
        <v>33</v>
      </c>
      <c r="D23" s="81" t="str">
        <f t="shared" si="0"/>
        <v>I</v>
      </c>
      <c r="E23" s="80">
        <v>45770.691899999998</v>
      </c>
      <c r="F23" s="70"/>
      <c r="G23">
        <f t="shared" si="1"/>
        <v>3.00333753333179</v>
      </c>
      <c r="H23">
        <f t="shared" si="2"/>
        <v>3</v>
      </c>
      <c r="I23">
        <f t="shared" si="3"/>
        <v>1.2822999997297302E-3</v>
      </c>
      <c r="M23" s="6">
        <f t="shared" si="5"/>
        <v>1.2822999997297302E-3</v>
      </c>
      <c r="S23" s="2">
        <f t="shared" si="4"/>
        <v>30752.191899999998</v>
      </c>
    </row>
    <row r="24" spans="1:21" x14ac:dyDescent="0.2">
      <c r="A24" s="4" t="s">
        <v>149</v>
      </c>
      <c r="B24" s="13" t="s">
        <v>106</v>
      </c>
      <c r="C24" s="69" t="s">
        <v>35</v>
      </c>
      <c r="D24" s="81" t="str">
        <f t="shared" si="0"/>
        <v>II</v>
      </c>
      <c r="E24" s="80">
        <v>45770.883999999998</v>
      </c>
      <c r="F24" s="70"/>
      <c r="G24">
        <f t="shared" si="1"/>
        <v>3.5033298551576899</v>
      </c>
      <c r="H24">
        <f t="shared" si="2"/>
        <v>3.5</v>
      </c>
      <c r="I24">
        <f t="shared" si="3"/>
        <v>1.2793499990948476E-3</v>
      </c>
      <c r="M24" s="6">
        <f t="shared" si="5"/>
        <v>1.2793499990948476E-3</v>
      </c>
      <c r="S24" s="2">
        <f t="shared" si="4"/>
        <v>30752.383999999998</v>
      </c>
    </row>
    <row r="25" spans="1:21" x14ac:dyDescent="0.2">
      <c r="A25" s="4" t="s">
        <v>149</v>
      </c>
      <c r="B25" s="13" t="s">
        <v>106</v>
      </c>
      <c r="C25" s="69" t="s">
        <v>33</v>
      </c>
      <c r="D25" s="81" t="str">
        <f t="shared" si="0"/>
        <v>I</v>
      </c>
      <c r="E25" s="80">
        <v>45773.765200000002</v>
      </c>
      <c r="F25" s="70"/>
      <c r="G25">
        <f t="shared" si="1"/>
        <v>11.002433851227105</v>
      </c>
      <c r="H25">
        <f t="shared" si="2"/>
        <v>11</v>
      </c>
      <c r="I25">
        <f t="shared" si="3"/>
        <v>9.3510000442620367E-4</v>
      </c>
      <c r="M25" s="6">
        <f t="shared" si="5"/>
        <v>9.3510000442620367E-4</v>
      </c>
      <c r="S25" s="2">
        <f t="shared" si="4"/>
        <v>30755.265200000002</v>
      </c>
    </row>
    <row r="26" spans="1:21" x14ac:dyDescent="0.2">
      <c r="A26" s="4" t="s">
        <v>149</v>
      </c>
      <c r="B26" s="13" t="s">
        <v>106</v>
      </c>
      <c r="C26" s="69" t="s">
        <v>35</v>
      </c>
      <c r="D26" s="81" t="str">
        <f t="shared" si="0"/>
        <v>II</v>
      </c>
      <c r="E26" s="80">
        <v>45773.957199999997</v>
      </c>
      <c r="F26" s="70"/>
      <c r="G26">
        <f t="shared" si="1"/>
        <v>11.502165895934018</v>
      </c>
      <c r="H26">
        <f t="shared" si="2"/>
        <v>11.5</v>
      </c>
      <c r="I26">
        <f t="shared" si="3"/>
        <v>8.3214999904157594E-4</v>
      </c>
      <c r="M26" s="6">
        <f t="shared" si="5"/>
        <v>8.3214999904157594E-4</v>
      </c>
      <c r="S26" s="2">
        <f t="shared" si="4"/>
        <v>30755.457199999997</v>
      </c>
    </row>
    <row r="27" spans="1:21" x14ac:dyDescent="0.2">
      <c r="A27" s="4" t="s">
        <v>149</v>
      </c>
      <c r="B27" s="13" t="s">
        <v>106</v>
      </c>
      <c r="C27" s="69" t="s">
        <v>33</v>
      </c>
      <c r="D27" s="81" t="str">
        <f t="shared" si="0"/>
        <v>I</v>
      </c>
      <c r="E27" s="80">
        <v>45841.760999999999</v>
      </c>
      <c r="F27" s="70"/>
      <c r="G27">
        <f t="shared" si="1"/>
        <v>187.97993471729129</v>
      </c>
      <c r="H27">
        <f t="shared" si="2"/>
        <v>188</v>
      </c>
      <c r="I27">
        <f t="shared" si="3"/>
        <v>-7.7091999992262572E-3</v>
      </c>
      <c r="M27" s="6">
        <f t="shared" si="5"/>
        <v>-7.7091999992262572E-3</v>
      </c>
      <c r="R27" s="61"/>
      <c r="S27" s="2">
        <f t="shared" si="4"/>
        <v>30823.260999999999</v>
      </c>
    </row>
    <row r="28" spans="1:21" x14ac:dyDescent="0.2">
      <c r="A28" s="107" t="s">
        <v>158</v>
      </c>
      <c r="B28" s="14" t="s">
        <v>44</v>
      </c>
      <c r="C28" s="81" t="s">
        <v>33</v>
      </c>
      <c r="D28" s="81" t="str">
        <f t="shared" si="0"/>
        <v>I</v>
      </c>
      <c r="E28" s="78">
        <v>46148.366999999998</v>
      </c>
      <c r="F28" s="78"/>
      <c r="G28" s="9">
        <f t="shared" si="1"/>
        <v>986.0051602539105</v>
      </c>
      <c r="H28">
        <f t="shared" si="2"/>
        <v>986</v>
      </c>
      <c r="I28" s="10">
        <f t="shared" si="3"/>
        <v>1.982599998882506E-3</v>
      </c>
      <c r="K28" s="75">
        <f>I28</f>
        <v>1.982599998882506E-3</v>
      </c>
      <c r="S28" s="2">
        <f t="shared" si="4"/>
        <v>31129.866999999998</v>
      </c>
    </row>
    <row r="29" spans="1:21" x14ac:dyDescent="0.2">
      <c r="A29" s="107" t="s">
        <v>158</v>
      </c>
      <c r="B29" s="14" t="s">
        <v>44</v>
      </c>
      <c r="C29" s="81" t="s">
        <v>33</v>
      </c>
      <c r="D29" s="81" t="str">
        <f t="shared" si="0"/>
        <v>I</v>
      </c>
      <c r="E29" s="78">
        <v>46173.326999999997</v>
      </c>
      <c r="F29" s="78"/>
      <c r="G29" s="9">
        <f t="shared" si="1"/>
        <v>1050.9703260673432</v>
      </c>
      <c r="H29">
        <f t="shared" si="2"/>
        <v>1051</v>
      </c>
      <c r="I29" s="10">
        <f t="shared" si="3"/>
        <v>-1.1400900002627168E-2</v>
      </c>
      <c r="K29" s="75">
        <f>I29</f>
        <v>-1.1400900002627168E-2</v>
      </c>
      <c r="S29" s="2">
        <f t="shared" si="4"/>
        <v>31154.826999999997</v>
      </c>
    </row>
    <row r="30" spans="1:21" x14ac:dyDescent="0.2">
      <c r="A30" s="4" t="s">
        <v>148</v>
      </c>
      <c r="B30" s="93" t="s">
        <v>107</v>
      </c>
      <c r="C30" s="90" t="s">
        <v>33</v>
      </c>
      <c r="D30" s="90" t="str">
        <f t="shared" si="0"/>
        <v>II</v>
      </c>
      <c r="E30" s="78">
        <v>46180.449000000001</v>
      </c>
      <c r="F30" s="78"/>
      <c r="G30" s="9">
        <f t="shared" si="1"/>
        <v>1069.5072616011364</v>
      </c>
      <c r="H30">
        <f t="shared" si="2"/>
        <v>1069.5</v>
      </c>
      <c r="I30" s="10">
        <f t="shared" si="3"/>
        <v>2.7899499982595444E-3</v>
      </c>
      <c r="K30" s="6"/>
      <c r="M30" s="10"/>
      <c r="R30" s="61"/>
      <c r="S30" s="2">
        <f t="shared" si="4"/>
        <v>31161.949000000001</v>
      </c>
      <c r="U30" t="s">
        <v>156</v>
      </c>
    </row>
    <row r="31" spans="1:21" x14ac:dyDescent="0.2">
      <c r="A31" s="4" t="s">
        <v>148</v>
      </c>
      <c r="B31" s="93" t="s">
        <v>107</v>
      </c>
      <c r="C31" s="90" t="s">
        <v>33</v>
      </c>
      <c r="D31" s="90" t="str">
        <f t="shared" si="0"/>
        <v>II</v>
      </c>
      <c r="E31" s="78">
        <v>46180.4496</v>
      </c>
      <c r="F31" s="78"/>
      <c r="G31" s="9">
        <f t="shared" si="1"/>
        <v>1069.5088232637747</v>
      </c>
      <c r="H31">
        <f t="shared" si="2"/>
        <v>1069.5</v>
      </c>
      <c r="I31" s="10">
        <f t="shared" si="3"/>
        <v>3.3899499976541847E-3</v>
      </c>
      <c r="K31" s="6"/>
      <c r="M31" s="10"/>
      <c r="R31" s="61"/>
      <c r="S31" s="2">
        <f t="shared" si="4"/>
        <v>31161.9496</v>
      </c>
    </row>
    <row r="32" spans="1:21" x14ac:dyDescent="0.2">
      <c r="A32" s="107" t="s">
        <v>158</v>
      </c>
      <c r="B32" s="14" t="s">
        <v>44</v>
      </c>
      <c r="C32" s="69" t="s">
        <v>35</v>
      </c>
      <c r="D32" s="81" t="str">
        <f t="shared" si="0"/>
        <v>II</v>
      </c>
      <c r="E32" s="78">
        <v>46200.417999999998</v>
      </c>
      <c r="F32" s="78"/>
      <c r="G32" s="9">
        <f t="shared" si="1"/>
        <v>1121.4819970229437</v>
      </c>
      <c r="H32">
        <f t="shared" si="2"/>
        <v>1121.5</v>
      </c>
      <c r="I32" s="10">
        <f t="shared" si="3"/>
        <v>-6.9168500049272552E-3</v>
      </c>
      <c r="K32" s="75">
        <f t="shared" ref="K32:K40" si="6">I32</f>
        <v>-6.9168500049272552E-3</v>
      </c>
      <c r="S32" s="2">
        <f t="shared" si="4"/>
        <v>31181.917999999998</v>
      </c>
    </row>
    <row r="33" spans="1:21" x14ac:dyDescent="0.2">
      <c r="A33" s="107" t="s">
        <v>158</v>
      </c>
      <c r="B33" s="14" t="s">
        <v>44</v>
      </c>
      <c r="C33" s="69" t="s">
        <v>35</v>
      </c>
      <c r="D33" s="81" t="str">
        <f t="shared" si="0"/>
        <v>II</v>
      </c>
      <c r="E33" s="78">
        <v>46220.406000000003</v>
      </c>
      <c r="F33" s="78"/>
      <c r="G33" s="9">
        <f t="shared" si="1"/>
        <v>1173.506185095029</v>
      </c>
      <c r="H33">
        <f t="shared" si="2"/>
        <v>1173.5</v>
      </c>
      <c r="I33" s="10">
        <f t="shared" si="3"/>
        <v>2.3763499993947335E-3</v>
      </c>
      <c r="K33" s="75">
        <f t="shared" si="6"/>
        <v>2.3763499993947335E-3</v>
      </c>
      <c r="S33" s="2">
        <f t="shared" si="4"/>
        <v>31201.906000000003</v>
      </c>
    </row>
    <row r="34" spans="1:21" x14ac:dyDescent="0.2">
      <c r="A34" s="4" t="s">
        <v>148</v>
      </c>
      <c r="B34" s="93" t="s">
        <v>45</v>
      </c>
      <c r="C34" s="90" t="s">
        <v>35</v>
      </c>
      <c r="D34" s="90" t="str">
        <f t="shared" si="0"/>
        <v>I</v>
      </c>
      <c r="E34" s="78">
        <v>48329.51</v>
      </c>
      <c r="F34" s="78"/>
      <c r="G34" s="9">
        <f t="shared" si="1"/>
        <v>6663.0210519932198</v>
      </c>
      <c r="H34">
        <f t="shared" si="2"/>
        <v>6663</v>
      </c>
      <c r="I34" s="10">
        <f t="shared" si="3"/>
        <v>8.0883000046014786E-3</v>
      </c>
      <c r="K34" s="75">
        <f t="shared" si="6"/>
        <v>8.0883000046014786E-3</v>
      </c>
      <c r="S34" s="2">
        <f t="shared" si="4"/>
        <v>33311.01</v>
      </c>
    </row>
    <row r="35" spans="1:21" x14ac:dyDescent="0.2">
      <c r="A35" s="4" t="s">
        <v>148</v>
      </c>
      <c r="B35" s="93" t="s">
        <v>45</v>
      </c>
      <c r="C35" s="90" t="s">
        <v>35</v>
      </c>
      <c r="D35" s="90" t="str">
        <f t="shared" si="0"/>
        <v>I</v>
      </c>
      <c r="E35" s="78">
        <v>48387.527999999998</v>
      </c>
      <c r="F35" s="78"/>
      <c r="G35" s="9">
        <f t="shared" si="1"/>
        <v>6814.0286237145192</v>
      </c>
      <c r="H35">
        <f t="shared" si="2"/>
        <v>6814</v>
      </c>
      <c r="I35" s="10">
        <f t="shared" si="3"/>
        <v>1.0997400000633206E-2</v>
      </c>
      <c r="K35" s="75">
        <f t="shared" si="6"/>
        <v>1.0997400000633206E-2</v>
      </c>
      <c r="S35" s="2">
        <f t="shared" si="4"/>
        <v>33369.027999999998</v>
      </c>
    </row>
    <row r="36" spans="1:21" x14ac:dyDescent="0.2">
      <c r="A36" s="4" t="s">
        <v>148</v>
      </c>
      <c r="B36" s="93" t="s">
        <v>45</v>
      </c>
      <c r="C36" s="87" t="s">
        <v>33</v>
      </c>
      <c r="D36" s="90" t="str">
        <f t="shared" si="0"/>
        <v>II</v>
      </c>
      <c r="E36" s="78">
        <v>48400.404999999999</v>
      </c>
      <c r="F36" s="78"/>
      <c r="G36" s="9">
        <f t="shared" si="1"/>
        <v>6847.5445067345363</v>
      </c>
      <c r="H36">
        <f t="shared" si="2"/>
        <v>6847.5</v>
      </c>
      <c r="I36" s="10">
        <f t="shared" si="3"/>
        <v>1.7099749995395541E-2</v>
      </c>
      <c r="K36" s="75">
        <f t="shared" si="6"/>
        <v>1.7099749995395541E-2</v>
      </c>
      <c r="S36" s="2">
        <f t="shared" si="4"/>
        <v>33381.904999999999</v>
      </c>
    </row>
    <row r="37" spans="1:21" x14ac:dyDescent="0.2">
      <c r="A37" s="4" t="s">
        <v>148</v>
      </c>
      <c r="B37" s="93" t="s">
        <v>46</v>
      </c>
      <c r="C37" s="87" t="s">
        <v>33</v>
      </c>
      <c r="D37" s="90" t="str">
        <f t="shared" si="0"/>
        <v>II</v>
      </c>
      <c r="E37" s="78">
        <v>48717.360999999997</v>
      </c>
      <c r="F37" s="78">
        <v>4.0000000000000001E-3</v>
      </c>
      <c r="G37" s="9">
        <f t="shared" si="1"/>
        <v>7672.5084128067701</v>
      </c>
      <c r="H37">
        <f t="shared" si="2"/>
        <v>7672.5</v>
      </c>
      <c r="I37" s="10">
        <f t="shared" si="3"/>
        <v>3.2322499973815866E-3</v>
      </c>
      <c r="K37" s="75">
        <f t="shared" si="6"/>
        <v>3.2322499973815866E-3</v>
      </c>
      <c r="S37" s="2">
        <f t="shared" si="4"/>
        <v>33698.860999999997</v>
      </c>
    </row>
    <row r="38" spans="1:21" x14ac:dyDescent="0.2">
      <c r="A38" s="4" t="s">
        <v>148</v>
      </c>
      <c r="B38" s="93" t="s">
        <v>46</v>
      </c>
      <c r="C38" s="87" t="s">
        <v>33</v>
      </c>
      <c r="D38" s="90" t="str">
        <f t="shared" si="0"/>
        <v>II</v>
      </c>
      <c r="E38" s="78">
        <v>48733.491999999998</v>
      </c>
      <c r="F38" s="78">
        <v>2E-3</v>
      </c>
      <c r="G38" s="9">
        <f t="shared" si="1"/>
        <v>7714.4937128763459</v>
      </c>
      <c r="H38">
        <f t="shared" si="2"/>
        <v>7714.5</v>
      </c>
      <c r="I38" s="10">
        <f t="shared" si="3"/>
        <v>-2.4155499995686114E-3</v>
      </c>
      <c r="K38" s="75">
        <f t="shared" si="6"/>
        <v>-2.4155499995686114E-3</v>
      </c>
      <c r="S38" s="2">
        <f t="shared" si="4"/>
        <v>33714.991999999998</v>
      </c>
    </row>
    <row r="39" spans="1:21" x14ac:dyDescent="0.2">
      <c r="A39" s="4" t="s">
        <v>148</v>
      </c>
      <c r="B39" s="93" t="s">
        <v>46</v>
      </c>
      <c r="C39" s="90" t="s">
        <v>35</v>
      </c>
      <c r="D39" s="90" t="str">
        <f t="shared" si="0"/>
        <v>I</v>
      </c>
      <c r="E39" s="78">
        <v>48747.523999999998</v>
      </c>
      <c r="F39" s="78">
        <v>2E-3</v>
      </c>
      <c r="G39" s="9">
        <f t="shared" si="1"/>
        <v>7751.0157964778709</v>
      </c>
      <c r="H39">
        <f t="shared" si="2"/>
        <v>7751</v>
      </c>
      <c r="I39" s="10">
        <f t="shared" si="3"/>
        <v>6.0690999962389469E-3</v>
      </c>
      <c r="K39" s="75">
        <f t="shared" si="6"/>
        <v>6.0690999962389469E-3</v>
      </c>
      <c r="S39" s="2">
        <f t="shared" si="4"/>
        <v>33729.023999999998</v>
      </c>
    </row>
    <row r="40" spans="1:21" x14ac:dyDescent="0.2">
      <c r="A40" s="4" t="s">
        <v>148</v>
      </c>
      <c r="B40" s="93" t="s">
        <v>46</v>
      </c>
      <c r="C40" s="87" t="s">
        <v>33</v>
      </c>
      <c r="D40" s="90" t="str">
        <f t="shared" si="0"/>
        <v>II</v>
      </c>
      <c r="E40" s="78">
        <v>48791.502999999997</v>
      </c>
      <c r="F40" s="78">
        <v>3.0000000000000001E-3</v>
      </c>
      <c r="G40" s="9">
        <f t="shared" si="1"/>
        <v>7865.4830652001874</v>
      </c>
      <c r="H40">
        <f t="shared" si="2"/>
        <v>7865.5</v>
      </c>
      <c r="I40" s="10">
        <f t="shared" si="3"/>
        <v>-6.5064500013249926E-3</v>
      </c>
      <c r="K40" s="75">
        <f t="shared" si="6"/>
        <v>-6.5064500013249926E-3</v>
      </c>
      <c r="S40" s="2">
        <f t="shared" si="4"/>
        <v>33773.002999999997</v>
      </c>
    </row>
    <row r="41" spans="1:21" s="124" customFormat="1" x14ac:dyDescent="0.2">
      <c r="A41" s="119" t="s">
        <v>150</v>
      </c>
      <c r="B41" s="297" t="s">
        <v>36</v>
      </c>
      <c r="C41" s="264" t="s">
        <v>33</v>
      </c>
      <c r="D41" s="264" t="str">
        <f t="shared" si="0"/>
        <v>I</v>
      </c>
      <c r="E41" s="122">
        <v>49137.485999999997</v>
      </c>
      <c r="F41" s="122">
        <v>5.0000000000000001E-3</v>
      </c>
      <c r="G41" s="123">
        <f t="shared" si="1"/>
        <v>8765.9976070122739</v>
      </c>
      <c r="H41" s="124">
        <f t="shared" si="2"/>
        <v>8766</v>
      </c>
      <c r="I41" s="125">
        <f t="shared" si="3"/>
        <v>-9.1940000129397959E-4</v>
      </c>
      <c r="M41" s="125">
        <f t="shared" ref="M41:M49" si="7">I41</f>
        <v>-9.1940000129397959E-4</v>
      </c>
      <c r="Q41" s="126"/>
      <c r="R41" s="126"/>
      <c r="S41" s="128">
        <f t="shared" si="4"/>
        <v>34118.985999999997</v>
      </c>
      <c r="U41" s="130" t="s">
        <v>133</v>
      </c>
    </row>
    <row r="42" spans="1:21" s="124" customFormat="1" x14ac:dyDescent="0.2">
      <c r="A42" s="119" t="s">
        <v>150</v>
      </c>
      <c r="B42" s="297" t="s">
        <v>36</v>
      </c>
      <c r="C42" s="298" t="s">
        <v>33</v>
      </c>
      <c r="D42" s="264" t="str">
        <f t="shared" si="0"/>
        <v>I</v>
      </c>
      <c r="E42" s="136">
        <v>49479.43</v>
      </c>
      <c r="F42" s="136" t="s">
        <v>133</v>
      </c>
      <c r="G42" s="124">
        <f t="shared" si="1"/>
        <v>9655.99955648781</v>
      </c>
      <c r="H42" s="124">
        <f t="shared" si="2"/>
        <v>9656</v>
      </c>
      <c r="I42" s="124">
        <f t="shared" si="3"/>
        <v>-1.7040000238921493E-4</v>
      </c>
      <c r="M42" s="124">
        <f t="shared" si="7"/>
        <v>-1.7040000238921493E-4</v>
      </c>
      <c r="Q42" s="126"/>
      <c r="R42" s="126"/>
      <c r="S42" s="128">
        <f t="shared" si="4"/>
        <v>34460.93</v>
      </c>
      <c r="U42" s="130" t="s">
        <v>133</v>
      </c>
    </row>
    <row r="43" spans="1:21" s="124" customFormat="1" x14ac:dyDescent="0.2">
      <c r="A43" s="119" t="s">
        <v>150</v>
      </c>
      <c r="B43" s="297" t="s">
        <v>36</v>
      </c>
      <c r="C43" s="265" t="s">
        <v>35</v>
      </c>
      <c r="D43" s="264" t="str">
        <f t="shared" si="0"/>
        <v>II</v>
      </c>
      <c r="E43" s="122">
        <v>49516.508000000002</v>
      </c>
      <c r="F43" s="122">
        <v>3.0000000000000001E-3</v>
      </c>
      <c r="G43" s="123">
        <f t="shared" si="1"/>
        <v>9752.5051020819865</v>
      </c>
      <c r="H43" s="124">
        <f t="shared" si="2"/>
        <v>9752.5</v>
      </c>
      <c r="I43" s="125">
        <f t="shared" si="3"/>
        <v>1.960250003321562E-3</v>
      </c>
      <c r="M43" s="125">
        <f t="shared" si="7"/>
        <v>1.960250003321562E-3</v>
      </c>
      <c r="Q43" s="126"/>
      <c r="R43" s="126"/>
      <c r="S43" s="128">
        <f t="shared" si="4"/>
        <v>34498.008000000002</v>
      </c>
      <c r="U43" s="130" t="s">
        <v>133</v>
      </c>
    </row>
    <row r="44" spans="1:21" s="124" customFormat="1" x14ac:dyDescent="0.2">
      <c r="A44" s="119" t="s">
        <v>150</v>
      </c>
      <c r="B44" s="297" t="s">
        <v>36</v>
      </c>
      <c r="C44" s="298" t="s">
        <v>33</v>
      </c>
      <c r="D44" s="264" t="str">
        <f t="shared" si="0"/>
        <v>I</v>
      </c>
      <c r="E44" s="136">
        <v>49722.6325</v>
      </c>
      <c r="F44" s="136" t="s">
        <v>134</v>
      </c>
      <c r="G44" s="124">
        <f t="shared" si="1"/>
        <v>10288.999986725867</v>
      </c>
      <c r="H44" s="124">
        <f t="shared" si="2"/>
        <v>10289</v>
      </c>
      <c r="I44" s="124">
        <f t="shared" si="3"/>
        <v>-5.1000024541281164E-6</v>
      </c>
      <c r="M44" s="124">
        <f t="shared" si="7"/>
        <v>-5.1000024541281164E-6</v>
      </c>
      <c r="Q44" s="126"/>
      <c r="R44" s="126"/>
      <c r="S44" s="128">
        <f t="shared" si="4"/>
        <v>34704.1325</v>
      </c>
      <c r="U44" s="130" t="s">
        <v>134</v>
      </c>
    </row>
    <row r="45" spans="1:21" x14ac:dyDescent="0.2">
      <c r="A45" s="4" t="s">
        <v>148</v>
      </c>
      <c r="B45" s="97" t="s">
        <v>57</v>
      </c>
      <c r="C45" s="296" t="s">
        <v>35</v>
      </c>
      <c r="D45" s="90" t="str">
        <f t="shared" si="0"/>
        <v>I</v>
      </c>
      <c r="E45" s="17">
        <v>49761.437100000003</v>
      </c>
      <c r="F45" s="17">
        <v>1.5E-3</v>
      </c>
      <c r="G45">
        <f t="shared" si="1"/>
        <v>10389.999476843022</v>
      </c>
      <c r="H45">
        <f t="shared" si="2"/>
        <v>10390</v>
      </c>
      <c r="I45">
        <f t="shared" si="3"/>
        <v>-2.0099999528611079E-4</v>
      </c>
      <c r="M45" s="6">
        <f t="shared" si="7"/>
        <v>-2.0099999528611079E-4</v>
      </c>
      <c r="S45" s="2">
        <f t="shared" si="4"/>
        <v>34742.937100000003</v>
      </c>
      <c r="U45" s="76"/>
    </row>
    <row r="46" spans="1:21" x14ac:dyDescent="0.2">
      <c r="A46" s="4" t="s">
        <v>148</v>
      </c>
      <c r="B46" s="97" t="s">
        <v>57</v>
      </c>
      <c r="C46" s="296" t="s">
        <v>35</v>
      </c>
      <c r="D46" s="90" t="str">
        <f t="shared" si="0"/>
        <v>I</v>
      </c>
      <c r="E46" s="17">
        <v>49761.4375</v>
      </c>
      <c r="F46" s="17">
        <v>1.2999999999999999E-3</v>
      </c>
      <c r="G46">
        <f t="shared" si="1"/>
        <v>10390.000517951441</v>
      </c>
      <c r="H46">
        <f t="shared" si="2"/>
        <v>10390</v>
      </c>
      <c r="I46">
        <f t="shared" si="3"/>
        <v>1.9900000188499689E-4</v>
      </c>
      <c r="M46" s="6">
        <f t="shared" si="7"/>
        <v>1.9900000188499689E-4</v>
      </c>
      <c r="S46" s="2">
        <f t="shared" si="4"/>
        <v>34742.9375</v>
      </c>
      <c r="U46" s="76" t="s">
        <v>133</v>
      </c>
    </row>
    <row r="47" spans="1:21" x14ac:dyDescent="0.2">
      <c r="A47" s="4" t="s">
        <v>148</v>
      </c>
      <c r="B47" s="97" t="s">
        <v>57</v>
      </c>
      <c r="C47" s="296" t="s">
        <v>33</v>
      </c>
      <c r="D47" s="90" t="str">
        <f t="shared" si="0"/>
        <v>II</v>
      </c>
      <c r="E47" s="17">
        <v>49761.630799999999</v>
      </c>
      <c r="F47" s="17">
        <v>5.0000000000000001E-4</v>
      </c>
      <c r="G47">
        <f t="shared" si="1"/>
        <v>10390.503633598544</v>
      </c>
      <c r="H47">
        <f t="shared" si="2"/>
        <v>10390.5</v>
      </c>
      <c r="I47">
        <f t="shared" si="3"/>
        <v>1.3960500000393949E-3</v>
      </c>
      <c r="M47" s="6">
        <f t="shared" si="7"/>
        <v>1.3960500000393949E-3</v>
      </c>
      <c r="S47" s="2">
        <f t="shared" si="4"/>
        <v>34743.130799999999</v>
      </c>
      <c r="U47" s="76" t="s">
        <v>133</v>
      </c>
    </row>
    <row r="48" spans="1:21" x14ac:dyDescent="0.2">
      <c r="A48" s="4" t="s">
        <v>148</v>
      </c>
      <c r="B48" s="97" t="s">
        <v>57</v>
      </c>
      <c r="C48" s="296" t="s">
        <v>33</v>
      </c>
      <c r="D48" s="90" t="str">
        <f t="shared" si="0"/>
        <v>II</v>
      </c>
      <c r="E48" s="17">
        <v>49761.631300000001</v>
      </c>
      <c r="F48" s="17">
        <v>1.1000000000000001E-3</v>
      </c>
      <c r="G48">
        <f t="shared" si="1"/>
        <v>10390.504934984081</v>
      </c>
      <c r="H48">
        <f t="shared" si="2"/>
        <v>10390.5</v>
      </c>
      <c r="I48">
        <f t="shared" si="3"/>
        <v>1.8960500019602478E-3</v>
      </c>
      <c r="M48" s="6">
        <f t="shared" si="7"/>
        <v>1.8960500019602478E-3</v>
      </c>
      <c r="S48" s="2">
        <f t="shared" si="4"/>
        <v>34743.131300000001</v>
      </c>
      <c r="U48" s="76" t="s">
        <v>134</v>
      </c>
    </row>
    <row r="49" spans="1:21" s="124" customFormat="1" x14ac:dyDescent="0.2">
      <c r="A49" s="119" t="s">
        <v>150</v>
      </c>
      <c r="B49" s="297" t="s">
        <v>36</v>
      </c>
      <c r="C49" s="298" t="s">
        <v>35</v>
      </c>
      <c r="D49" s="264" t="str">
        <f t="shared" si="0"/>
        <v>II</v>
      </c>
      <c r="E49" s="136">
        <v>49810.425799999997</v>
      </c>
      <c r="F49" s="136" t="s">
        <v>134</v>
      </c>
      <c r="G49" s="124">
        <f t="shared" si="1"/>
        <v>10517.505847775885</v>
      </c>
      <c r="H49" s="124">
        <f t="shared" si="2"/>
        <v>10517.5</v>
      </c>
      <c r="I49" s="124">
        <f t="shared" si="3"/>
        <v>2.2467499948106706E-3</v>
      </c>
      <c r="M49" s="124">
        <f t="shared" si="7"/>
        <v>2.2467499948106706E-3</v>
      </c>
      <c r="Q49" s="126"/>
      <c r="R49" s="126"/>
      <c r="S49" s="128">
        <f t="shared" si="4"/>
        <v>34791.925799999997</v>
      </c>
      <c r="U49" s="130" t="s">
        <v>134</v>
      </c>
    </row>
    <row r="50" spans="1:21" x14ac:dyDescent="0.2">
      <c r="A50" s="4" t="s">
        <v>148</v>
      </c>
      <c r="B50" s="14" t="s">
        <v>47</v>
      </c>
      <c r="C50" s="69" t="s">
        <v>35</v>
      </c>
      <c r="D50" s="81" t="str">
        <f t="shared" si="0"/>
        <v>II</v>
      </c>
      <c r="E50" s="78">
        <v>49873.417999999998</v>
      </c>
      <c r="F50" s="78">
        <v>4.0000000000000001E-3</v>
      </c>
      <c r="G50" s="9">
        <f t="shared" si="1"/>
        <v>10681.460123334904</v>
      </c>
      <c r="H50">
        <f t="shared" si="2"/>
        <v>10681.5</v>
      </c>
      <c r="I50" s="10">
        <f t="shared" si="3"/>
        <v>-1.532085000508232E-2</v>
      </c>
      <c r="K50" s="75">
        <f>I50</f>
        <v>-1.532085000508232E-2</v>
      </c>
      <c r="S50" s="2">
        <f t="shared" si="4"/>
        <v>34854.917999999998</v>
      </c>
      <c r="U50" s="76"/>
    </row>
    <row r="51" spans="1:21" x14ac:dyDescent="0.2">
      <c r="A51" s="4" t="s">
        <v>148</v>
      </c>
      <c r="B51" s="14" t="s">
        <v>47</v>
      </c>
      <c r="C51" s="81" t="s">
        <v>33</v>
      </c>
      <c r="D51" s="81" t="str">
        <f t="shared" si="0"/>
        <v>I</v>
      </c>
      <c r="E51" s="78">
        <v>49882.436000000002</v>
      </c>
      <c r="F51" s="78">
        <v>3.0000000000000001E-3</v>
      </c>
      <c r="G51" s="9">
        <f t="shared" si="1"/>
        <v>10704.931912810296</v>
      </c>
      <c r="H51">
        <f t="shared" si="2"/>
        <v>10705</v>
      </c>
      <c r="I51" s="10">
        <f t="shared" si="3"/>
        <v>-2.615949999744771E-2</v>
      </c>
      <c r="K51" s="75">
        <f>I51</f>
        <v>-2.615949999744771E-2</v>
      </c>
      <c r="S51" s="2">
        <f t="shared" si="4"/>
        <v>34863.936000000002</v>
      </c>
      <c r="U51" s="76"/>
    </row>
    <row r="52" spans="1:21" x14ac:dyDescent="0.2">
      <c r="A52" s="4" t="s">
        <v>148</v>
      </c>
      <c r="B52" s="14" t="s">
        <v>47</v>
      </c>
      <c r="C52" s="81" t="s">
        <v>33</v>
      </c>
      <c r="D52" s="81" t="str">
        <f t="shared" si="0"/>
        <v>I</v>
      </c>
      <c r="E52" s="78">
        <v>49889.375999999997</v>
      </c>
      <c r="F52" s="78">
        <v>2E-3</v>
      </c>
      <c r="G52" s="9">
        <f t="shared" si="1"/>
        <v>10722.995144010012</v>
      </c>
      <c r="H52">
        <f t="shared" si="2"/>
        <v>10723</v>
      </c>
      <c r="I52" s="10">
        <f t="shared" si="3"/>
        <v>-1.8657000036910176E-3</v>
      </c>
      <c r="K52" s="75">
        <f>I52</f>
        <v>-1.8657000036910176E-3</v>
      </c>
      <c r="S52" s="2">
        <f t="shared" si="4"/>
        <v>34870.875999999997</v>
      </c>
      <c r="U52" s="76"/>
    </row>
    <row r="53" spans="1:21" x14ac:dyDescent="0.2">
      <c r="A53" s="4" t="s">
        <v>148</v>
      </c>
      <c r="B53" s="17" t="s">
        <v>57</v>
      </c>
      <c r="C53" s="299" t="s">
        <v>35</v>
      </c>
      <c r="D53" s="81" t="str">
        <f t="shared" ref="D53:D84" si="8">IF(H53=INT(H53),"I","II")</f>
        <v>II</v>
      </c>
      <c r="E53" s="17">
        <v>50152.367299999998</v>
      </c>
      <c r="F53" s="17">
        <v>1.6999999999999999E-3</v>
      </c>
      <c r="G53">
        <f t="shared" ref="G53:G84" si="9">+(E53-E$7)/E$8</f>
        <v>11407.501290323749</v>
      </c>
      <c r="H53">
        <f t="shared" ref="H53:H84" si="10">ROUND(2*G53,0)/2</f>
        <v>11407.5</v>
      </c>
      <c r="I53">
        <f t="shared" ref="I53:I74" si="11">+E53-(E$7+H53*E$8)</f>
        <v>4.9574999866308644E-4</v>
      </c>
      <c r="M53" s="6">
        <f>I53</f>
        <v>4.9574999866308644E-4</v>
      </c>
      <c r="S53" s="2">
        <f t="shared" ref="S53:S84" si="12">+E53-15018.5</f>
        <v>35133.867299999998</v>
      </c>
      <c r="U53" s="76" t="s">
        <v>133</v>
      </c>
    </row>
    <row r="54" spans="1:21" x14ac:dyDescent="0.2">
      <c r="A54" s="4" t="s">
        <v>148</v>
      </c>
      <c r="B54" s="17" t="s">
        <v>57</v>
      </c>
      <c r="C54" s="299" t="s">
        <v>35</v>
      </c>
      <c r="D54" s="81" t="str">
        <f t="shared" si="8"/>
        <v>II</v>
      </c>
      <c r="E54" s="17">
        <v>50152.3678</v>
      </c>
      <c r="F54" s="17">
        <v>1.2999999999999999E-3</v>
      </c>
      <c r="G54">
        <f t="shared" si="9"/>
        <v>11407.502591709288</v>
      </c>
      <c r="H54">
        <f t="shared" si="10"/>
        <v>11407.5</v>
      </c>
      <c r="I54">
        <f t="shared" si="11"/>
        <v>9.9575000058393925E-4</v>
      </c>
      <c r="M54" s="6">
        <f>I54</f>
        <v>9.9575000058393925E-4</v>
      </c>
      <c r="S54" s="2">
        <f t="shared" si="12"/>
        <v>35133.8678</v>
      </c>
      <c r="U54" s="76" t="s">
        <v>134</v>
      </c>
    </row>
    <row r="55" spans="1:21" x14ac:dyDescent="0.2">
      <c r="A55" s="4" t="s">
        <v>148</v>
      </c>
      <c r="B55" s="17" t="s">
        <v>57</v>
      </c>
      <c r="C55" s="299" t="s">
        <v>33</v>
      </c>
      <c r="D55" s="81" t="str">
        <f t="shared" si="8"/>
        <v>I</v>
      </c>
      <c r="E55" s="17">
        <v>50152.558299999997</v>
      </c>
      <c r="F55" s="17">
        <v>5.9999999999999995E-4</v>
      </c>
      <c r="G55">
        <f t="shared" si="9"/>
        <v>11407.998419597399</v>
      </c>
      <c r="H55">
        <f t="shared" si="10"/>
        <v>11408</v>
      </c>
      <c r="I55">
        <f t="shared" si="11"/>
        <v>-6.0720000328728929E-4</v>
      </c>
      <c r="M55" s="6">
        <f>I55</f>
        <v>-6.0720000328728929E-4</v>
      </c>
      <c r="S55" s="2">
        <f t="shared" si="12"/>
        <v>35134.058299999997</v>
      </c>
      <c r="U55" s="76" t="s">
        <v>134</v>
      </c>
    </row>
    <row r="56" spans="1:21" x14ac:dyDescent="0.2">
      <c r="A56" s="4" t="s">
        <v>148</v>
      </c>
      <c r="B56" s="17" t="s">
        <v>57</v>
      </c>
      <c r="C56" s="299" t="s">
        <v>33</v>
      </c>
      <c r="D56" s="81" t="str">
        <f t="shared" si="8"/>
        <v>I</v>
      </c>
      <c r="E56" s="17">
        <v>50152.558900000004</v>
      </c>
      <c r="F56" s="17">
        <v>6.9999999999999999E-4</v>
      </c>
      <c r="G56">
        <f t="shared" si="9"/>
        <v>11407.999981260056</v>
      </c>
      <c r="H56">
        <f t="shared" si="10"/>
        <v>11408</v>
      </c>
      <c r="I56">
        <f t="shared" si="11"/>
        <v>-7.1999966166913509E-6</v>
      </c>
      <c r="M56" s="6">
        <f>I56</f>
        <v>-7.1999966166913509E-6</v>
      </c>
      <c r="S56" s="2">
        <f t="shared" si="12"/>
        <v>35134.058900000004</v>
      </c>
      <c r="U56" s="76" t="s">
        <v>133</v>
      </c>
    </row>
    <row r="57" spans="1:21" x14ac:dyDescent="0.2">
      <c r="A57" s="4" t="s">
        <v>148</v>
      </c>
      <c r="B57" s="14" t="s">
        <v>47</v>
      </c>
      <c r="C57" s="69" t="s">
        <v>35</v>
      </c>
      <c r="D57" s="81" t="str">
        <f t="shared" si="8"/>
        <v>II</v>
      </c>
      <c r="E57" s="78">
        <v>50170.44</v>
      </c>
      <c r="F57" s="78">
        <v>3.0000000000000001E-3</v>
      </c>
      <c r="G57" s="9">
        <f t="shared" si="9"/>
        <v>11454.540390972657</v>
      </c>
      <c r="H57">
        <f t="shared" si="10"/>
        <v>11454.5</v>
      </c>
      <c r="I57" s="10">
        <f t="shared" si="11"/>
        <v>1.5518450003582984E-2</v>
      </c>
      <c r="K57" s="75">
        <f t="shared" ref="K57:K63" si="13">I57</f>
        <v>1.5518450003582984E-2</v>
      </c>
      <c r="S57" s="2">
        <f t="shared" si="12"/>
        <v>35151.94</v>
      </c>
      <c r="U57" s="76"/>
    </row>
    <row r="58" spans="1:21" x14ac:dyDescent="0.2">
      <c r="A58" s="4" t="s">
        <v>148</v>
      </c>
      <c r="B58" s="14" t="s">
        <v>47</v>
      </c>
      <c r="C58" s="81" t="s">
        <v>33</v>
      </c>
      <c r="D58" s="81" t="str">
        <f t="shared" si="8"/>
        <v>I</v>
      </c>
      <c r="E58" s="78">
        <v>50178.302000000003</v>
      </c>
      <c r="F58" s="78">
        <v>3.0000000000000001E-3</v>
      </c>
      <c r="G58" s="9">
        <f t="shared" si="9"/>
        <v>11475.003377095467</v>
      </c>
      <c r="H58">
        <f t="shared" si="10"/>
        <v>11475</v>
      </c>
      <c r="I58" s="10">
        <f t="shared" si="11"/>
        <v>1.2975000063306652E-3</v>
      </c>
      <c r="K58" s="75">
        <f t="shared" si="13"/>
        <v>1.2975000063306652E-3</v>
      </c>
      <c r="S58" s="2">
        <f t="shared" si="12"/>
        <v>35159.802000000003</v>
      </c>
      <c r="U58" s="76"/>
    </row>
    <row r="59" spans="1:21" x14ac:dyDescent="0.2">
      <c r="A59" s="4" t="s">
        <v>148</v>
      </c>
      <c r="B59" s="14" t="s">
        <v>47</v>
      </c>
      <c r="C59" s="69" t="s">
        <v>35</v>
      </c>
      <c r="D59" s="81" t="str">
        <f t="shared" si="8"/>
        <v>II</v>
      </c>
      <c r="E59" s="78">
        <v>50195.379000000001</v>
      </c>
      <c r="F59" s="78">
        <v>4.0000000000000001E-3</v>
      </c>
      <c r="G59" s="9">
        <f t="shared" si="9"/>
        <v>11519.450898593697</v>
      </c>
      <c r="H59">
        <f t="shared" si="10"/>
        <v>11519.5</v>
      </c>
      <c r="I59" s="10">
        <f t="shared" si="11"/>
        <v>-1.8865049998566974E-2</v>
      </c>
      <c r="K59" s="75">
        <f t="shared" si="13"/>
        <v>-1.8865049998566974E-2</v>
      </c>
      <c r="S59" s="2">
        <f t="shared" si="12"/>
        <v>35176.879000000001</v>
      </c>
      <c r="U59" s="76"/>
    </row>
    <row r="60" spans="1:21" x14ac:dyDescent="0.2">
      <c r="A60" s="4" t="s">
        <v>148</v>
      </c>
      <c r="B60" s="14" t="s">
        <v>47</v>
      </c>
      <c r="C60" s="81" t="s">
        <v>33</v>
      </c>
      <c r="D60" s="81" t="str">
        <f t="shared" si="8"/>
        <v>I</v>
      </c>
      <c r="E60" s="78">
        <v>50211.328999999998</v>
      </c>
      <c r="F60" s="78">
        <v>3.0000000000000001E-3</v>
      </c>
      <c r="G60" s="9">
        <f t="shared" si="9"/>
        <v>11560.965097100272</v>
      </c>
      <c r="H60">
        <f t="shared" si="10"/>
        <v>11561</v>
      </c>
      <c r="I60" s="10">
        <f t="shared" si="11"/>
        <v>-1.3409899998805486E-2</v>
      </c>
      <c r="K60" s="75">
        <f t="shared" si="13"/>
        <v>-1.3409899998805486E-2</v>
      </c>
      <c r="S60" s="2">
        <f t="shared" si="12"/>
        <v>35192.828999999998</v>
      </c>
      <c r="U60" s="76"/>
    </row>
    <row r="61" spans="1:21" x14ac:dyDescent="0.2">
      <c r="A61" s="4" t="s">
        <v>148</v>
      </c>
      <c r="B61" s="14" t="s">
        <v>47</v>
      </c>
      <c r="C61" s="69" t="s">
        <v>35</v>
      </c>
      <c r="D61" s="81" t="str">
        <f t="shared" si="8"/>
        <v>II</v>
      </c>
      <c r="E61" s="78">
        <v>50218.445</v>
      </c>
      <c r="F61" s="78">
        <v>5.0000000000000001E-3</v>
      </c>
      <c r="G61" s="9">
        <f t="shared" si="9"/>
        <v>11579.486416007665</v>
      </c>
      <c r="H61">
        <f t="shared" si="10"/>
        <v>11579.5</v>
      </c>
      <c r="I61" s="10">
        <f t="shared" si="11"/>
        <v>-5.2190499991411343E-3</v>
      </c>
      <c r="K61" s="75">
        <f t="shared" si="13"/>
        <v>-5.2190499991411343E-3</v>
      </c>
      <c r="S61" s="2">
        <f t="shared" si="12"/>
        <v>35199.945</v>
      </c>
      <c r="U61" s="76"/>
    </row>
    <row r="62" spans="1:21" x14ac:dyDescent="0.2">
      <c r="A62" s="4" t="s">
        <v>148</v>
      </c>
      <c r="B62" s="14" t="s">
        <v>47</v>
      </c>
      <c r="C62" s="81" t="s">
        <v>33</v>
      </c>
      <c r="D62" s="81" t="str">
        <f t="shared" si="8"/>
        <v>I</v>
      </c>
      <c r="E62" s="78">
        <v>50224.396000000001</v>
      </c>
      <c r="F62" s="78">
        <v>8.0000000000000002E-3</v>
      </c>
      <c r="G62" s="9">
        <f t="shared" si="9"/>
        <v>11594.975506622883</v>
      </c>
      <c r="H62">
        <f t="shared" si="10"/>
        <v>11595</v>
      </c>
      <c r="I62" s="10">
        <f t="shared" si="11"/>
        <v>-9.4105000025592744E-3</v>
      </c>
      <c r="K62" s="75">
        <f t="shared" si="13"/>
        <v>-9.4105000025592744E-3</v>
      </c>
      <c r="S62" s="2">
        <f t="shared" si="12"/>
        <v>35205.896000000001</v>
      </c>
      <c r="U62" s="76"/>
    </row>
    <row r="63" spans="1:21" x14ac:dyDescent="0.2">
      <c r="A63" s="4" t="s">
        <v>148</v>
      </c>
      <c r="B63" s="14" t="s">
        <v>47</v>
      </c>
      <c r="C63" s="69" t="s">
        <v>35</v>
      </c>
      <c r="D63" s="81" t="str">
        <f t="shared" si="8"/>
        <v>II</v>
      </c>
      <c r="E63" s="78">
        <v>50248.423999999999</v>
      </c>
      <c r="F63" s="78">
        <v>1E-3</v>
      </c>
      <c r="G63" s="9">
        <f t="shared" si="9"/>
        <v>11657.514889802575</v>
      </c>
      <c r="H63">
        <f t="shared" si="10"/>
        <v>11657.5</v>
      </c>
      <c r="I63" s="10">
        <f t="shared" si="11"/>
        <v>5.7207499994547106E-3</v>
      </c>
      <c r="K63" s="75">
        <f t="shared" si="13"/>
        <v>5.7207499994547106E-3</v>
      </c>
      <c r="S63" s="2">
        <f t="shared" si="12"/>
        <v>35229.923999999999</v>
      </c>
      <c r="U63" s="76"/>
    </row>
    <row r="64" spans="1:21" s="124" customFormat="1" x14ac:dyDescent="0.2">
      <c r="A64" s="119" t="s">
        <v>150</v>
      </c>
      <c r="B64" s="297" t="s">
        <v>36</v>
      </c>
      <c r="C64" s="265" t="s">
        <v>33</v>
      </c>
      <c r="D64" s="264" t="str">
        <f t="shared" si="8"/>
        <v>I</v>
      </c>
      <c r="E64" s="136">
        <v>50252.453000000001</v>
      </c>
      <c r="F64" s="122">
        <v>5.0000000000000001E-3</v>
      </c>
      <c r="G64" s="124">
        <f t="shared" si="9"/>
        <v>11668.001454428475</v>
      </c>
      <c r="H64" s="124">
        <f t="shared" si="10"/>
        <v>11668</v>
      </c>
      <c r="I64" s="124">
        <f t="shared" si="11"/>
        <v>5.5879999854369089E-4</v>
      </c>
      <c r="M64" s="124">
        <f>I64</f>
        <v>5.5879999854369089E-4</v>
      </c>
      <c r="Q64" s="126"/>
      <c r="R64" s="126"/>
      <c r="S64" s="128">
        <f t="shared" si="12"/>
        <v>35233.953000000001</v>
      </c>
      <c r="U64" s="130" t="s">
        <v>133</v>
      </c>
    </row>
    <row r="65" spans="1:24" x14ac:dyDescent="0.2">
      <c r="A65" s="4" t="s">
        <v>148</v>
      </c>
      <c r="B65" s="14" t="s">
        <v>49</v>
      </c>
      <c r="C65" s="81" t="s">
        <v>33</v>
      </c>
      <c r="D65" s="81" t="str">
        <f t="shared" si="8"/>
        <v>I</v>
      </c>
      <c r="E65" s="78">
        <v>50516.408000000003</v>
      </c>
      <c r="F65" s="78">
        <v>2E-3</v>
      </c>
      <c r="G65" s="9">
        <f t="shared" si="9"/>
        <v>12355.015891218753</v>
      </c>
      <c r="H65">
        <f t="shared" si="10"/>
        <v>12355</v>
      </c>
      <c r="I65" s="10">
        <f t="shared" si="11"/>
        <v>6.1055000041960739E-3</v>
      </c>
      <c r="K65" s="75">
        <f>I65</f>
        <v>6.1055000041960739E-3</v>
      </c>
      <c r="S65" s="2">
        <f t="shared" si="12"/>
        <v>35497.908000000003</v>
      </c>
    </row>
    <row r="66" spans="1:24" x14ac:dyDescent="0.2">
      <c r="A66" s="4" t="s">
        <v>148</v>
      </c>
      <c r="B66" s="14" t="s">
        <v>49</v>
      </c>
      <c r="C66" s="69" t="s">
        <v>35</v>
      </c>
      <c r="D66" s="81" t="str">
        <f t="shared" si="8"/>
        <v>II</v>
      </c>
      <c r="E66" s="78">
        <v>50517.38</v>
      </c>
      <c r="F66" s="78">
        <v>6.0000000000000001E-3</v>
      </c>
      <c r="G66" s="9">
        <f t="shared" si="9"/>
        <v>12357.545784695127</v>
      </c>
      <c r="H66">
        <f t="shared" si="10"/>
        <v>12357.5</v>
      </c>
      <c r="I66" s="10">
        <f t="shared" si="11"/>
        <v>1.7590749994269572E-2</v>
      </c>
      <c r="K66" s="75">
        <f>I66</f>
        <v>1.7590749994269572E-2</v>
      </c>
      <c r="S66" s="2">
        <f t="shared" si="12"/>
        <v>35498.879999999997</v>
      </c>
    </row>
    <row r="67" spans="1:24" x14ac:dyDescent="0.2">
      <c r="A67" s="4" t="s">
        <v>148</v>
      </c>
      <c r="B67" s="14" t="s">
        <v>49</v>
      </c>
      <c r="C67" s="81" t="s">
        <v>33</v>
      </c>
      <c r="D67" s="81" t="str">
        <f t="shared" si="8"/>
        <v>I</v>
      </c>
      <c r="E67" s="78">
        <v>50517.572</v>
      </c>
      <c r="F67" s="78">
        <v>3.0000000000000001E-3</v>
      </c>
      <c r="G67" s="9">
        <f t="shared" si="9"/>
        <v>12358.045516739852</v>
      </c>
      <c r="H67">
        <f t="shared" si="10"/>
        <v>12358</v>
      </c>
      <c r="I67" s="10">
        <f t="shared" si="11"/>
        <v>1.7487799996160902E-2</v>
      </c>
      <c r="K67" s="75">
        <f>I67</f>
        <v>1.7487799996160902E-2</v>
      </c>
      <c r="S67" s="2">
        <f t="shared" si="12"/>
        <v>35499.072</v>
      </c>
    </row>
    <row r="68" spans="1:24" x14ac:dyDescent="0.2">
      <c r="B68" s="14" t="s">
        <v>92</v>
      </c>
      <c r="C68" s="69" t="s">
        <v>33</v>
      </c>
      <c r="D68" s="81" t="str">
        <f t="shared" si="8"/>
        <v>I</v>
      </c>
      <c r="E68" s="70">
        <v>50538.688000000002</v>
      </c>
      <c r="F68" s="70"/>
      <c r="G68">
        <f t="shared" si="9"/>
        <v>12413.005630574651</v>
      </c>
      <c r="H68">
        <f t="shared" si="10"/>
        <v>12413</v>
      </c>
      <c r="I68">
        <f t="shared" si="11"/>
        <v>2.1632999996654689E-3</v>
      </c>
      <c r="P68">
        <f>I68</f>
        <v>2.1632999996654689E-3</v>
      </c>
      <c r="R68" s="61"/>
      <c r="S68" s="2">
        <f t="shared" si="12"/>
        <v>35520.188000000002</v>
      </c>
    </row>
    <row r="69" spans="1:24" x14ac:dyDescent="0.2">
      <c r="A69" s="4" t="s">
        <v>148</v>
      </c>
      <c r="B69" s="14" t="s">
        <v>49</v>
      </c>
      <c r="C69" s="81" t="s">
        <v>33</v>
      </c>
      <c r="D69" s="81" t="str">
        <f t="shared" si="8"/>
        <v>I</v>
      </c>
      <c r="E69" s="78">
        <v>50546.370199999998</v>
      </c>
      <c r="F69" s="78">
        <v>1.4E-3</v>
      </c>
      <c r="G69" s="9">
        <f t="shared" si="9"/>
        <v>12433.000638459735</v>
      </c>
      <c r="H69">
        <f t="shared" si="10"/>
        <v>12433</v>
      </c>
      <c r="I69" s="10">
        <f t="shared" si="11"/>
        <v>2.4529999791411683E-4</v>
      </c>
      <c r="L69" s="75">
        <f>I69</f>
        <v>2.4529999791411683E-4</v>
      </c>
      <c r="S69" s="2">
        <f t="shared" si="12"/>
        <v>35527.870199999998</v>
      </c>
    </row>
    <row r="70" spans="1:24" x14ac:dyDescent="0.2">
      <c r="A70" s="4" t="s">
        <v>148</v>
      </c>
      <c r="B70" s="13" t="s">
        <v>34</v>
      </c>
      <c r="C70" s="69" t="s">
        <v>35</v>
      </c>
      <c r="D70" s="81" t="str">
        <f t="shared" si="8"/>
        <v>II</v>
      </c>
      <c r="E70" s="70">
        <v>51250.433499999999</v>
      </c>
      <c r="F70" s="70">
        <v>4.0000000000000002E-4</v>
      </c>
      <c r="G70">
        <f t="shared" si="9"/>
        <v>14265.516224503577</v>
      </c>
      <c r="H70">
        <f t="shared" si="10"/>
        <v>14265.5</v>
      </c>
      <c r="I70">
        <f t="shared" si="11"/>
        <v>6.233549996977672E-3</v>
      </c>
      <c r="M70" s="6">
        <f>I70</f>
        <v>6.233549996977672E-3</v>
      </c>
      <c r="Q70">
        <f t="shared" ref="Q70:Q101" ca="1" si="14">+E$11+E$12*H70</f>
        <v>4.7340128331533893E-3</v>
      </c>
      <c r="S70" s="2">
        <f t="shared" si="12"/>
        <v>36231.933499999999</v>
      </c>
      <c r="U70" s="76" t="s">
        <v>134</v>
      </c>
      <c r="W70">
        <v>-11305</v>
      </c>
      <c r="X70">
        <v>6.2480133783537894E-4</v>
      </c>
    </row>
    <row r="71" spans="1:24" x14ac:dyDescent="0.2">
      <c r="A71" s="4" t="s">
        <v>159</v>
      </c>
      <c r="B71" s="14" t="s">
        <v>50</v>
      </c>
      <c r="C71" s="69" t="s">
        <v>33</v>
      </c>
      <c r="D71" s="81" t="str">
        <f t="shared" si="8"/>
        <v>I</v>
      </c>
      <c r="E71" s="82">
        <v>51258.6944</v>
      </c>
      <c r="F71" s="80">
        <v>8.0000000000000004E-4</v>
      </c>
      <c r="G71" s="9">
        <f t="shared" si="9"/>
        <v>14287.017456004711</v>
      </c>
      <c r="H71">
        <f t="shared" si="10"/>
        <v>14287</v>
      </c>
      <c r="I71" s="10">
        <f t="shared" si="11"/>
        <v>6.706699998176191E-3</v>
      </c>
      <c r="M71" s="75">
        <f>I71</f>
        <v>6.706699998176191E-3</v>
      </c>
      <c r="Q71">
        <f t="shared" ca="1" si="14"/>
        <v>4.823482683447268E-3</v>
      </c>
      <c r="S71" s="2">
        <f t="shared" si="12"/>
        <v>36240.1944</v>
      </c>
      <c r="W71">
        <v>-11283.5</v>
      </c>
      <c r="X71">
        <v>1.0106099871336482E-3</v>
      </c>
    </row>
    <row r="72" spans="1:24" x14ac:dyDescent="0.2">
      <c r="A72" s="4" t="s">
        <v>159</v>
      </c>
      <c r="B72" s="14" t="s">
        <v>50</v>
      </c>
      <c r="C72" s="69" t="s">
        <v>35</v>
      </c>
      <c r="D72" s="81" t="str">
        <f t="shared" si="8"/>
        <v>II</v>
      </c>
      <c r="E72" s="82">
        <v>51277.712899999999</v>
      </c>
      <c r="F72" s="80">
        <v>8.0000000000000004E-4</v>
      </c>
      <c r="G72" s="9">
        <f t="shared" si="9"/>
        <v>14336.518257528056</v>
      </c>
      <c r="H72">
        <f t="shared" si="10"/>
        <v>14336.5</v>
      </c>
      <c r="I72" s="10">
        <f t="shared" si="11"/>
        <v>7.0146500002010725E-3</v>
      </c>
      <c r="M72" s="75">
        <f>I72</f>
        <v>7.0146500002010725E-3</v>
      </c>
      <c r="Q72">
        <f t="shared" ca="1" si="14"/>
        <v>5.0294714085424644E-3</v>
      </c>
      <c r="S72" s="2">
        <f t="shared" si="12"/>
        <v>36259.212899999999</v>
      </c>
      <c r="W72">
        <v>-11234</v>
      </c>
      <c r="X72">
        <v>1.1174717510584742E-3</v>
      </c>
    </row>
    <row r="73" spans="1:24" x14ac:dyDescent="0.2">
      <c r="A73" s="4" t="s">
        <v>148</v>
      </c>
      <c r="B73" s="93" t="s">
        <v>51</v>
      </c>
      <c r="C73" s="87" t="s">
        <v>33</v>
      </c>
      <c r="D73" s="90" t="str">
        <f t="shared" si="8"/>
        <v>II</v>
      </c>
      <c r="E73" s="80">
        <v>51678.442999999999</v>
      </c>
      <c r="F73" s="80">
        <v>5.0000000000000001E-4</v>
      </c>
      <c r="G73" s="9">
        <f t="shared" si="9"/>
        <v>15379.526967180876</v>
      </c>
      <c r="H73">
        <f t="shared" si="10"/>
        <v>15379.5</v>
      </c>
      <c r="I73" s="10">
        <f t="shared" si="11"/>
        <v>1.0360950000176672E-2</v>
      </c>
      <c r="M73" s="75">
        <f>I73</f>
        <v>1.0360950000176672E-2</v>
      </c>
      <c r="Q73">
        <f t="shared" ca="1" si="14"/>
        <v>9.3697994948917507E-3</v>
      </c>
      <c r="S73" s="2">
        <f t="shared" si="12"/>
        <v>36659.942999999999</v>
      </c>
      <c r="W73">
        <v>-10191</v>
      </c>
      <c r="X73">
        <v>2.2670061298413202E-4</v>
      </c>
    </row>
    <row r="74" spans="1:24" x14ac:dyDescent="0.2">
      <c r="A74" s="4" t="s">
        <v>148</v>
      </c>
      <c r="B74" s="14" t="s">
        <v>54</v>
      </c>
      <c r="C74" s="69" t="s">
        <v>35</v>
      </c>
      <c r="D74" s="81" t="str">
        <f t="shared" si="8"/>
        <v>II</v>
      </c>
      <c r="E74" s="70">
        <v>52321.607000000004</v>
      </c>
      <c r="F74" s="70">
        <v>3.0000000000000001E-3</v>
      </c>
      <c r="G74">
        <f t="shared" si="9"/>
        <v>17053.535617230249</v>
      </c>
      <c r="H74">
        <f t="shared" si="10"/>
        <v>17053.5</v>
      </c>
      <c r="I74">
        <f t="shared" si="11"/>
        <v>1.3684350000403356E-2</v>
      </c>
      <c r="K74" s="6">
        <f>I74</f>
        <v>1.3684350000403356E-2</v>
      </c>
      <c r="Q74">
        <f t="shared" ca="1" si="14"/>
        <v>1.6335963652656577E-2</v>
      </c>
      <c r="S74" s="2">
        <f t="shared" si="12"/>
        <v>37303.107000000004</v>
      </c>
      <c r="W74">
        <v>-8517</v>
      </c>
      <c r="X74">
        <v>-3.2503376351087354E-3</v>
      </c>
    </row>
    <row r="75" spans="1:24" x14ac:dyDescent="0.2">
      <c r="A75" s="4" t="s">
        <v>148</v>
      </c>
      <c r="B75" s="14" t="s">
        <v>54</v>
      </c>
      <c r="C75" s="69" t="s">
        <v>35</v>
      </c>
      <c r="D75" s="81" t="str">
        <f t="shared" si="8"/>
        <v>II</v>
      </c>
      <c r="E75" s="70">
        <v>52338.495999999999</v>
      </c>
      <c r="F75" s="70">
        <v>3.0000000000000001E-3</v>
      </c>
      <c r="G75">
        <f t="shared" si="9"/>
        <v>17097.493817768023</v>
      </c>
      <c r="H75">
        <f t="shared" si="10"/>
        <v>17097.5</v>
      </c>
      <c r="Q75">
        <f t="shared" ca="1" si="14"/>
        <v>1.6519064741630091E-2</v>
      </c>
      <c r="S75" s="2">
        <f t="shared" si="12"/>
        <v>37319.995999999999</v>
      </c>
      <c r="T75" s="79">
        <v>1.3360249999095686E-2</v>
      </c>
      <c r="W75">
        <v>-8382</v>
      </c>
      <c r="X75">
        <v>-1.0952600787277333E-3</v>
      </c>
    </row>
    <row r="76" spans="1:24" x14ac:dyDescent="0.2">
      <c r="A76" s="4" t="s">
        <v>148</v>
      </c>
      <c r="B76" s="14" t="s">
        <v>54</v>
      </c>
      <c r="C76" s="69" t="s">
        <v>33</v>
      </c>
      <c r="D76" s="81" t="str">
        <f t="shared" si="8"/>
        <v>I</v>
      </c>
      <c r="E76" s="70">
        <v>52370.603999999999</v>
      </c>
      <c r="F76" s="70">
        <v>2E-3</v>
      </c>
      <c r="G76">
        <f t="shared" si="9"/>
        <v>17181.063591162965</v>
      </c>
      <c r="H76">
        <f t="shared" si="10"/>
        <v>17181</v>
      </c>
      <c r="Q76">
        <f t="shared" ca="1" si="14"/>
        <v>1.6866540671841179E-2</v>
      </c>
      <c r="S76" s="2">
        <f t="shared" si="12"/>
        <v>37352.103999999999</v>
      </c>
      <c r="T76" s="79">
        <v>4.0167599996493664E-2</v>
      </c>
      <c r="W76">
        <v>-7549</v>
      </c>
      <c r="X76">
        <v>1.0060703498311341E-3</v>
      </c>
    </row>
    <row r="77" spans="1:24" x14ac:dyDescent="0.2">
      <c r="A77" s="4" t="s">
        <v>148</v>
      </c>
      <c r="B77" s="60" t="s">
        <v>31</v>
      </c>
      <c r="C77" s="87" t="s">
        <v>33</v>
      </c>
      <c r="D77" s="90" t="str">
        <f t="shared" si="8"/>
        <v>II</v>
      </c>
      <c r="E77" s="70">
        <v>52373.477500000001</v>
      </c>
      <c r="F77" s="70">
        <v>2.9999999999999997E-4</v>
      </c>
      <c r="G77">
        <f t="shared" si="9"/>
        <v>17188.54265382182</v>
      </c>
      <c r="H77">
        <f t="shared" si="10"/>
        <v>17188.5</v>
      </c>
      <c r="I77">
        <f>+E77-(E$7+H77*E$8)</f>
        <v>1.6387850002502091E-2</v>
      </c>
      <c r="M77">
        <f>I77</f>
        <v>1.6387850002502091E-2</v>
      </c>
      <c r="Q77">
        <f t="shared" ca="1" si="14"/>
        <v>1.6897751084734389E-2</v>
      </c>
      <c r="S77" s="2">
        <f t="shared" si="12"/>
        <v>37354.977500000001</v>
      </c>
      <c r="W77">
        <v>-7546.5</v>
      </c>
      <c r="X77">
        <v>-9.1883562708972022E-4</v>
      </c>
    </row>
    <row r="78" spans="1:24" x14ac:dyDescent="0.2">
      <c r="B78" s="93" t="s">
        <v>92</v>
      </c>
      <c r="C78" s="87" t="s">
        <v>33</v>
      </c>
      <c r="D78" s="90" t="str">
        <f t="shared" si="8"/>
        <v>II</v>
      </c>
      <c r="E78" s="70">
        <v>52408.729700000004</v>
      </c>
      <c r="F78" s="70">
        <v>2.0000000000000001E-4</v>
      </c>
      <c r="G78">
        <f t="shared" si="9"/>
        <v>17280.296060003253</v>
      </c>
      <c r="H78">
        <f t="shared" si="10"/>
        <v>17280.5</v>
      </c>
      <c r="Q78">
        <f t="shared" ca="1" si="14"/>
        <v>1.7280598816224457E-2</v>
      </c>
      <c r="R78" s="61"/>
      <c r="S78" s="2">
        <f t="shared" si="12"/>
        <v>37390.229700000004</v>
      </c>
      <c r="T78" s="60">
        <f>+E78-(E$7+H78*E$8)</f>
        <v>-7.8354949997446965E-2</v>
      </c>
      <c r="W78">
        <v>-7490</v>
      </c>
      <c r="X78">
        <v>-3.3817105722846463E-3</v>
      </c>
    </row>
    <row r="79" spans="1:24" x14ac:dyDescent="0.2">
      <c r="A79" s="4" t="s">
        <v>148</v>
      </c>
      <c r="B79" s="111" t="s">
        <v>59</v>
      </c>
      <c r="C79" s="112" t="s">
        <v>33</v>
      </c>
      <c r="D79" s="90" t="str">
        <f t="shared" si="8"/>
        <v>II</v>
      </c>
      <c r="E79" s="70">
        <v>52693.5265</v>
      </c>
      <c r="F79" s="27">
        <v>2.0000000000000001E-4</v>
      </c>
      <c r="G79">
        <f t="shared" si="9"/>
        <v>18021.556930801948</v>
      </c>
      <c r="H79">
        <f t="shared" si="10"/>
        <v>18021.5</v>
      </c>
      <c r="I79">
        <f t="shared" ref="I79:I117" si="15">+E79-(E$7+H79*E$8)</f>
        <v>2.1873149999009911E-2</v>
      </c>
      <c r="M79">
        <f>I79</f>
        <v>2.1873149999009911E-2</v>
      </c>
      <c r="Q79">
        <f t="shared" ca="1" si="14"/>
        <v>2.0364187610073761E-2</v>
      </c>
      <c r="S79" s="2">
        <f t="shared" si="12"/>
        <v>37675.0265</v>
      </c>
      <c r="W79">
        <v>-7401.5</v>
      </c>
      <c r="X79">
        <v>3.3661805355222896E-4</v>
      </c>
    </row>
    <row r="80" spans="1:24" x14ac:dyDescent="0.2">
      <c r="A80" s="4" t="s">
        <v>148</v>
      </c>
      <c r="B80" s="14" t="s">
        <v>52</v>
      </c>
      <c r="C80" s="69" t="s">
        <v>33</v>
      </c>
      <c r="D80" s="81" t="str">
        <f t="shared" si="8"/>
        <v>I</v>
      </c>
      <c r="E80" s="80">
        <v>52694.485099999998</v>
      </c>
      <c r="F80" s="33">
        <v>2.9999999999999997E-4</v>
      </c>
      <c r="G80" s="9">
        <f t="shared" si="9"/>
        <v>18024.051947146043</v>
      </c>
      <c r="H80">
        <f t="shared" si="10"/>
        <v>18024</v>
      </c>
      <c r="I80" s="10">
        <f t="shared" si="15"/>
        <v>1.9958400000177789E-2</v>
      </c>
      <c r="M80" s="10">
        <f>I80</f>
        <v>1.9958400000177789E-2</v>
      </c>
      <c r="Q80">
        <f t="shared" ca="1" si="14"/>
        <v>2.037459108103816E-2</v>
      </c>
      <c r="S80" s="2">
        <f t="shared" si="12"/>
        <v>37675.985099999998</v>
      </c>
      <c r="W80">
        <v>-7394</v>
      </c>
      <c r="X80">
        <v>6.6190013603772968E-4</v>
      </c>
    </row>
    <row r="81" spans="1:24" x14ac:dyDescent="0.2">
      <c r="A81" s="4" t="s">
        <v>151</v>
      </c>
      <c r="B81" s="13" t="s">
        <v>93</v>
      </c>
      <c r="C81" s="69" t="s">
        <v>35</v>
      </c>
      <c r="D81" s="81" t="str">
        <f t="shared" si="8"/>
        <v>II</v>
      </c>
      <c r="E81" s="70">
        <v>52716.190499999997</v>
      </c>
      <c r="F81" s="27">
        <v>2.9999999999999997E-4</v>
      </c>
      <c r="G81">
        <f t="shared" si="9"/>
        <v>18080.546134247281</v>
      </c>
      <c r="H81">
        <f t="shared" si="10"/>
        <v>18080.5</v>
      </c>
      <c r="I81">
        <f t="shared" si="15"/>
        <v>1.7725049998261966E-2</v>
      </c>
      <c r="P81">
        <f>I81</f>
        <v>1.7725049998261966E-2</v>
      </c>
      <c r="Q81">
        <f t="shared" ca="1" si="14"/>
        <v>2.0609709524833694E-2</v>
      </c>
      <c r="R81" s="61"/>
      <c r="S81" s="2">
        <f t="shared" si="12"/>
        <v>37697.690499999997</v>
      </c>
      <c r="W81">
        <v>-7391.5</v>
      </c>
      <c r="X81">
        <v>-1.8630058330018073E-3</v>
      </c>
    </row>
    <row r="82" spans="1:24" x14ac:dyDescent="0.2">
      <c r="A82" s="4" t="s">
        <v>151</v>
      </c>
      <c r="B82" s="13" t="s">
        <v>93</v>
      </c>
      <c r="C82" s="69" t="s">
        <v>33</v>
      </c>
      <c r="D82" s="81" t="str">
        <f t="shared" si="8"/>
        <v>I</v>
      </c>
      <c r="E82" s="70">
        <v>52750.196799999998</v>
      </c>
      <c r="F82" s="27">
        <v>2.9999999999999997E-4</v>
      </c>
      <c r="G82">
        <f t="shared" si="9"/>
        <v>18169.056747957275</v>
      </c>
      <c r="H82">
        <f t="shared" si="10"/>
        <v>18169</v>
      </c>
      <c r="I82">
        <f t="shared" si="15"/>
        <v>2.1802899995236658E-2</v>
      </c>
      <c r="P82">
        <f>I82</f>
        <v>2.1802899995236658E-2</v>
      </c>
      <c r="Q82">
        <f t="shared" ca="1" si="14"/>
        <v>2.097799239697358E-2</v>
      </c>
      <c r="R82" s="61"/>
      <c r="S82" s="2">
        <f t="shared" si="12"/>
        <v>37731.696799999998</v>
      </c>
      <c r="W82">
        <v>-7391</v>
      </c>
      <c r="X82">
        <v>2.3201297881314531E-4</v>
      </c>
    </row>
    <row r="83" spans="1:24" x14ac:dyDescent="0.2">
      <c r="A83" s="4" t="s">
        <v>151</v>
      </c>
      <c r="B83" s="13" t="s">
        <v>93</v>
      </c>
      <c r="C83" s="69" t="s">
        <v>35</v>
      </c>
      <c r="D83" s="81" t="str">
        <f t="shared" si="8"/>
        <v>II</v>
      </c>
      <c r="E83" s="70">
        <v>52753.078699999998</v>
      </c>
      <c r="F83" s="27">
        <v>2.9999999999999997E-4</v>
      </c>
      <c r="G83">
        <f t="shared" si="9"/>
        <v>18176.557673893083</v>
      </c>
      <c r="H83">
        <f t="shared" si="10"/>
        <v>18176.5</v>
      </c>
      <c r="I83">
        <f t="shared" si="15"/>
        <v>2.2158649997436441E-2</v>
      </c>
      <c r="P83">
        <f>I83</f>
        <v>2.2158649997436441E-2</v>
      </c>
      <c r="Q83">
        <f t="shared" ca="1" si="14"/>
        <v>2.1009202809866803E-2</v>
      </c>
      <c r="R83" s="61"/>
      <c r="S83" s="2">
        <f t="shared" si="12"/>
        <v>37734.578699999998</v>
      </c>
      <c r="W83">
        <v>-7369.5</v>
      </c>
      <c r="X83">
        <v>-2.8217837825650349E-4</v>
      </c>
    </row>
    <row r="84" spans="1:24" x14ac:dyDescent="0.2">
      <c r="A84" s="4" t="s">
        <v>151</v>
      </c>
      <c r="B84" s="13" t="s">
        <v>93</v>
      </c>
      <c r="C84" s="69" t="s">
        <v>33</v>
      </c>
      <c r="D84" s="81" t="str">
        <f t="shared" si="8"/>
        <v>I</v>
      </c>
      <c r="E84" s="70">
        <v>52754.036699999997</v>
      </c>
      <c r="F84" s="27">
        <v>2.9999999999999997E-4</v>
      </c>
      <c r="G84">
        <f t="shared" si="9"/>
        <v>18179.051128574538</v>
      </c>
      <c r="H84">
        <f t="shared" si="10"/>
        <v>18179</v>
      </c>
      <c r="I84">
        <f t="shared" si="15"/>
        <v>1.964389999920968E-2</v>
      </c>
      <c r="P84">
        <f>I84</f>
        <v>1.964389999920968E-2</v>
      </c>
      <c r="Q84">
        <f t="shared" ca="1" si="14"/>
        <v>2.1019606280831202E-2</v>
      </c>
      <c r="R84" s="61"/>
      <c r="S84" s="2">
        <f t="shared" si="12"/>
        <v>37735.536699999997</v>
      </c>
      <c r="W84">
        <v>-7367</v>
      </c>
      <c r="X84">
        <v>-7.0843525463715196E-6</v>
      </c>
    </row>
    <row r="85" spans="1:24" x14ac:dyDescent="0.2">
      <c r="A85" s="4" t="s">
        <v>151</v>
      </c>
      <c r="B85" s="13" t="s">
        <v>93</v>
      </c>
      <c r="C85" s="69" t="s">
        <v>35</v>
      </c>
      <c r="D85" s="81" t="str">
        <f t="shared" ref="D85:D116" si="16">IF(H85=INT(H85),"I","II")</f>
        <v>II</v>
      </c>
      <c r="E85" s="70">
        <v>52754.230900000002</v>
      </c>
      <c r="F85" s="27">
        <v>2.9999999999999997E-4</v>
      </c>
      <c r="G85">
        <f t="shared" ref="G85:G116" si="17">+(E85-E$7)/E$8</f>
        <v>18179.556586715618</v>
      </c>
      <c r="H85">
        <f t="shared" ref="H85:H116" si="18">ROUND(2*G85,0)/2</f>
        <v>18179.5</v>
      </c>
      <c r="I85">
        <f t="shared" si="15"/>
        <v>2.1740950003731996E-2</v>
      </c>
      <c r="P85">
        <f>I85</f>
        <v>2.1740950003731996E-2</v>
      </c>
      <c r="Q85">
        <f t="shared" ca="1" si="14"/>
        <v>2.1021686975024087E-2</v>
      </c>
      <c r="R85" s="61"/>
      <c r="S85" s="2">
        <f t="shared" ref="S85:S116" si="19">+E85-15018.5</f>
        <v>37735.730900000002</v>
      </c>
      <c r="W85">
        <v>-7364.5</v>
      </c>
      <c r="X85">
        <v>-8.3199032087577507E-4</v>
      </c>
    </row>
    <row r="86" spans="1:24" s="124" customFormat="1" x14ac:dyDescent="0.2">
      <c r="A86" s="119" t="s">
        <v>150</v>
      </c>
      <c r="B86" s="297" t="s">
        <v>32</v>
      </c>
      <c r="C86" s="298" t="s">
        <v>33</v>
      </c>
      <c r="D86" s="264" t="str">
        <f t="shared" si="16"/>
        <v>I</v>
      </c>
      <c r="E86" s="147">
        <v>52762.490899999997</v>
      </c>
      <c r="F86" s="148">
        <v>2.9999999999999997E-4</v>
      </c>
      <c r="G86" s="124">
        <f t="shared" si="17"/>
        <v>18201.055475722776</v>
      </c>
      <c r="H86" s="124">
        <f t="shared" si="18"/>
        <v>18201</v>
      </c>
      <c r="I86" s="124">
        <f t="shared" si="15"/>
        <v>2.1314099998562597E-2</v>
      </c>
      <c r="J86" s="126"/>
      <c r="M86" s="124">
        <f>I86</f>
        <v>2.1314099998562597E-2</v>
      </c>
      <c r="Q86" s="126">
        <f t="shared" ca="1" si="14"/>
        <v>2.1111156825317959E-2</v>
      </c>
      <c r="R86" s="126"/>
      <c r="S86" s="128">
        <f t="shared" si="19"/>
        <v>37743.990899999997</v>
      </c>
      <c r="W86" s="124">
        <v>-7362</v>
      </c>
      <c r="X86" s="124">
        <v>-5.6896293244790286E-5</v>
      </c>
    </row>
    <row r="87" spans="1:24" x14ac:dyDescent="0.2">
      <c r="A87" s="107" t="s">
        <v>158</v>
      </c>
      <c r="B87" s="111" t="s">
        <v>63</v>
      </c>
      <c r="C87" s="112" t="s">
        <v>33</v>
      </c>
      <c r="D87" s="90" t="str">
        <f t="shared" si="16"/>
        <v>II</v>
      </c>
      <c r="E87" s="68">
        <v>52763.451699999998</v>
      </c>
      <c r="F87" s="26">
        <v>1E-4</v>
      </c>
      <c r="G87">
        <f t="shared" si="17"/>
        <v>18203.556218163223</v>
      </c>
      <c r="H87">
        <f t="shared" si="18"/>
        <v>18203.5</v>
      </c>
      <c r="I87">
        <f t="shared" si="15"/>
        <v>2.1599349995085504E-2</v>
      </c>
      <c r="M87">
        <f>I87</f>
        <v>2.1599349995085504E-2</v>
      </c>
      <c r="Q87">
        <f t="shared" ca="1" si="14"/>
        <v>2.1121560296282357E-2</v>
      </c>
      <c r="S87" s="2">
        <f t="shared" si="19"/>
        <v>37744.951699999998</v>
      </c>
      <c r="W87">
        <v>-6627.5</v>
      </c>
      <c r="X87">
        <v>-7.4270603363402188E-5</v>
      </c>
    </row>
    <row r="88" spans="1:24" x14ac:dyDescent="0.2">
      <c r="A88" s="107" t="s">
        <v>158</v>
      </c>
      <c r="B88" s="111" t="s">
        <v>63</v>
      </c>
      <c r="C88" s="112" t="s">
        <v>35</v>
      </c>
      <c r="D88" s="90" t="str">
        <f t="shared" si="16"/>
        <v>I</v>
      </c>
      <c r="E88" s="68">
        <v>52764.411399999997</v>
      </c>
      <c r="F88" s="26">
        <v>1E-4</v>
      </c>
      <c r="G88">
        <f t="shared" si="17"/>
        <v>18206.054097555494</v>
      </c>
      <c r="H88">
        <f t="shared" si="18"/>
        <v>18206</v>
      </c>
      <c r="I88">
        <f t="shared" si="15"/>
        <v>2.0784599997568876E-2</v>
      </c>
      <c r="M88">
        <f>I88</f>
        <v>2.0784599997568876E-2</v>
      </c>
      <c r="Q88">
        <f t="shared" ca="1" si="14"/>
        <v>2.1131963767246756E-2</v>
      </c>
      <c r="S88" s="2">
        <f t="shared" si="19"/>
        <v>37745.911399999997</v>
      </c>
      <c r="W88">
        <v>-6547.5</v>
      </c>
      <c r="X88">
        <v>-6.7126168141840026E-4</v>
      </c>
    </row>
    <row r="89" spans="1:24" x14ac:dyDescent="0.2">
      <c r="A89" s="107" t="s">
        <v>158</v>
      </c>
      <c r="B89" s="108" t="s">
        <v>63</v>
      </c>
      <c r="C89" s="67" t="s">
        <v>35</v>
      </c>
      <c r="D89" s="81" t="str">
        <f t="shared" si="16"/>
        <v>II</v>
      </c>
      <c r="E89" s="68">
        <v>52765.3727</v>
      </c>
      <c r="F89" s="26">
        <v>1E-4</v>
      </c>
      <c r="G89">
        <f t="shared" si="17"/>
        <v>18208.556141381483</v>
      </c>
      <c r="H89">
        <f t="shared" si="18"/>
        <v>18208.5</v>
      </c>
      <c r="I89">
        <f t="shared" si="15"/>
        <v>2.1569850003288593E-2</v>
      </c>
      <c r="M89">
        <f>I89</f>
        <v>2.1569850003288593E-2</v>
      </c>
      <c r="Q89">
        <f t="shared" ca="1" si="14"/>
        <v>2.1142367238211168E-2</v>
      </c>
      <c r="S89" s="2">
        <f t="shared" si="19"/>
        <v>37746.8727</v>
      </c>
      <c r="W89">
        <v>-6541.5</v>
      </c>
      <c r="X89">
        <v>4.689639899879694E-4</v>
      </c>
    </row>
    <row r="90" spans="1:24" x14ac:dyDescent="0.2">
      <c r="A90" s="107" t="s">
        <v>158</v>
      </c>
      <c r="B90" s="65" t="s">
        <v>58</v>
      </c>
      <c r="C90" s="109" t="s">
        <v>33</v>
      </c>
      <c r="D90" s="81" t="str">
        <f t="shared" si="16"/>
        <v>I</v>
      </c>
      <c r="E90" s="17">
        <v>53047.5749</v>
      </c>
      <c r="F90" s="34">
        <v>1E-3</v>
      </c>
      <c r="G90">
        <f t="shared" si="17"/>
        <v>18943.06386237171</v>
      </c>
      <c r="H90">
        <f t="shared" si="18"/>
        <v>18943</v>
      </c>
      <c r="I90">
        <f t="shared" si="15"/>
        <v>2.4536299999454059E-2</v>
      </c>
      <c r="M90">
        <f>I90</f>
        <v>2.4536299999454059E-2</v>
      </c>
      <c r="Q90">
        <f t="shared" ca="1" si="14"/>
        <v>2.4198907007553019E-2</v>
      </c>
      <c r="S90" s="2">
        <f t="shared" si="19"/>
        <v>38029.0749</v>
      </c>
      <c r="W90">
        <v>-6505.5</v>
      </c>
      <c r="X90">
        <v>-1.1896819924004376E-3</v>
      </c>
    </row>
    <row r="91" spans="1:24" x14ac:dyDescent="0.2">
      <c r="A91" s="4" t="s">
        <v>151</v>
      </c>
      <c r="B91" s="13" t="s">
        <v>93</v>
      </c>
      <c r="C91" s="69" t="s">
        <v>33</v>
      </c>
      <c r="D91" s="81" t="str">
        <f t="shared" si="16"/>
        <v>I</v>
      </c>
      <c r="E91" s="70">
        <v>53078.311099999999</v>
      </c>
      <c r="F91" s="27">
        <v>2.9999999999999997E-4</v>
      </c>
      <c r="G91">
        <f t="shared" si="17"/>
        <v>19023.063154417978</v>
      </c>
      <c r="H91">
        <f t="shared" si="18"/>
        <v>19023</v>
      </c>
      <c r="I91">
        <f t="shared" si="15"/>
        <v>2.4264300001959782E-2</v>
      </c>
      <c r="P91">
        <f>I91</f>
        <v>2.4264300001959782E-2</v>
      </c>
      <c r="Q91">
        <f t="shared" ca="1" si="14"/>
        <v>2.4531818078413939E-2</v>
      </c>
      <c r="R91" s="61"/>
      <c r="S91" s="2">
        <f t="shared" si="19"/>
        <v>38059.811099999999</v>
      </c>
      <c r="W91">
        <v>-6502</v>
      </c>
      <c r="X91">
        <v>1.5549449017271399E-5</v>
      </c>
    </row>
    <row r="92" spans="1:24" x14ac:dyDescent="0.2">
      <c r="A92" s="4" t="s">
        <v>148</v>
      </c>
      <c r="B92" s="108" t="s">
        <v>59</v>
      </c>
      <c r="C92" s="67" t="s">
        <v>33</v>
      </c>
      <c r="D92" s="81" t="str">
        <f t="shared" si="16"/>
        <v>I</v>
      </c>
      <c r="E92" s="70">
        <v>53080.6175</v>
      </c>
      <c r="F92" s="27">
        <v>5.9999999999999995E-4</v>
      </c>
      <c r="G92">
        <f t="shared" si="17"/>
        <v>19029.066185605167</v>
      </c>
      <c r="H92">
        <f t="shared" si="18"/>
        <v>19029</v>
      </c>
      <c r="I92">
        <f t="shared" si="15"/>
        <v>2.5428900000406429E-2</v>
      </c>
      <c r="M92">
        <f>I92</f>
        <v>2.5428900000406429E-2</v>
      </c>
      <c r="Q92">
        <f t="shared" ca="1" si="14"/>
        <v>2.455678640872852E-2</v>
      </c>
      <c r="S92" s="2">
        <f t="shared" si="19"/>
        <v>38062.1175</v>
      </c>
      <c r="W92">
        <v>-5673</v>
      </c>
      <c r="X92">
        <v>1.6166296336450614E-3</v>
      </c>
    </row>
    <row r="93" spans="1:24" x14ac:dyDescent="0.2">
      <c r="A93" s="4" t="s">
        <v>148</v>
      </c>
      <c r="B93" s="14" t="s">
        <v>54</v>
      </c>
      <c r="C93" s="69" t="s">
        <v>33</v>
      </c>
      <c r="D93" s="81" t="str">
        <f t="shared" si="16"/>
        <v>I</v>
      </c>
      <c r="E93" s="70">
        <v>53094.447399999997</v>
      </c>
      <c r="F93" s="27">
        <v>1.5E-3</v>
      </c>
      <c r="G93">
        <f t="shared" si="17"/>
        <v>19065.0622491742</v>
      </c>
      <c r="H93">
        <f t="shared" si="18"/>
        <v>19065</v>
      </c>
      <c r="I93">
        <f t="shared" si="15"/>
        <v>2.3916499994811602E-2</v>
      </c>
      <c r="M93" s="6">
        <f>I93</f>
        <v>2.3916499994811602E-2</v>
      </c>
      <c r="Q93">
        <f t="shared" ca="1" si="14"/>
        <v>2.4706596390615926E-2</v>
      </c>
      <c r="S93" s="2">
        <f t="shared" si="19"/>
        <v>38075.947399999997</v>
      </c>
      <c r="W93">
        <v>-5673</v>
      </c>
      <c r="X93">
        <v>1.8166296358685941E-3</v>
      </c>
    </row>
    <row r="94" spans="1:24" x14ac:dyDescent="0.2">
      <c r="A94" s="4" t="s">
        <v>160</v>
      </c>
      <c r="B94" s="71" t="s">
        <v>56</v>
      </c>
      <c r="C94" s="69" t="s">
        <v>35</v>
      </c>
      <c r="D94" s="81" t="str">
        <f t="shared" si="16"/>
        <v>II</v>
      </c>
      <c r="E94" s="70">
        <v>53095.793340099801</v>
      </c>
      <c r="F94" s="27">
        <v>2.0000000000000001E-4</v>
      </c>
      <c r="G94">
        <f t="shared" si="17"/>
        <v>19068.565423122862</v>
      </c>
      <c r="H94">
        <f t="shared" si="18"/>
        <v>19068.5</v>
      </c>
      <c r="I94">
        <f t="shared" si="15"/>
        <v>2.5135949799732771E-2</v>
      </c>
      <c r="N94">
        <f>I94</f>
        <v>2.5135949799732771E-2</v>
      </c>
      <c r="Q94">
        <f t="shared" ca="1" si="14"/>
        <v>2.4721161249966095E-2</v>
      </c>
      <c r="S94" s="2">
        <f t="shared" si="19"/>
        <v>38077.293340099801</v>
      </c>
      <c r="W94">
        <v>-5673</v>
      </c>
      <c r="X94">
        <v>3.5166296365787275E-3</v>
      </c>
    </row>
    <row r="95" spans="1:24" x14ac:dyDescent="0.2">
      <c r="A95" s="4" t="s">
        <v>151</v>
      </c>
      <c r="B95" s="13" t="s">
        <v>93</v>
      </c>
      <c r="C95" s="69" t="s">
        <v>35</v>
      </c>
      <c r="D95" s="81" t="str">
        <f t="shared" si="16"/>
        <v>II</v>
      </c>
      <c r="E95" s="70">
        <v>53414.305</v>
      </c>
      <c r="F95" s="27">
        <v>2.9999999999999997E-4</v>
      </c>
      <c r="G95">
        <f t="shared" si="17"/>
        <v>19897.578355772257</v>
      </c>
      <c r="H95">
        <f t="shared" si="18"/>
        <v>19897.5</v>
      </c>
      <c r="I95">
        <f t="shared" si="15"/>
        <v>3.0104750003374647E-2</v>
      </c>
      <c r="P95">
        <f t="shared" ref="P95:P100" si="20">I95</f>
        <v>3.0104750003374647E-2</v>
      </c>
      <c r="Q95">
        <f t="shared" ca="1" si="14"/>
        <v>2.8170952221762413E-2</v>
      </c>
      <c r="R95" s="61"/>
      <c r="S95" s="2">
        <f t="shared" si="19"/>
        <v>38395.805</v>
      </c>
      <c r="W95">
        <v>-5670.5</v>
      </c>
      <c r="X95">
        <v>-1.3082763398415409E-3</v>
      </c>
    </row>
    <row r="96" spans="1:24" x14ac:dyDescent="0.2">
      <c r="A96" s="4" t="s">
        <v>151</v>
      </c>
      <c r="B96" s="13" t="s">
        <v>93</v>
      </c>
      <c r="C96" s="69" t="s">
        <v>35</v>
      </c>
      <c r="D96" s="81" t="str">
        <f t="shared" si="16"/>
        <v>II</v>
      </c>
      <c r="E96" s="70">
        <v>53414.305200000003</v>
      </c>
      <c r="F96" s="27">
        <v>2.9999999999999997E-4</v>
      </c>
      <c r="G96">
        <f t="shared" si="17"/>
        <v>19897.578876326475</v>
      </c>
      <c r="H96">
        <f t="shared" si="18"/>
        <v>19897.5</v>
      </c>
      <c r="I96">
        <f t="shared" si="15"/>
        <v>3.030475000559818E-2</v>
      </c>
      <c r="P96">
        <f t="shared" si="20"/>
        <v>3.030475000559818E-2</v>
      </c>
      <c r="Q96">
        <f t="shared" ca="1" si="14"/>
        <v>2.8170952221762413E-2</v>
      </c>
      <c r="R96" s="61"/>
      <c r="S96" s="2">
        <f t="shared" si="19"/>
        <v>38395.805200000003</v>
      </c>
      <c r="W96">
        <v>-5670.5</v>
      </c>
      <c r="X96">
        <v>-6.0827634297311306E-4</v>
      </c>
    </row>
    <row r="97" spans="1:24" x14ac:dyDescent="0.2">
      <c r="A97" s="4" t="s">
        <v>151</v>
      </c>
      <c r="B97" s="13" t="s">
        <v>93</v>
      </c>
      <c r="C97" s="69" t="s">
        <v>35</v>
      </c>
      <c r="D97" s="81" t="str">
        <f t="shared" si="16"/>
        <v>II</v>
      </c>
      <c r="E97" s="70">
        <v>53414.306900000003</v>
      </c>
      <c r="F97" s="27">
        <v>2.9999999999999997E-4</v>
      </c>
      <c r="G97">
        <f t="shared" si="17"/>
        <v>19897.583301037292</v>
      </c>
      <c r="H97">
        <f t="shared" si="18"/>
        <v>19897.5</v>
      </c>
      <c r="I97">
        <f t="shared" si="15"/>
        <v>3.2004750006308313E-2</v>
      </c>
      <c r="P97">
        <f t="shared" si="20"/>
        <v>3.2004750006308313E-2</v>
      </c>
      <c r="Q97">
        <f t="shared" ca="1" si="14"/>
        <v>2.8170952221762413E-2</v>
      </c>
      <c r="R97" s="61"/>
      <c r="S97" s="2">
        <f t="shared" si="19"/>
        <v>38395.806900000003</v>
      </c>
      <c r="W97">
        <v>-5670.5</v>
      </c>
      <c r="X97">
        <v>-5.0827633822336793E-4</v>
      </c>
    </row>
    <row r="98" spans="1:24" x14ac:dyDescent="0.2">
      <c r="A98" s="4" t="s">
        <v>151</v>
      </c>
      <c r="B98" s="13" t="s">
        <v>93</v>
      </c>
      <c r="C98" s="69" t="s">
        <v>33</v>
      </c>
      <c r="D98" s="81" t="str">
        <f t="shared" si="16"/>
        <v>I</v>
      </c>
      <c r="E98" s="70">
        <v>53415.262600000002</v>
      </c>
      <c r="F98" s="27">
        <v>2.9999999999999997E-4</v>
      </c>
      <c r="G98">
        <f t="shared" si="17"/>
        <v>19900.070769345297</v>
      </c>
      <c r="H98">
        <f t="shared" si="18"/>
        <v>19900</v>
      </c>
      <c r="I98">
        <f t="shared" si="15"/>
        <v>2.719000000070082E-2</v>
      </c>
      <c r="P98">
        <f t="shared" si="20"/>
        <v>2.719000000070082E-2</v>
      </c>
      <c r="Q98">
        <f t="shared" ca="1" si="14"/>
        <v>2.8181355692726826E-2</v>
      </c>
      <c r="R98" s="61"/>
      <c r="S98" s="2">
        <f t="shared" si="19"/>
        <v>38396.762600000002</v>
      </c>
      <c r="W98">
        <v>-5650.5</v>
      </c>
      <c r="X98">
        <v>-3.0752411112189293E-4</v>
      </c>
    </row>
    <row r="99" spans="1:24" x14ac:dyDescent="0.2">
      <c r="A99" s="4" t="s">
        <v>151</v>
      </c>
      <c r="B99" s="13" t="s">
        <v>93</v>
      </c>
      <c r="C99" s="69" t="s">
        <v>33</v>
      </c>
      <c r="D99" s="81" t="str">
        <f t="shared" si="16"/>
        <v>I</v>
      </c>
      <c r="E99" s="70">
        <v>53415.263299999999</v>
      </c>
      <c r="F99" s="27">
        <v>2.9999999999999997E-4</v>
      </c>
      <c r="G99">
        <f t="shared" si="17"/>
        <v>19900.072591285032</v>
      </c>
      <c r="H99">
        <f t="shared" si="18"/>
        <v>19900</v>
      </c>
      <c r="I99">
        <f t="shared" si="15"/>
        <v>2.7889999997569248E-2</v>
      </c>
      <c r="P99">
        <f t="shared" si="20"/>
        <v>2.7889999997569248E-2</v>
      </c>
      <c r="Q99">
        <f t="shared" ca="1" si="14"/>
        <v>2.8181355692726826E-2</v>
      </c>
      <c r="R99" s="61"/>
      <c r="S99" s="2">
        <f t="shared" si="19"/>
        <v>38396.763299999999</v>
      </c>
      <c r="W99">
        <v>-5576.5</v>
      </c>
      <c r="X99">
        <v>-1.2447408516891301E-3</v>
      </c>
    </row>
    <row r="100" spans="1:24" x14ac:dyDescent="0.2">
      <c r="A100" s="4" t="s">
        <v>151</v>
      </c>
      <c r="B100" s="13" t="s">
        <v>93</v>
      </c>
      <c r="C100" s="69" t="s">
        <v>33</v>
      </c>
      <c r="D100" s="81" t="str">
        <f t="shared" si="16"/>
        <v>I</v>
      </c>
      <c r="E100" s="70">
        <v>53415.263400000003</v>
      </c>
      <c r="F100" s="27">
        <v>2.9999999999999997E-4</v>
      </c>
      <c r="G100">
        <f t="shared" si="17"/>
        <v>19900.072851562152</v>
      </c>
      <c r="H100">
        <f t="shared" si="18"/>
        <v>19900</v>
      </c>
      <c r="I100">
        <f t="shared" si="15"/>
        <v>2.7990000002318993E-2</v>
      </c>
      <c r="P100">
        <f t="shared" si="20"/>
        <v>2.7990000002318993E-2</v>
      </c>
      <c r="Q100">
        <f t="shared" ca="1" si="14"/>
        <v>2.8181355692726826E-2</v>
      </c>
      <c r="R100" s="61"/>
      <c r="S100" s="2">
        <f t="shared" si="19"/>
        <v>38396.763400000003</v>
      </c>
      <c r="W100">
        <v>-5547.5</v>
      </c>
      <c r="X100">
        <v>-2.3365012020803988E-4</v>
      </c>
    </row>
    <row r="101" spans="1:24" s="190" customFormat="1" x14ac:dyDescent="0.2">
      <c r="A101" s="202" t="s">
        <v>158</v>
      </c>
      <c r="B101" s="205" t="s">
        <v>64</v>
      </c>
      <c r="C101" s="209" t="s">
        <v>33</v>
      </c>
      <c r="D101" s="186" t="str">
        <f t="shared" si="16"/>
        <v>I</v>
      </c>
      <c r="E101" s="212">
        <v>53422.947800000002</v>
      </c>
      <c r="F101" s="215">
        <v>2.0000000000000001E-4</v>
      </c>
      <c r="G101" s="190">
        <f t="shared" si="17"/>
        <v>19920.073585543589</v>
      </c>
      <c r="H101" s="190">
        <f t="shared" si="18"/>
        <v>19920</v>
      </c>
      <c r="I101" s="190">
        <f t="shared" si="15"/>
        <v>2.8272000003198627E-2</v>
      </c>
      <c r="M101" s="190">
        <f t="shared" ref="M101:M108" si="21">I101</f>
        <v>2.8272000003198627E-2</v>
      </c>
      <c r="Q101" s="190">
        <f t="shared" ca="1" si="14"/>
        <v>2.8264583460442055E-2</v>
      </c>
      <c r="S101" s="193">
        <f t="shared" si="19"/>
        <v>38404.447800000002</v>
      </c>
      <c r="W101" s="190">
        <v>-5540</v>
      </c>
      <c r="X101" s="190">
        <v>3.9163196925073862E-4</v>
      </c>
    </row>
    <row r="102" spans="1:24" s="190" customFormat="1" x14ac:dyDescent="0.2">
      <c r="A102" s="202" t="s">
        <v>158</v>
      </c>
      <c r="B102" s="205" t="s">
        <v>61</v>
      </c>
      <c r="C102" s="209" t="s">
        <v>33</v>
      </c>
      <c r="D102" s="186" t="str">
        <f t="shared" si="16"/>
        <v>I</v>
      </c>
      <c r="E102" s="215">
        <v>53451.378400000001</v>
      </c>
      <c r="F102" s="215">
        <v>1.2999999999999999E-3</v>
      </c>
      <c r="G102" s="190">
        <f t="shared" si="17"/>
        <v>19994.071928619527</v>
      </c>
      <c r="H102" s="190">
        <f t="shared" si="18"/>
        <v>19994</v>
      </c>
      <c r="I102" s="190">
        <f t="shared" si="15"/>
        <v>2.7635400001599919E-2</v>
      </c>
      <c r="M102" s="190">
        <f t="shared" si="21"/>
        <v>2.7635400001599919E-2</v>
      </c>
      <c r="Q102" s="190">
        <f t="shared" ref="Q102:Q137" ca="1" si="22">+E$11+E$12*H102</f>
        <v>2.8572526200988407E-2</v>
      </c>
      <c r="S102" s="193">
        <f t="shared" si="19"/>
        <v>38432.878400000001</v>
      </c>
      <c r="W102" s="190">
        <v>-5475</v>
      </c>
      <c r="X102" s="190">
        <v>4.407671804074198E-5</v>
      </c>
    </row>
    <row r="103" spans="1:24" s="190" customFormat="1" x14ac:dyDescent="0.2">
      <c r="A103" s="183" t="s">
        <v>148</v>
      </c>
      <c r="B103" s="205" t="s">
        <v>62</v>
      </c>
      <c r="C103" s="209" t="s">
        <v>33</v>
      </c>
      <c r="D103" s="186" t="str">
        <f t="shared" si="16"/>
        <v>I</v>
      </c>
      <c r="E103" s="214">
        <v>53462.521500000003</v>
      </c>
      <c r="F103" s="214">
        <v>3.3E-3</v>
      </c>
      <c r="G103" s="190">
        <f t="shared" si="17"/>
        <v>20023.074866887786</v>
      </c>
      <c r="H103" s="190">
        <f t="shared" si="18"/>
        <v>20023</v>
      </c>
      <c r="I103" s="190">
        <f t="shared" si="15"/>
        <v>2.8764300004695542E-2</v>
      </c>
      <c r="M103" s="190">
        <f t="shared" si="21"/>
        <v>2.8764300004695542E-2</v>
      </c>
      <c r="Q103" s="190">
        <f t="shared" ca="1" si="22"/>
        <v>2.8693206464175489E-2</v>
      </c>
      <c r="S103" s="193">
        <f t="shared" si="19"/>
        <v>38444.021500000003</v>
      </c>
      <c r="W103" s="190">
        <v>-4852.5</v>
      </c>
      <c r="X103" s="190">
        <v>-1.575100832269527E-4</v>
      </c>
    </row>
    <row r="104" spans="1:24" s="190" customFormat="1" x14ac:dyDescent="0.2">
      <c r="A104" s="183" t="s">
        <v>148</v>
      </c>
      <c r="B104" s="205" t="s">
        <v>62</v>
      </c>
      <c r="C104" s="185" t="s">
        <v>35</v>
      </c>
      <c r="D104" s="186" t="str">
        <f t="shared" si="16"/>
        <v>II</v>
      </c>
      <c r="E104" s="214">
        <v>53465.403700000003</v>
      </c>
      <c r="F104" s="214">
        <v>1.2999999999999999E-3</v>
      </c>
      <c r="G104" s="190">
        <f t="shared" si="17"/>
        <v>20030.576573654915</v>
      </c>
      <c r="H104" s="190">
        <f t="shared" si="18"/>
        <v>20030.5</v>
      </c>
      <c r="I104" s="190">
        <f t="shared" si="15"/>
        <v>2.9420049999316689E-2</v>
      </c>
      <c r="M104" s="190">
        <f t="shared" si="21"/>
        <v>2.9420049999316689E-2</v>
      </c>
      <c r="Q104" s="190">
        <f t="shared" ca="1" si="22"/>
        <v>2.8724416877068698E-2</v>
      </c>
      <c r="S104" s="193">
        <f t="shared" si="19"/>
        <v>38446.903700000003</v>
      </c>
      <c r="W104" s="190">
        <v>-4451.5</v>
      </c>
      <c r="X104" s="190">
        <v>3.4757214598357677E-4</v>
      </c>
    </row>
    <row r="105" spans="1:24" s="190" customFormat="1" x14ac:dyDescent="0.2">
      <c r="A105" s="202" t="s">
        <v>158</v>
      </c>
      <c r="B105" s="207" t="s">
        <v>63</v>
      </c>
      <c r="C105" s="210" t="s">
        <v>33</v>
      </c>
      <c r="D105" s="196" t="str">
        <f t="shared" si="16"/>
        <v>II</v>
      </c>
      <c r="E105" s="215">
        <v>53490.377</v>
      </c>
      <c r="F105" s="215">
        <v>1E-4</v>
      </c>
      <c r="G105" s="190">
        <f t="shared" si="17"/>
        <v>20095.576356323523</v>
      </c>
      <c r="H105" s="190">
        <f t="shared" si="18"/>
        <v>20095.5</v>
      </c>
      <c r="I105" s="190">
        <f t="shared" si="15"/>
        <v>2.9336550003790762E-2</v>
      </c>
      <c r="M105" s="190">
        <f t="shared" si="21"/>
        <v>2.9336550003790762E-2</v>
      </c>
      <c r="Q105" s="190">
        <f t="shared" ca="1" si="22"/>
        <v>2.8994907122143199E-2</v>
      </c>
      <c r="S105" s="193">
        <f t="shared" si="19"/>
        <v>38471.877</v>
      </c>
      <c r="W105" s="190">
        <v>-3789.5</v>
      </c>
      <c r="X105" s="190">
        <v>7.5247089989716187E-4</v>
      </c>
    </row>
    <row r="106" spans="1:24" s="190" customFormat="1" x14ac:dyDescent="0.2">
      <c r="A106" s="202" t="s">
        <v>158</v>
      </c>
      <c r="B106" s="184" t="s">
        <v>74</v>
      </c>
      <c r="C106" s="209" t="s">
        <v>33</v>
      </c>
      <c r="D106" s="186" t="str">
        <f t="shared" si="16"/>
        <v>I</v>
      </c>
      <c r="E106" s="215">
        <v>53729.547500000001</v>
      </c>
      <c r="F106" s="215">
        <v>2.9999999999999997E-4</v>
      </c>
      <c r="G106" s="190">
        <f t="shared" si="17"/>
        <v>20718.082413622487</v>
      </c>
      <c r="H106" s="190">
        <f t="shared" si="18"/>
        <v>20718</v>
      </c>
      <c r="I106" s="190">
        <f t="shared" si="15"/>
        <v>3.166380000038771E-2</v>
      </c>
      <c r="M106" s="190">
        <f t="shared" si="21"/>
        <v>3.166380000038771E-2</v>
      </c>
      <c r="Q106" s="190">
        <f t="shared" ca="1" si="22"/>
        <v>3.1585371392279765E-2</v>
      </c>
      <c r="S106" s="193">
        <f t="shared" si="19"/>
        <v>38711.047500000001</v>
      </c>
      <c r="W106" s="190">
        <v>-3686</v>
      </c>
      <c r="X106" s="190">
        <v>-1.7863620450953022E-4</v>
      </c>
    </row>
    <row r="107" spans="1:24" s="190" customFormat="1" x14ac:dyDescent="0.2">
      <c r="A107" s="202" t="s">
        <v>158</v>
      </c>
      <c r="B107" s="257" t="s">
        <v>77</v>
      </c>
      <c r="C107" s="209" t="s">
        <v>33</v>
      </c>
      <c r="D107" s="186" t="str">
        <f t="shared" si="16"/>
        <v>I</v>
      </c>
      <c r="E107" s="215">
        <v>53883.616199999997</v>
      </c>
      <c r="F107" s="215">
        <v>2.0000000000000001E-4</v>
      </c>
      <c r="G107" s="190">
        <f t="shared" si="17"/>
        <v>21119.087968196211</v>
      </c>
      <c r="H107" s="190">
        <f t="shared" si="18"/>
        <v>21119</v>
      </c>
      <c r="I107" s="190">
        <f t="shared" si="15"/>
        <v>3.3797899995988701E-2</v>
      </c>
      <c r="M107" s="190">
        <f t="shared" si="21"/>
        <v>3.3797899995988701E-2</v>
      </c>
      <c r="Q107" s="190">
        <f t="shared" ca="1" si="22"/>
        <v>3.3254088134970147E-2</v>
      </c>
      <c r="S107" s="193">
        <f t="shared" si="19"/>
        <v>38865.116199999997</v>
      </c>
      <c r="W107" s="190">
        <v>-3668.5</v>
      </c>
      <c r="X107" s="190">
        <v>-5.5297800281550735E-4</v>
      </c>
    </row>
    <row r="108" spans="1:24" s="190" customFormat="1" x14ac:dyDescent="0.2">
      <c r="A108" s="202" t="s">
        <v>158</v>
      </c>
      <c r="B108" s="257" t="s">
        <v>76</v>
      </c>
      <c r="C108" s="209" t="s">
        <v>33</v>
      </c>
      <c r="D108" s="186" t="str">
        <f t="shared" si="16"/>
        <v>I</v>
      </c>
      <c r="E108" s="215">
        <v>54137.963599999901</v>
      </c>
      <c r="F108" s="215">
        <v>2.0000000000000001E-4</v>
      </c>
      <c r="G108" s="190">
        <f t="shared" si="17"/>
        <v>21781.096021690195</v>
      </c>
      <c r="H108" s="190">
        <f t="shared" si="18"/>
        <v>21781</v>
      </c>
      <c r="I108" s="190">
        <f t="shared" si="15"/>
        <v>3.6892099902615882E-2</v>
      </c>
      <c r="M108" s="190">
        <f t="shared" si="21"/>
        <v>3.6892099902615882E-2</v>
      </c>
      <c r="Q108" s="190">
        <f t="shared" ca="1" si="22"/>
        <v>3.6008927246344288E-2</v>
      </c>
      <c r="S108" s="193">
        <f t="shared" si="19"/>
        <v>39119.463599999901</v>
      </c>
      <c r="W108" s="190">
        <v>-3598.5</v>
      </c>
      <c r="X108" s="190">
        <v>-5.5034519027685747E-4</v>
      </c>
    </row>
    <row r="109" spans="1:24" s="190" customFormat="1" x14ac:dyDescent="0.2">
      <c r="A109" s="183" t="s">
        <v>160</v>
      </c>
      <c r="B109" s="206" t="s">
        <v>84</v>
      </c>
      <c r="C109" s="185" t="s">
        <v>35</v>
      </c>
      <c r="D109" s="186" t="str">
        <f t="shared" si="16"/>
        <v>II</v>
      </c>
      <c r="E109" s="214">
        <v>54177.7284</v>
      </c>
      <c r="F109" s="215">
        <v>1E-4</v>
      </c>
      <c r="G109" s="190">
        <f t="shared" si="17"/>
        <v>21884.594692585408</v>
      </c>
      <c r="H109" s="190">
        <f t="shared" si="18"/>
        <v>21884.5</v>
      </c>
      <c r="I109" s="190">
        <f t="shared" si="15"/>
        <v>3.6381450001499616E-2</v>
      </c>
      <c r="N109" s="190">
        <f>I109</f>
        <v>3.6381450001499616E-2</v>
      </c>
      <c r="Q109" s="190">
        <f t="shared" ca="1" si="22"/>
        <v>3.6439630944270607E-2</v>
      </c>
      <c r="S109" s="193">
        <f t="shared" si="19"/>
        <v>39159.2284</v>
      </c>
      <c r="W109" s="190">
        <v>-3551.5</v>
      </c>
      <c r="X109" s="190">
        <v>-3.0385774516616948E-3</v>
      </c>
    </row>
    <row r="110" spans="1:24" s="190" customFormat="1" x14ac:dyDescent="0.2">
      <c r="A110" s="202" t="s">
        <v>158</v>
      </c>
      <c r="B110" s="257" t="s">
        <v>75</v>
      </c>
      <c r="C110" s="209" t="s">
        <v>33</v>
      </c>
      <c r="D110" s="186" t="str">
        <f t="shared" si="16"/>
        <v>I</v>
      </c>
      <c r="E110" s="215">
        <v>54184.451699999998</v>
      </c>
      <c r="F110" s="215">
        <v>8.0000000000000004E-4</v>
      </c>
      <c r="G110" s="190">
        <f t="shared" si="17"/>
        <v>21902.093903295077</v>
      </c>
      <c r="H110" s="190">
        <f t="shared" si="18"/>
        <v>21902</v>
      </c>
      <c r="I110" s="190">
        <f t="shared" si="15"/>
        <v>3.6078199998883065E-2</v>
      </c>
      <c r="M110" s="190">
        <f>I110</f>
        <v>3.6078199998883065E-2</v>
      </c>
      <c r="Q110" s="190">
        <f t="shared" ca="1" si="22"/>
        <v>3.6512455241021438E-2</v>
      </c>
      <c r="S110" s="193">
        <f t="shared" si="19"/>
        <v>39165.951699999998</v>
      </c>
      <c r="W110" s="190">
        <v>-1879.5</v>
      </c>
      <c r="X110" s="190">
        <v>-9.7569092031335458E-4</v>
      </c>
    </row>
    <row r="111" spans="1:24" s="190" customFormat="1" x14ac:dyDescent="0.2">
      <c r="A111" s="202" t="s">
        <v>158</v>
      </c>
      <c r="B111" s="257" t="s">
        <v>75</v>
      </c>
      <c r="C111" s="209" t="s">
        <v>33</v>
      </c>
      <c r="D111" s="186" t="str">
        <f t="shared" si="16"/>
        <v>I</v>
      </c>
      <c r="E111" s="215">
        <v>54211.346400000002</v>
      </c>
      <c r="F111" s="215">
        <v>2.0000000000000001E-4</v>
      </c>
      <c r="G111" s="190">
        <f t="shared" si="17"/>
        <v>21972.094650290383</v>
      </c>
      <c r="H111" s="190">
        <f t="shared" si="18"/>
        <v>21972</v>
      </c>
      <c r="I111" s="190">
        <f t="shared" si="15"/>
        <v>3.6365200001455378E-2</v>
      </c>
      <c r="M111" s="190">
        <f>I111</f>
        <v>3.6365200001455378E-2</v>
      </c>
      <c r="Q111" s="190">
        <f t="shared" ca="1" si="22"/>
        <v>3.6803752428024736E-2</v>
      </c>
      <c r="S111" s="193">
        <f t="shared" si="19"/>
        <v>39192.846400000002</v>
      </c>
      <c r="W111" s="190">
        <v>-1835</v>
      </c>
      <c r="X111" s="190">
        <v>-1.9017206795979291E-5</v>
      </c>
    </row>
    <row r="112" spans="1:24" s="190" customFormat="1" x14ac:dyDescent="0.2">
      <c r="A112" s="202" t="s">
        <v>158</v>
      </c>
      <c r="B112" s="194" t="s">
        <v>66</v>
      </c>
      <c r="C112" s="195" t="s">
        <v>157</v>
      </c>
      <c r="D112" s="196" t="str">
        <f t="shared" si="16"/>
        <v>I</v>
      </c>
      <c r="E112" s="15">
        <v>54229.40178</v>
      </c>
      <c r="F112" s="227">
        <v>1E-4</v>
      </c>
      <c r="G112" s="190">
        <f t="shared" si="17"/>
        <v>22019.088670944406</v>
      </c>
      <c r="H112" s="190">
        <f t="shared" si="18"/>
        <v>22019</v>
      </c>
      <c r="I112" s="190">
        <f t="shared" si="15"/>
        <v>3.4067900000081863E-2</v>
      </c>
      <c r="P112" s="190">
        <f>I112</f>
        <v>3.4067900000081863E-2</v>
      </c>
      <c r="Q112" s="190">
        <f t="shared" ca="1" si="22"/>
        <v>3.6999337682155534E-2</v>
      </c>
      <c r="S112" s="193">
        <f t="shared" si="19"/>
        <v>39210.90178</v>
      </c>
      <c r="W112" s="190">
        <v>-1748</v>
      </c>
      <c r="X112" s="190">
        <v>-3.8574499922106043E-4</v>
      </c>
    </row>
    <row r="113" spans="1:24" s="190" customFormat="1" x14ac:dyDescent="0.2">
      <c r="A113" s="202" t="s">
        <v>158</v>
      </c>
      <c r="B113" s="203" t="s">
        <v>81</v>
      </c>
      <c r="C113" s="224" t="s">
        <v>33</v>
      </c>
      <c r="D113" s="186" t="str">
        <f t="shared" si="16"/>
        <v>I</v>
      </c>
      <c r="E113" s="226">
        <v>54871.802900000002</v>
      </c>
      <c r="F113" s="226">
        <v>1E-4</v>
      </c>
      <c r="G113" s="190">
        <f t="shared" si="17"/>
        <v>23691.111719002758</v>
      </c>
      <c r="H113" s="190">
        <f t="shared" si="18"/>
        <v>23691</v>
      </c>
      <c r="I113" s="190">
        <f t="shared" si="15"/>
        <v>4.2923100001644343E-2</v>
      </c>
      <c r="M113" s="190">
        <f>I113</f>
        <v>4.2923100001644343E-2</v>
      </c>
      <c r="Q113" s="190">
        <f t="shared" ca="1" si="22"/>
        <v>4.3957179063148832E-2</v>
      </c>
      <c r="S113" s="193">
        <f t="shared" si="19"/>
        <v>39853.302900000002</v>
      </c>
      <c r="W113" s="190">
        <v>-1708.5</v>
      </c>
      <c r="X113" s="190">
        <v>-4.7925935359671712E-4</v>
      </c>
    </row>
    <row r="114" spans="1:24" s="158" customFormat="1" x14ac:dyDescent="0.2">
      <c r="A114" s="153" t="s">
        <v>150</v>
      </c>
      <c r="B114" s="303" t="s">
        <v>79</v>
      </c>
      <c r="C114" s="273" t="s">
        <v>35</v>
      </c>
      <c r="D114" s="254" t="str">
        <f t="shared" si="16"/>
        <v>II</v>
      </c>
      <c r="E114" s="175">
        <v>54888.9012</v>
      </c>
      <c r="F114" s="175">
        <v>4.0000000000000002E-4</v>
      </c>
      <c r="G114" s="158">
        <f t="shared" si="17"/>
        <v>23735.614679524704</v>
      </c>
      <c r="H114" s="158">
        <f t="shared" si="18"/>
        <v>23735.5</v>
      </c>
      <c r="I114" s="158">
        <f t="shared" si="15"/>
        <v>4.4060549997084308E-2</v>
      </c>
      <c r="M114" s="158">
        <f>I114</f>
        <v>4.4060549997084308E-2</v>
      </c>
      <c r="Q114" s="160">
        <f t="shared" ca="1" si="22"/>
        <v>4.4142360846315232E-2</v>
      </c>
      <c r="R114" s="160"/>
      <c r="S114" s="161">
        <f t="shared" si="19"/>
        <v>39870.4012</v>
      </c>
      <c r="W114" s="158">
        <v>-1656</v>
      </c>
      <c r="X114" s="158">
        <v>1.4977152604842559E-3</v>
      </c>
    </row>
    <row r="115" spans="1:24" x14ac:dyDescent="0.2">
      <c r="A115" s="107" t="s">
        <v>158</v>
      </c>
      <c r="B115" s="68" t="s">
        <v>80</v>
      </c>
      <c r="C115" s="67" t="s">
        <v>35</v>
      </c>
      <c r="D115" s="81" t="str">
        <f t="shared" si="16"/>
        <v>II</v>
      </c>
      <c r="E115" s="83">
        <v>54922.327100000002</v>
      </c>
      <c r="F115" s="83">
        <v>1E-4</v>
      </c>
      <c r="G115">
        <f t="shared" si="17"/>
        <v>23822.614644907851</v>
      </c>
      <c r="H115">
        <f t="shared" si="18"/>
        <v>23822.5</v>
      </c>
      <c r="I115">
        <f t="shared" si="15"/>
        <v>4.4047249997674953E-2</v>
      </c>
      <c r="M115">
        <f>I115</f>
        <v>4.4047249997674953E-2</v>
      </c>
      <c r="Q115">
        <f t="shared" ca="1" si="22"/>
        <v>4.4504401635876475E-2</v>
      </c>
      <c r="S115" s="2">
        <f t="shared" si="19"/>
        <v>39903.827100000002</v>
      </c>
      <c r="W115">
        <v>-890.5</v>
      </c>
      <c r="X115">
        <v>-1.2849309132434428E-4</v>
      </c>
    </row>
    <row r="116" spans="1:24" x14ac:dyDescent="0.2">
      <c r="A116" s="107" t="s">
        <v>158</v>
      </c>
      <c r="B116" s="68" t="s">
        <v>80</v>
      </c>
      <c r="C116" s="67" t="s">
        <v>33</v>
      </c>
      <c r="D116" s="81" t="str">
        <f t="shared" si="16"/>
        <v>I</v>
      </c>
      <c r="E116" s="83">
        <v>54937.503299999997</v>
      </c>
      <c r="F116" s="83">
        <v>2.0000000000000001E-4</v>
      </c>
      <c r="G116">
        <f t="shared" si="17"/>
        <v>23862.114819163362</v>
      </c>
      <c r="H116">
        <f t="shared" si="18"/>
        <v>23862</v>
      </c>
      <c r="I116">
        <f t="shared" si="15"/>
        <v>4.4114199998148251E-2</v>
      </c>
      <c r="M116">
        <f>I116</f>
        <v>4.4114199998148251E-2</v>
      </c>
      <c r="Q116">
        <f t="shared" ca="1" si="22"/>
        <v>4.4668776477114064E-2</v>
      </c>
      <c r="S116" s="2">
        <f t="shared" si="19"/>
        <v>39919.003299999997</v>
      </c>
      <c r="W116">
        <v>-807.5</v>
      </c>
      <c r="X116">
        <v>-9.5537133165635169E-4</v>
      </c>
    </row>
    <row r="117" spans="1:24" s="124" customFormat="1" x14ac:dyDescent="0.2">
      <c r="A117" s="119" t="s">
        <v>150</v>
      </c>
      <c r="B117" s="300" t="s">
        <v>79</v>
      </c>
      <c r="C117" s="288" t="s">
        <v>35</v>
      </c>
      <c r="D117" s="264" t="str">
        <f t="shared" ref="D117:D137" si="23">IF(H117=INT(H117),"I","II")</f>
        <v>II</v>
      </c>
      <c r="E117" s="138">
        <v>54957.676299999999</v>
      </c>
      <c r="F117" s="138">
        <v>6.9999999999999999E-4</v>
      </c>
      <c r="G117" s="124">
        <f t="shared" ref="G117:G137" si="24">+(E117-E$7)/E$8</f>
        <v>23914.620519882697</v>
      </c>
      <c r="H117" s="124">
        <f t="shared" ref="H117:H137" si="25">ROUND(2*G117,0)/2</f>
        <v>23914.5</v>
      </c>
      <c r="I117" s="124">
        <f t="shared" si="15"/>
        <v>4.6304449999297503E-2</v>
      </c>
      <c r="M117" s="124">
        <f>I117</f>
        <v>4.6304449999297503E-2</v>
      </c>
      <c r="Q117" s="126">
        <f t="shared" ca="1" si="22"/>
        <v>4.4887249367366544E-2</v>
      </c>
      <c r="R117" s="126"/>
      <c r="S117" s="128">
        <f t="shared" ref="S117:S137" si="26">+E117-15018.5</f>
        <v>39939.176299999999</v>
      </c>
      <c r="W117" s="124">
        <v>-740.5</v>
      </c>
      <c r="X117" s="124">
        <v>-7.2285136411665007E-4</v>
      </c>
    </row>
    <row r="118" spans="1:24" x14ac:dyDescent="0.2">
      <c r="A118" s="4" t="s">
        <v>148</v>
      </c>
      <c r="B118" s="113" t="s">
        <v>88</v>
      </c>
      <c r="C118" s="115" t="s">
        <v>33</v>
      </c>
      <c r="D118" s="90" t="str">
        <f t="shared" si="23"/>
        <v>II</v>
      </c>
      <c r="E118" s="22">
        <v>54971.5196</v>
      </c>
      <c r="F118" s="22">
        <v>2.8E-3</v>
      </c>
      <c r="G118">
        <f t="shared" si="24"/>
        <v>23950.651460584024</v>
      </c>
      <c r="H118">
        <f t="shared" si="25"/>
        <v>23950.5</v>
      </c>
      <c r="Q118">
        <f t="shared" ca="1" si="22"/>
        <v>4.5037059349253963E-2</v>
      </c>
      <c r="R118" s="61"/>
      <c r="S118" s="2">
        <f t="shared" si="26"/>
        <v>39953.0196</v>
      </c>
      <c r="T118">
        <f>+E118-(E$7+H118*E$8)</f>
        <v>5.8192049997160211E-2</v>
      </c>
      <c r="W118">
        <v>-670.5</v>
      </c>
      <c r="X118">
        <v>-6.0202185559319332E-3</v>
      </c>
    </row>
    <row r="119" spans="1:24" x14ac:dyDescent="0.2">
      <c r="A119" s="107" t="s">
        <v>158</v>
      </c>
      <c r="B119" s="110" t="s">
        <v>87</v>
      </c>
      <c r="C119" s="67" t="s">
        <v>33</v>
      </c>
      <c r="D119" s="81" t="str">
        <f t="shared" si="23"/>
        <v>I</v>
      </c>
      <c r="E119" s="83">
        <v>55251.787400000001</v>
      </c>
      <c r="F119" s="83">
        <v>1E-4</v>
      </c>
      <c r="G119">
        <f t="shared" si="24"/>
        <v>24680.124381223715</v>
      </c>
      <c r="H119">
        <f t="shared" si="25"/>
        <v>24680</v>
      </c>
      <c r="I119">
        <f t="shared" ref="I119:I137" si="27">+E119-(E$7+H119*E$8)</f>
        <v>4.7788000003492925E-2</v>
      </c>
      <c r="M119">
        <f>I119</f>
        <v>4.7788000003492925E-2</v>
      </c>
      <c r="Q119">
        <f t="shared" ca="1" si="22"/>
        <v>4.8072792176667004E-2</v>
      </c>
      <c r="R119" s="61"/>
      <c r="S119" s="2">
        <f t="shared" si="26"/>
        <v>40233.287400000001</v>
      </c>
      <c r="W119">
        <v>0</v>
      </c>
      <c r="X119">
        <v>0</v>
      </c>
    </row>
    <row r="120" spans="1:24" s="124" customFormat="1" x14ac:dyDescent="0.2">
      <c r="A120" s="119" t="s">
        <v>150</v>
      </c>
      <c r="B120" s="301" t="s">
        <v>82</v>
      </c>
      <c r="C120" s="302" t="s">
        <v>33</v>
      </c>
      <c r="D120" s="264" t="str">
        <f t="shared" si="23"/>
        <v>I</v>
      </c>
      <c r="E120" s="144">
        <v>55283.675999999999</v>
      </c>
      <c r="F120" s="144">
        <v>2.0000000000000001E-4</v>
      </c>
      <c r="G120" s="124">
        <f t="shared" si="24"/>
        <v>24763.123106646719</v>
      </c>
      <c r="H120" s="124">
        <f t="shared" si="25"/>
        <v>24763</v>
      </c>
      <c r="I120" s="124">
        <f t="shared" si="27"/>
        <v>4.729829999996582E-2</v>
      </c>
      <c r="M120" s="124">
        <f>I120</f>
        <v>4.729829999996582E-2</v>
      </c>
      <c r="Q120" s="126">
        <f t="shared" ca="1" si="22"/>
        <v>4.8418187412685221E-2</v>
      </c>
      <c r="R120" s="126"/>
      <c r="S120" s="128">
        <f t="shared" si="26"/>
        <v>40265.175999999999</v>
      </c>
      <c r="W120" s="124">
        <v>75.5</v>
      </c>
      <c r="X120" s="124">
        <v>4.7839668695814908E-5</v>
      </c>
    </row>
    <row r="121" spans="1:24" x14ac:dyDescent="0.2">
      <c r="A121" s="4" t="s">
        <v>148</v>
      </c>
      <c r="B121" s="113" t="s">
        <v>89</v>
      </c>
      <c r="C121" s="115" t="s">
        <v>35</v>
      </c>
      <c r="D121" s="90" t="str">
        <f t="shared" si="23"/>
        <v>I</v>
      </c>
      <c r="E121" s="22">
        <v>55309.418299999998</v>
      </c>
      <c r="F121" s="22">
        <v>3.8999999999999998E-3</v>
      </c>
      <c r="G121">
        <f t="shared" si="24"/>
        <v>24830.124420265274</v>
      </c>
      <c r="H121">
        <f t="shared" si="25"/>
        <v>24830</v>
      </c>
      <c r="I121">
        <f t="shared" si="27"/>
        <v>4.7803000001295004E-2</v>
      </c>
      <c r="M121">
        <f>I121</f>
        <v>4.7803000001295004E-2</v>
      </c>
      <c r="Q121">
        <f t="shared" ca="1" si="22"/>
        <v>4.8697000434531235E-2</v>
      </c>
      <c r="R121" s="61"/>
      <c r="S121" s="2">
        <f t="shared" si="26"/>
        <v>40290.918299999998</v>
      </c>
      <c r="W121">
        <v>128.5</v>
      </c>
      <c r="X121">
        <v>1.5198330802377313E-3</v>
      </c>
    </row>
    <row r="122" spans="1:24" x14ac:dyDescent="0.2">
      <c r="B122" s="14" t="s">
        <v>92</v>
      </c>
      <c r="C122" s="69" t="s">
        <v>33</v>
      </c>
      <c r="D122" s="81" t="str">
        <f t="shared" si="23"/>
        <v>I</v>
      </c>
      <c r="E122" s="64">
        <v>55336.307699999998</v>
      </c>
      <c r="F122" s="64">
        <v>2.0000000000000001E-4</v>
      </c>
      <c r="G122">
        <f t="shared" si="24"/>
        <v>24900.111372573916</v>
      </c>
      <c r="H122">
        <f t="shared" si="25"/>
        <v>24900</v>
      </c>
      <c r="I122">
        <f t="shared" si="27"/>
        <v>4.2789999999513384E-2</v>
      </c>
      <c r="P122">
        <f>I122</f>
        <v>4.2789999999513384E-2</v>
      </c>
      <c r="Q122">
        <f t="shared" ca="1" si="22"/>
        <v>4.8988297621534546E-2</v>
      </c>
      <c r="R122" s="61"/>
      <c r="S122" s="2">
        <f t="shared" si="26"/>
        <v>40317.807699999998</v>
      </c>
      <c r="W122">
        <v>196.5</v>
      </c>
      <c r="X122">
        <v>2.3423906677635387E-3</v>
      </c>
    </row>
    <row r="123" spans="1:24" x14ac:dyDescent="0.2">
      <c r="A123" s="4" t="s">
        <v>160</v>
      </c>
      <c r="B123" s="71" t="s">
        <v>102</v>
      </c>
      <c r="C123" s="66" t="s">
        <v>35</v>
      </c>
      <c r="D123" s="81" t="str">
        <f t="shared" si="23"/>
        <v>II</v>
      </c>
      <c r="E123" s="64">
        <v>55593.926500000001</v>
      </c>
      <c r="F123" s="22">
        <v>2.0000000000000001E-4</v>
      </c>
      <c r="G123">
        <f t="shared" si="24"/>
        <v>25570.634131334271</v>
      </c>
      <c r="H123">
        <f t="shared" si="25"/>
        <v>25570.5</v>
      </c>
      <c r="I123">
        <f t="shared" si="27"/>
        <v>5.1534049998736009E-2</v>
      </c>
      <c r="N123">
        <f>I123</f>
        <v>5.1534049998736009E-2</v>
      </c>
      <c r="Q123">
        <f t="shared" ca="1" si="22"/>
        <v>5.1778508534187667E-2</v>
      </c>
      <c r="S123" s="2">
        <f t="shared" si="26"/>
        <v>40575.426500000001</v>
      </c>
      <c r="W123">
        <v>197</v>
      </c>
      <c r="X123">
        <v>4.3740947876358405E-4</v>
      </c>
    </row>
    <row r="124" spans="1:24" s="124" customFormat="1" x14ac:dyDescent="0.2">
      <c r="A124" s="119" t="s">
        <v>150</v>
      </c>
      <c r="B124" s="301" t="s">
        <v>90</v>
      </c>
      <c r="C124" s="302" t="s">
        <v>33</v>
      </c>
      <c r="D124" s="264" t="str">
        <f t="shared" si="23"/>
        <v>I</v>
      </c>
      <c r="E124" s="144">
        <v>55622.934399999998</v>
      </c>
      <c r="F124" s="144">
        <v>2.0000000000000001E-4</v>
      </c>
      <c r="G124" s="124">
        <f t="shared" si="24"/>
        <v>25646.135054146744</v>
      </c>
      <c r="H124" s="124">
        <f t="shared" si="25"/>
        <v>25646</v>
      </c>
      <c r="I124" s="124">
        <f t="shared" si="27"/>
        <v>5.1888599999074358E-2</v>
      </c>
      <c r="M124" s="124">
        <f t="shared" ref="M124:M133" si="28">I124</f>
        <v>5.1888599999074358E-2</v>
      </c>
      <c r="Q124" s="126">
        <f t="shared" ca="1" si="22"/>
        <v>5.2092693357312661E-2</v>
      </c>
      <c r="R124" s="127"/>
      <c r="S124" s="128">
        <f t="shared" si="26"/>
        <v>40604.434399999998</v>
      </c>
      <c r="W124" s="124">
        <v>204.5</v>
      </c>
      <c r="X124" s="124">
        <v>1.26269155589398E-3</v>
      </c>
    </row>
    <row r="125" spans="1:24" x14ac:dyDescent="0.2">
      <c r="A125" s="107" t="s">
        <v>158</v>
      </c>
      <c r="B125" s="14" t="s">
        <v>104</v>
      </c>
      <c r="C125" s="67" t="s">
        <v>33</v>
      </c>
      <c r="D125" s="81" t="str">
        <f t="shared" si="23"/>
        <v>I</v>
      </c>
      <c r="E125" s="83">
        <v>55643.298999999999</v>
      </c>
      <c r="F125" s="83">
        <v>5.0000000000000001E-4</v>
      </c>
      <c r="G125" s="13">
        <f t="shared" si="24"/>
        <v>25699.139445802364</v>
      </c>
      <c r="H125">
        <f t="shared" si="25"/>
        <v>25699</v>
      </c>
      <c r="I125">
        <f t="shared" si="27"/>
        <v>5.3575899997667875E-2</v>
      </c>
      <c r="M125">
        <f t="shared" si="28"/>
        <v>5.3575899997667875E-2</v>
      </c>
      <c r="Q125">
        <f t="shared" ca="1" si="22"/>
        <v>5.2313246941758026E-2</v>
      </c>
      <c r="R125" s="61"/>
      <c r="S125" s="2">
        <f t="shared" si="26"/>
        <v>40624.798999999999</v>
      </c>
      <c r="W125">
        <v>239</v>
      </c>
      <c r="X125">
        <v>-4.1810108377831057E-3</v>
      </c>
    </row>
    <row r="126" spans="1:24" x14ac:dyDescent="0.2">
      <c r="A126" s="4" t="s">
        <v>148</v>
      </c>
      <c r="B126" s="113" t="s">
        <v>91</v>
      </c>
      <c r="C126" s="115" t="s">
        <v>35</v>
      </c>
      <c r="D126" s="90" t="str">
        <f t="shared" si="23"/>
        <v>I</v>
      </c>
      <c r="E126" s="22">
        <v>55669.426099999997</v>
      </c>
      <c r="F126" s="22">
        <v>1.6000000000000001E-3</v>
      </c>
      <c r="G126">
        <f t="shared" si="24"/>
        <v>25767.142305727208</v>
      </c>
      <c r="H126">
        <f t="shared" si="25"/>
        <v>25767</v>
      </c>
      <c r="I126">
        <f t="shared" si="27"/>
        <v>5.4674699997121934E-2</v>
      </c>
      <c r="M126">
        <f t="shared" si="28"/>
        <v>5.4674699997121934E-2</v>
      </c>
      <c r="Q126">
        <f t="shared" ca="1" si="22"/>
        <v>5.2596221351989811E-2</v>
      </c>
      <c r="R126" s="61"/>
      <c r="S126" s="2">
        <f t="shared" si="26"/>
        <v>40650.926099999997</v>
      </c>
      <c r="W126">
        <v>277</v>
      </c>
      <c r="X126">
        <v>-5.9581601817626506E-5</v>
      </c>
    </row>
    <row r="127" spans="1:24" x14ac:dyDescent="0.2">
      <c r="A127" s="4" t="s">
        <v>148</v>
      </c>
      <c r="B127" s="113" t="s">
        <v>91</v>
      </c>
      <c r="C127" s="115" t="s">
        <v>33</v>
      </c>
      <c r="D127" s="90" t="str">
        <f t="shared" si="23"/>
        <v>II</v>
      </c>
      <c r="E127" s="22">
        <v>55669.616300000002</v>
      </c>
      <c r="F127" s="22">
        <v>1E-4</v>
      </c>
      <c r="G127">
        <f t="shared" si="24"/>
        <v>25767.637352784019</v>
      </c>
      <c r="H127">
        <f t="shared" si="25"/>
        <v>25767.5</v>
      </c>
      <c r="I127">
        <f t="shared" si="27"/>
        <v>5.2771750000829343E-2</v>
      </c>
      <c r="M127">
        <f t="shared" si="28"/>
        <v>5.2771750000829343E-2</v>
      </c>
      <c r="Q127">
        <f t="shared" ca="1" si="22"/>
        <v>5.2598302046182682E-2</v>
      </c>
      <c r="R127" s="61"/>
      <c r="S127" s="2">
        <f t="shared" si="26"/>
        <v>40651.116300000002</v>
      </c>
      <c r="W127">
        <v>277.5</v>
      </c>
      <c r="X127">
        <v>1.4354372033267282E-3</v>
      </c>
    </row>
    <row r="128" spans="1:24" x14ac:dyDescent="0.2">
      <c r="A128" s="107" t="s">
        <v>158</v>
      </c>
      <c r="B128" s="14" t="s">
        <v>104</v>
      </c>
      <c r="C128" s="67" t="s">
        <v>33</v>
      </c>
      <c r="D128" s="81" t="str">
        <f t="shared" si="23"/>
        <v>I</v>
      </c>
      <c r="E128" s="83">
        <v>55672.498699999996</v>
      </c>
      <c r="F128" s="83">
        <v>2.9999999999999997E-4</v>
      </c>
      <c r="G128" s="13">
        <f t="shared" si="24"/>
        <v>25775.139580105344</v>
      </c>
      <c r="H128">
        <f t="shared" si="25"/>
        <v>25775</v>
      </c>
      <c r="I128">
        <f t="shared" si="27"/>
        <v>5.3627499997674022E-2</v>
      </c>
      <c r="M128">
        <f t="shared" si="28"/>
        <v>5.3627499997674022E-2</v>
      </c>
      <c r="Q128">
        <f t="shared" ca="1" si="22"/>
        <v>5.2629512459075906E-2</v>
      </c>
      <c r="R128" s="61"/>
      <c r="S128" s="2">
        <f t="shared" si="26"/>
        <v>40653.998699999996</v>
      </c>
      <c r="W128">
        <v>1030.5</v>
      </c>
      <c r="X128">
        <v>-1.6624129057163373E-4</v>
      </c>
    </row>
    <row r="129" spans="1:24" s="124" customFormat="1" x14ac:dyDescent="0.2">
      <c r="A129" s="119" t="s">
        <v>150</v>
      </c>
      <c r="B129" s="301" t="s">
        <v>90</v>
      </c>
      <c r="C129" s="302" t="s">
        <v>35</v>
      </c>
      <c r="D129" s="264" t="str">
        <f t="shared" si="23"/>
        <v>II</v>
      </c>
      <c r="E129" s="144">
        <v>55685.748500000002</v>
      </c>
      <c r="F129" s="144">
        <v>6.9999999999999999E-4</v>
      </c>
      <c r="G129" s="124">
        <f t="shared" si="24"/>
        <v>25809.625776178869</v>
      </c>
      <c r="H129" s="124">
        <f t="shared" si="25"/>
        <v>25809.5</v>
      </c>
      <c r="I129" s="124">
        <f t="shared" si="27"/>
        <v>4.8323950002668425E-2</v>
      </c>
      <c r="M129" s="124">
        <f t="shared" si="28"/>
        <v>4.8323950002668425E-2</v>
      </c>
      <c r="Q129" s="126">
        <f t="shared" ca="1" si="22"/>
        <v>5.2773080358384669E-2</v>
      </c>
      <c r="R129" s="127"/>
      <c r="S129" s="128">
        <f t="shared" si="26"/>
        <v>40667.248500000002</v>
      </c>
      <c r="W129" s="124">
        <v>1191.5</v>
      </c>
      <c r="X129" s="124">
        <v>1.8298141731065698E-3</v>
      </c>
    </row>
    <row r="130" spans="1:24" x14ac:dyDescent="0.2">
      <c r="A130" s="4" t="s">
        <v>148</v>
      </c>
      <c r="B130" s="113" t="s">
        <v>91</v>
      </c>
      <c r="C130" s="115" t="s">
        <v>33</v>
      </c>
      <c r="D130" s="90" t="str">
        <f t="shared" si="23"/>
        <v>II</v>
      </c>
      <c r="E130" s="22">
        <v>55700.352599999998</v>
      </c>
      <c r="F130" s="22">
        <v>1.1000000000000001E-3</v>
      </c>
      <c r="G130">
        <f t="shared" si="24"/>
        <v>25847.636905107385</v>
      </c>
      <c r="H130">
        <f t="shared" si="25"/>
        <v>25847.5</v>
      </c>
      <c r="I130">
        <f t="shared" si="27"/>
        <v>5.2599750000808854E-2</v>
      </c>
      <c r="M130">
        <f t="shared" si="28"/>
        <v>5.2599750000808854E-2</v>
      </c>
      <c r="Q130">
        <f t="shared" ca="1" si="22"/>
        <v>5.2931213117043616E-2</v>
      </c>
      <c r="R130" s="61"/>
      <c r="S130" s="2">
        <f t="shared" si="26"/>
        <v>40681.852599999998</v>
      </c>
      <c r="W130">
        <v>2050.5</v>
      </c>
      <c r="X130">
        <v>2.2721225032000802E-3</v>
      </c>
    </row>
    <row r="131" spans="1:24" x14ac:dyDescent="0.2">
      <c r="A131" s="4" t="s">
        <v>148</v>
      </c>
      <c r="B131" s="113" t="s">
        <v>91</v>
      </c>
      <c r="C131" s="115" t="s">
        <v>35</v>
      </c>
      <c r="D131" s="90" t="str">
        <f t="shared" si="23"/>
        <v>I</v>
      </c>
      <c r="E131" s="22">
        <v>55700.546199999997</v>
      </c>
      <c r="F131" s="22">
        <v>3.8E-3</v>
      </c>
      <c r="G131">
        <f t="shared" si="24"/>
        <v>25848.140801585807</v>
      </c>
      <c r="H131">
        <f t="shared" si="25"/>
        <v>25848</v>
      </c>
      <c r="I131">
        <f t="shared" si="27"/>
        <v>5.4096799998660572E-2</v>
      </c>
      <c r="M131">
        <f t="shared" si="28"/>
        <v>5.4096799998660572E-2</v>
      </c>
      <c r="Q131">
        <f t="shared" ca="1" si="22"/>
        <v>5.2933293811236487E-2</v>
      </c>
      <c r="R131" s="61"/>
      <c r="S131" s="2">
        <f t="shared" si="26"/>
        <v>40682.046199999997</v>
      </c>
      <c r="W131">
        <v>2061</v>
      </c>
      <c r="X131">
        <v>8.675174176460132E-4</v>
      </c>
    </row>
    <row r="132" spans="1:24" s="124" customFormat="1" x14ac:dyDescent="0.2">
      <c r="A132" s="119" t="s">
        <v>150</v>
      </c>
      <c r="B132" s="300" t="s">
        <v>103</v>
      </c>
      <c r="C132" s="288" t="s">
        <v>33</v>
      </c>
      <c r="D132" s="264" t="str">
        <f t="shared" si="23"/>
        <v>I</v>
      </c>
      <c r="E132" s="138">
        <v>55989.854700000004</v>
      </c>
      <c r="F132" s="138">
        <v>2.9999999999999997E-4</v>
      </c>
      <c r="G132" s="146">
        <f t="shared" si="24"/>
        <v>26601.144594604099</v>
      </c>
      <c r="H132" s="124">
        <f t="shared" si="25"/>
        <v>26601</v>
      </c>
      <c r="I132" s="124">
        <f t="shared" si="27"/>
        <v>5.5554099999426398E-2</v>
      </c>
      <c r="M132" s="124">
        <f t="shared" si="28"/>
        <v>5.5554099999426398E-2</v>
      </c>
      <c r="Q132" s="126">
        <f t="shared" ca="1" si="22"/>
        <v>5.606681926571494E-2</v>
      </c>
      <c r="R132" s="127"/>
      <c r="S132" s="128">
        <f t="shared" si="26"/>
        <v>40971.354700000004</v>
      </c>
    </row>
    <row r="133" spans="1:24" s="124" customFormat="1" x14ac:dyDescent="0.2">
      <c r="A133" s="119" t="s">
        <v>150</v>
      </c>
      <c r="B133" s="300" t="s">
        <v>103</v>
      </c>
      <c r="C133" s="288" t="s">
        <v>33</v>
      </c>
      <c r="D133" s="264" t="str">
        <f t="shared" si="23"/>
        <v>I</v>
      </c>
      <c r="E133" s="138">
        <v>56051.714500000002</v>
      </c>
      <c r="F133" s="138">
        <v>4.0000000000000002E-4</v>
      </c>
      <c r="G133" s="146">
        <f t="shared" si="24"/>
        <v>26762.151492207697</v>
      </c>
      <c r="H133" s="124">
        <f t="shared" si="25"/>
        <v>26762</v>
      </c>
      <c r="I133" s="124">
        <f t="shared" si="27"/>
        <v>5.8204200002364814E-2</v>
      </c>
      <c r="M133" s="124">
        <f t="shared" si="28"/>
        <v>5.8204200002364814E-2</v>
      </c>
      <c r="Q133" s="126">
        <f t="shared" ca="1" si="22"/>
        <v>5.673680279582255E-2</v>
      </c>
      <c r="R133" s="127"/>
      <c r="S133" s="128">
        <f t="shared" si="26"/>
        <v>41033.214500000002</v>
      </c>
    </row>
    <row r="134" spans="1:24" x14ac:dyDescent="0.2">
      <c r="A134" s="4" t="s">
        <v>152</v>
      </c>
      <c r="B134" s="118" t="s">
        <v>105</v>
      </c>
      <c r="C134" s="87" t="s">
        <v>35</v>
      </c>
      <c r="D134" s="90" t="str">
        <f t="shared" si="23"/>
        <v>I</v>
      </c>
      <c r="E134" s="64">
        <v>56381.751300000004</v>
      </c>
      <c r="F134" s="64">
        <v>2.9999999999999997E-4</v>
      </c>
      <c r="G134" s="13">
        <f t="shared" si="24"/>
        <v>27621.161726043258</v>
      </c>
      <c r="H134">
        <f t="shared" si="25"/>
        <v>27621</v>
      </c>
      <c r="I134">
        <f t="shared" si="27"/>
        <v>6.2136100001225714E-2</v>
      </c>
      <c r="N134" s="6">
        <f>I134</f>
        <v>6.2136100001225714E-2</v>
      </c>
      <c r="Q134">
        <f t="shared" ca="1" si="22"/>
        <v>6.031143541919172E-2</v>
      </c>
      <c r="R134" s="61"/>
      <c r="S134" s="2">
        <f t="shared" si="26"/>
        <v>41363.251300000004</v>
      </c>
    </row>
    <row r="135" spans="1:24" x14ac:dyDescent="0.2">
      <c r="A135" s="4" t="s">
        <v>152</v>
      </c>
      <c r="B135" s="118" t="s">
        <v>105</v>
      </c>
      <c r="C135" s="87" t="s">
        <v>33</v>
      </c>
      <c r="D135" s="90" t="str">
        <f t="shared" si="23"/>
        <v>II</v>
      </c>
      <c r="E135" s="64">
        <v>56385.784099999997</v>
      </c>
      <c r="F135" s="64">
        <v>2.9999999999999997E-4</v>
      </c>
      <c r="G135" s="13">
        <f t="shared" si="24"/>
        <v>27631.658181199189</v>
      </c>
      <c r="H135">
        <f t="shared" si="25"/>
        <v>27631.5</v>
      </c>
      <c r="I135">
        <f t="shared" si="27"/>
        <v>6.0774149998906069E-2</v>
      </c>
      <c r="N135" s="6">
        <f>I135</f>
        <v>6.0774149998906069E-2</v>
      </c>
      <c r="Q135">
        <f t="shared" ca="1" si="22"/>
        <v>6.0355129997242213E-2</v>
      </c>
      <c r="R135" s="61"/>
      <c r="S135" s="2">
        <f t="shared" si="26"/>
        <v>41367.284099999997</v>
      </c>
    </row>
    <row r="136" spans="1:24" x14ac:dyDescent="0.2">
      <c r="A136" s="4" t="s">
        <v>152</v>
      </c>
      <c r="B136" s="60" t="s">
        <v>137</v>
      </c>
      <c r="C136" s="87" t="s">
        <v>33</v>
      </c>
      <c r="D136" s="90" t="str">
        <f t="shared" si="23"/>
        <v>II</v>
      </c>
      <c r="E136" s="70">
        <v>56395.390200000002</v>
      </c>
      <c r="F136" s="70">
        <v>1E-4</v>
      </c>
      <c r="G136" s="105">
        <f t="shared" si="24"/>
        <v>27656.660660338639</v>
      </c>
      <c r="H136" s="13">
        <f t="shared" si="25"/>
        <v>27656.5</v>
      </c>
      <c r="I136" s="106">
        <f t="shared" si="27"/>
        <v>6.1726649997581262E-2</v>
      </c>
      <c r="O136" s="10">
        <f>I136</f>
        <v>6.1726649997581262E-2</v>
      </c>
      <c r="Q136">
        <f t="shared" ca="1" si="22"/>
        <v>6.0459164706886254E-2</v>
      </c>
      <c r="R136" s="61"/>
      <c r="S136" s="2">
        <f t="shared" si="26"/>
        <v>41376.890200000002</v>
      </c>
    </row>
    <row r="137" spans="1:24" x14ac:dyDescent="0.2">
      <c r="A137" s="4" t="s">
        <v>152</v>
      </c>
      <c r="B137" s="60" t="s">
        <v>137</v>
      </c>
      <c r="C137" s="87" t="s">
        <v>35</v>
      </c>
      <c r="D137" s="90" t="str">
        <f t="shared" si="23"/>
        <v>I</v>
      </c>
      <c r="E137" s="70">
        <v>56395.582399999999</v>
      </c>
      <c r="F137" s="70">
        <v>1E-4</v>
      </c>
      <c r="G137" s="105">
        <f t="shared" si="24"/>
        <v>27657.160912937565</v>
      </c>
      <c r="H137" s="13">
        <f t="shared" si="25"/>
        <v>27657</v>
      </c>
      <c r="I137" s="106">
        <f t="shared" si="27"/>
        <v>6.1823700001696125E-2</v>
      </c>
      <c r="O137" s="10">
        <f>I137</f>
        <v>6.1823700001696125E-2</v>
      </c>
      <c r="Q137">
        <f t="shared" ca="1" si="22"/>
        <v>6.0461245401079125E-2</v>
      </c>
      <c r="S137" s="2">
        <f t="shared" si="26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16"/>
  <sheetViews>
    <sheetView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S137" sqref="S137"/>
    </sheetView>
  </sheetViews>
  <sheetFormatPr defaultColWidth="10.28515625" defaultRowHeight="12.75" x14ac:dyDescent="0.2"/>
  <cols>
    <col min="1" max="1" width="5.85546875" style="4" customWidth="1"/>
    <col min="2" max="2" width="14.4257812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88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44364.837399999997</v>
      </c>
      <c r="F7" s="86">
        <v>0.38421061000000001</v>
      </c>
      <c r="G7" s="27" t="s">
        <v>161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0.38421061000000001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-2.5719029428427444E-2</v>
      </c>
      <c r="F11" s="4"/>
      <c r="G11" s="36"/>
      <c r="H11" s="50" t="str">
        <f>VLOOKUP(H10,$J$1:$K$11,2,FALSE)&amp;$G19</f>
        <v>H77</v>
      </c>
      <c r="I11" s="50" t="str">
        <f>VLOOKUP(I10,$J$1:$K$11,2,FALSE)&amp;$G19</f>
        <v>I77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-5.5904857736952129E-7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56395.581006412467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0.38421005095142263</v>
      </c>
      <c r="F16" s="40" t="s">
        <v>83</v>
      </c>
      <c r="G16" s="41">
        <f ca="1">ROUND(2*(G15-E7)/E8,0)/2+1</f>
        <v>41652</v>
      </c>
    </row>
    <row r="17" spans="1:21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57379.864715307784</v>
      </c>
    </row>
    <row r="18" spans="1:21" ht="14.25" thickTop="1" thickBot="1" x14ac:dyDescent="0.25">
      <c r="B18" s="42" t="s">
        <v>9</v>
      </c>
      <c r="C18" s="24"/>
      <c r="D18" s="36"/>
      <c r="E18" s="45">
        <f ca="1">+E15</f>
        <v>56395.581006412467</v>
      </c>
      <c r="F18" s="46">
        <f ca="1">+E16</f>
        <v>0.38421005095142263</v>
      </c>
      <c r="G18" s="47" t="s">
        <v>72</v>
      </c>
    </row>
    <row r="19" spans="1:21" ht="13.5" thickTop="1" x14ac:dyDescent="0.2">
      <c r="B19" s="51" t="s">
        <v>78</v>
      </c>
      <c r="D19"/>
      <c r="E19">
        <f>E7+AA86</f>
        <v>44364.837399999997</v>
      </c>
      <c r="F19">
        <f>E8+AA87</f>
        <v>0.38421061000000001</v>
      </c>
      <c r="G19" s="52">
        <v>77</v>
      </c>
    </row>
    <row r="20" spans="1:21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1" x14ac:dyDescent="0.2">
      <c r="B21" s="13" t="s">
        <v>16</v>
      </c>
      <c r="C21" s="69" t="s">
        <v>33</v>
      </c>
      <c r="D21" s="81" t="str">
        <f t="shared" ref="D21:D52" si="0">IF(H21=INT(H21),"I","II")</f>
        <v>I</v>
      </c>
      <c r="E21" s="70">
        <v>44365.2497</v>
      </c>
      <c r="F21" s="70" t="s">
        <v>18</v>
      </c>
      <c r="G21">
        <f t="shared" ref="G21:G52" si="1">+(E21-E$7)/E$8</f>
        <v>1.0731093553184208</v>
      </c>
      <c r="H21">
        <f t="shared" ref="H21:H52" si="2">ROUND(2*G21,0)/2</f>
        <v>1</v>
      </c>
      <c r="I21">
        <f t="shared" ref="I21:I52" si="3">+E21-(E$7+H21*E$8)</f>
        <v>2.808939000533428E-2</v>
      </c>
      <c r="J21">
        <f>+I21</f>
        <v>2.808939000533428E-2</v>
      </c>
      <c r="S21" s="2">
        <f t="shared" ref="S21:S52" si="4">+E21-15018.5</f>
        <v>29346.7497</v>
      </c>
    </row>
    <row r="22" spans="1:21" x14ac:dyDescent="0.2">
      <c r="A22" s="4" t="s">
        <v>149</v>
      </c>
      <c r="B22" s="13" t="s">
        <v>106</v>
      </c>
      <c r="C22" s="69" t="s">
        <v>35</v>
      </c>
      <c r="D22" s="81" t="str">
        <f t="shared" si="0"/>
        <v>II</v>
      </c>
      <c r="E22" s="80">
        <v>45769.731399999997</v>
      </c>
      <c r="F22" s="70"/>
      <c r="G22">
        <f t="shared" si="1"/>
        <v>3656.5726282259625</v>
      </c>
      <c r="H22">
        <f t="shared" si="2"/>
        <v>3656.5</v>
      </c>
      <c r="I22">
        <f t="shared" si="3"/>
        <v>2.790453500347212E-2</v>
      </c>
      <c r="M22" s="6">
        <f t="shared" ref="M22:M27" si="5">I22</f>
        <v>2.790453500347212E-2</v>
      </c>
      <c r="R22" s="61"/>
      <c r="S22" s="2">
        <f t="shared" si="4"/>
        <v>30751.231399999997</v>
      </c>
    </row>
    <row r="23" spans="1:21" x14ac:dyDescent="0.2">
      <c r="A23" s="4" t="s">
        <v>149</v>
      </c>
      <c r="B23" s="13" t="s">
        <v>106</v>
      </c>
      <c r="C23" s="69" t="s">
        <v>33</v>
      </c>
      <c r="D23" s="81" t="str">
        <f t="shared" si="0"/>
        <v>I</v>
      </c>
      <c r="E23" s="80">
        <v>45770.691899999998</v>
      </c>
      <c r="F23" s="70"/>
      <c r="G23">
        <f t="shared" si="1"/>
        <v>3659.0725591883088</v>
      </c>
      <c r="H23">
        <f t="shared" si="2"/>
        <v>3659</v>
      </c>
      <c r="I23">
        <f t="shared" si="3"/>
        <v>2.7878009997948539E-2</v>
      </c>
      <c r="M23" s="6">
        <f t="shared" si="5"/>
        <v>2.7878009997948539E-2</v>
      </c>
      <c r="S23" s="2">
        <f t="shared" si="4"/>
        <v>30752.191899999998</v>
      </c>
    </row>
    <row r="24" spans="1:21" x14ac:dyDescent="0.2">
      <c r="A24" s="4" t="s">
        <v>149</v>
      </c>
      <c r="B24" s="13" t="s">
        <v>106</v>
      </c>
      <c r="C24" s="69" t="s">
        <v>35</v>
      </c>
      <c r="D24" s="81" t="str">
        <f t="shared" si="0"/>
        <v>II</v>
      </c>
      <c r="E24" s="80">
        <v>45770.883999999998</v>
      </c>
      <c r="F24" s="70"/>
      <c r="G24">
        <f t="shared" si="1"/>
        <v>3659.5725453807781</v>
      </c>
      <c r="H24">
        <f t="shared" si="2"/>
        <v>3659.5</v>
      </c>
      <c r="I24">
        <f t="shared" si="3"/>
        <v>2.7872705002664588E-2</v>
      </c>
      <c r="M24" s="6">
        <f t="shared" si="5"/>
        <v>2.7872705002664588E-2</v>
      </c>
      <c r="S24" s="2">
        <f t="shared" si="4"/>
        <v>30752.383999999998</v>
      </c>
    </row>
    <row r="25" spans="1:21" x14ac:dyDescent="0.2">
      <c r="A25" s="4" t="s">
        <v>149</v>
      </c>
      <c r="B25" s="13" t="s">
        <v>106</v>
      </c>
      <c r="C25" s="69" t="s">
        <v>33</v>
      </c>
      <c r="D25" s="81" t="str">
        <f t="shared" si="0"/>
        <v>I</v>
      </c>
      <c r="E25" s="80">
        <v>45773.765200000002</v>
      </c>
      <c r="F25" s="70"/>
      <c r="G25">
        <f t="shared" si="1"/>
        <v>3667.071557446071</v>
      </c>
      <c r="H25">
        <f t="shared" si="2"/>
        <v>3667</v>
      </c>
      <c r="I25">
        <f t="shared" si="3"/>
        <v>2.7493130008224398E-2</v>
      </c>
      <c r="M25" s="6">
        <f t="shared" si="5"/>
        <v>2.7493130008224398E-2</v>
      </c>
      <c r="S25" s="2">
        <f t="shared" si="4"/>
        <v>30755.265200000002</v>
      </c>
    </row>
    <row r="26" spans="1:21" x14ac:dyDescent="0.2">
      <c r="A26" s="4" t="s">
        <v>149</v>
      </c>
      <c r="B26" s="13" t="s">
        <v>106</v>
      </c>
      <c r="C26" s="69" t="s">
        <v>35</v>
      </c>
      <c r="D26" s="81" t="str">
        <f t="shared" si="0"/>
        <v>II</v>
      </c>
      <c r="E26" s="80">
        <v>45773.957199999997</v>
      </c>
      <c r="F26" s="70"/>
      <c r="G26">
        <f t="shared" si="1"/>
        <v>3667.5712833646116</v>
      </c>
      <c r="H26">
        <f t="shared" si="2"/>
        <v>3667.5</v>
      </c>
      <c r="I26">
        <f t="shared" si="3"/>
        <v>2.7387825000914745E-2</v>
      </c>
      <c r="M26" s="6">
        <f t="shared" si="5"/>
        <v>2.7387825000914745E-2</v>
      </c>
      <c r="S26" s="2">
        <f t="shared" si="4"/>
        <v>30755.457199999997</v>
      </c>
    </row>
    <row r="27" spans="1:21" x14ac:dyDescent="0.2">
      <c r="A27" s="4" t="s">
        <v>149</v>
      </c>
      <c r="B27" s="13" t="s">
        <v>106</v>
      </c>
      <c r="C27" s="69" t="s">
        <v>33</v>
      </c>
      <c r="D27" s="81" t="str">
        <f t="shared" si="0"/>
        <v>I</v>
      </c>
      <c r="E27" s="80">
        <v>45841.760999999999</v>
      </c>
      <c r="F27" s="70"/>
      <c r="G27">
        <f t="shared" si="1"/>
        <v>3844.0468887623947</v>
      </c>
      <c r="H27">
        <f t="shared" si="2"/>
        <v>3844</v>
      </c>
      <c r="I27">
        <f t="shared" si="3"/>
        <v>1.8015159999777097E-2</v>
      </c>
      <c r="M27" s="6">
        <f t="shared" si="5"/>
        <v>1.8015159999777097E-2</v>
      </c>
      <c r="R27" s="61"/>
      <c r="S27" s="2">
        <f t="shared" si="4"/>
        <v>30823.260999999999</v>
      </c>
    </row>
    <row r="28" spans="1:21" x14ac:dyDescent="0.2">
      <c r="A28" s="107" t="s">
        <v>158</v>
      </c>
      <c r="B28" s="14" t="s">
        <v>44</v>
      </c>
      <c r="C28" s="81" t="s">
        <v>33</v>
      </c>
      <c r="D28" s="81" t="str">
        <f t="shared" si="0"/>
        <v>I</v>
      </c>
      <c r="E28" s="78">
        <v>46148.366999999998</v>
      </c>
      <c r="F28" s="78"/>
      <c r="G28" s="9">
        <f t="shared" si="1"/>
        <v>4642.062331386428</v>
      </c>
      <c r="H28">
        <f t="shared" si="2"/>
        <v>4642</v>
      </c>
      <c r="I28" s="10">
        <f t="shared" si="3"/>
        <v>2.3948380003275815E-2</v>
      </c>
      <c r="K28" s="75">
        <f>I28</f>
        <v>2.3948380003275815E-2</v>
      </c>
      <c r="S28" s="2">
        <f t="shared" si="4"/>
        <v>31129.866999999998</v>
      </c>
    </row>
    <row r="29" spans="1:21" x14ac:dyDescent="0.2">
      <c r="A29" s="107" t="s">
        <v>158</v>
      </c>
      <c r="B29" s="14" t="s">
        <v>44</v>
      </c>
      <c r="C29" s="81" t="s">
        <v>33</v>
      </c>
      <c r="D29" s="81" t="str">
        <f t="shared" si="0"/>
        <v>I</v>
      </c>
      <c r="E29" s="78">
        <v>46173.326999999997</v>
      </c>
      <c r="F29" s="78"/>
      <c r="G29" s="9">
        <f t="shared" si="1"/>
        <v>4707.0267007982957</v>
      </c>
      <c r="H29">
        <f t="shared" si="2"/>
        <v>4707</v>
      </c>
      <c r="I29" s="10">
        <f t="shared" si="3"/>
        <v>1.0258729998895433E-2</v>
      </c>
      <c r="K29" s="75">
        <f>I29</f>
        <v>1.0258729998895433E-2</v>
      </c>
      <c r="S29" s="2">
        <f t="shared" si="4"/>
        <v>31154.826999999997</v>
      </c>
    </row>
    <row r="30" spans="1:21" x14ac:dyDescent="0.2">
      <c r="A30" s="4" t="s">
        <v>148</v>
      </c>
      <c r="B30" s="93" t="s">
        <v>107</v>
      </c>
      <c r="C30" s="90" t="s">
        <v>33</v>
      </c>
      <c r="D30" s="90" t="str">
        <f t="shared" si="0"/>
        <v>II</v>
      </c>
      <c r="E30" s="78">
        <v>46180.449000000001</v>
      </c>
      <c r="F30" s="78"/>
      <c r="G30" s="9">
        <f t="shared" si="1"/>
        <v>4725.5634090896237</v>
      </c>
      <c r="H30">
        <f t="shared" si="2"/>
        <v>4725.5</v>
      </c>
      <c r="I30" s="10">
        <f t="shared" si="3"/>
        <v>2.4362445001315791E-2</v>
      </c>
      <c r="K30" s="6"/>
      <c r="M30" s="10"/>
      <c r="R30" s="61"/>
      <c r="S30" s="2">
        <f t="shared" si="4"/>
        <v>31161.949000000001</v>
      </c>
      <c r="U30" t="s">
        <v>156</v>
      </c>
    </row>
    <row r="31" spans="1:21" x14ac:dyDescent="0.2">
      <c r="A31" s="4" t="s">
        <v>148</v>
      </c>
      <c r="B31" s="93" t="s">
        <v>107</v>
      </c>
      <c r="C31" s="90" t="s">
        <v>33</v>
      </c>
      <c r="D31" s="90" t="str">
        <f t="shared" si="0"/>
        <v>II</v>
      </c>
      <c r="E31" s="78">
        <v>46180.4496</v>
      </c>
      <c r="F31" s="78"/>
      <c r="G31" s="9">
        <f t="shared" si="1"/>
        <v>4725.5649707331177</v>
      </c>
      <c r="H31">
        <f t="shared" si="2"/>
        <v>4725.5</v>
      </c>
      <c r="I31" s="10">
        <f t="shared" si="3"/>
        <v>2.4962445000710431E-2</v>
      </c>
      <c r="K31" s="6"/>
      <c r="M31" s="10"/>
      <c r="R31" s="61"/>
      <c r="S31" s="2">
        <f t="shared" si="4"/>
        <v>31161.9496</v>
      </c>
    </row>
    <row r="32" spans="1:21" x14ac:dyDescent="0.2">
      <c r="A32" s="107" t="s">
        <v>158</v>
      </c>
      <c r="B32" s="14" t="s">
        <v>44</v>
      </c>
      <c r="C32" s="69" t="s">
        <v>35</v>
      </c>
      <c r="D32" s="81" t="str">
        <f t="shared" si="0"/>
        <v>II</v>
      </c>
      <c r="E32" s="78">
        <v>46200.417999999998</v>
      </c>
      <c r="F32" s="78"/>
      <c r="G32" s="9">
        <f t="shared" si="1"/>
        <v>4777.5375073582718</v>
      </c>
      <c r="H32">
        <f t="shared" si="2"/>
        <v>4777.5</v>
      </c>
      <c r="I32" s="10">
        <f t="shared" si="3"/>
        <v>1.4410725001653191E-2</v>
      </c>
      <c r="K32" s="75">
        <f t="shared" ref="K32:K40" si="6">I32</f>
        <v>1.4410725001653191E-2</v>
      </c>
      <c r="S32" s="2">
        <f t="shared" si="4"/>
        <v>31181.917999999998</v>
      </c>
    </row>
    <row r="33" spans="1:21" x14ac:dyDescent="0.2">
      <c r="A33" s="107" t="s">
        <v>158</v>
      </c>
      <c r="B33" s="14" t="s">
        <v>44</v>
      </c>
      <c r="C33" s="69" t="s">
        <v>35</v>
      </c>
      <c r="D33" s="81" t="str">
        <f t="shared" si="0"/>
        <v>II</v>
      </c>
      <c r="E33" s="78">
        <v>46220.406000000003</v>
      </c>
      <c r="F33" s="78"/>
      <c r="G33" s="9">
        <f t="shared" si="1"/>
        <v>4829.5610576709632</v>
      </c>
      <c r="H33">
        <f t="shared" si="2"/>
        <v>4829.5</v>
      </c>
      <c r="I33" s="10">
        <f t="shared" si="3"/>
        <v>2.3459005009499379E-2</v>
      </c>
      <c r="K33" s="75">
        <f t="shared" si="6"/>
        <v>2.3459005009499379E-2</v>
      </c>
      <c r="S33" s="2">
        <f t="shared" si="4"/>
        <v>31201.906000000003</v>
      </c>
    </row>
    <row r="34" spans="1:21" x14ac:dyDescent="0.2">
      <c r="A34" s="4" t="s">
        <v>148</v>
      </c>
      <c r="B34" s="93" t="s">
        <v>45</v>
      </c>
      <c r="C34" s="90" t="s">
        <v>35</v>
      </c>
      <c r="D34" s="90" t="str">
        <f t="shared" si="0"/>
        <v>I</v>
      </c>
      <c r="E34" s="78">
        <v>48329.51</v>
      </c>
      <c r="F34" s="78"/>
      <c r="G34" s="9">
        <f t="shared" si="1"/>
        <v>10319.008629147449</v>
      </c>
      <c r="H34">
        <f t="shared" si="2"/>
        <v>10319</v>
      </c>
      <c r="I34" s="10">
        <f t="shared" si="3"/>
        <v>3.3154100019601174E-3</v>
      </c>
      <c r="K34" s="75">
        <f t="shared" si="6"/>
        <v>3.3154100019601174E-3</v>
      </c>
      <c r="S34" s="2">
        <f t="shared" si="4"/>
        <v>33311.01</v>
      </c>
    </row>
    <row r="35" spans="1:21" x14ac:dyDescent="0.2">
      <c r="A35" s="4" t="s">
        <v>148</v>
      </c>
      <c r="B35" s="93" t="s">
        <v>45</v>
      </c>
      <c r="C35" s="90" t="s">
        <v>35</v>
      </c>
      <c r="D35" s="90" t="str">
        <f t="shared" si="0"/>
        <v>I</v>
      </c>
      <c r="E35" s="78">
        <v>48387.527999999998</v>
      </c>
      <c r="F35" s="78"/>
      <c r="G35" s="9">
        <f t="shared" si="1"/>
        <v>10470.014349681811</v>
      </c>
      <c r="H35">
        <f t="shared" si="2"/>
        <v>10470</v>
      </c>
      <c r="I35" s="10">
        <f t="shared" si="3"/>
        <v>5.5132999987108633E-3</v>
      </c>
      <c r="K35" s="75">
        <f t="shared" si="6"/>
        <v>5.5132999987108633E-3</v>
      </c>
      <c r="S35" s="2">
        <f t="shared" si="4"/>
        <v>33369.027999999998</v>
      </c>
    </row>
    <row r="36" spans="1:21" x14ac:dyDescent="0.2">
      <c r="A36" s="4" t="s">
        <v>148</v>
      </c>
      <c r="B36" s="93" t="s">
        <v>45</v>
      </c>
      <c r="C36" s="87" t="s">
        <v>33</v>
      </c>
      <c r="D36" s="90" t="str">
        <f t="shared" si="0"/>
        <v>II</v>
      </c>
      <c r="E36" s="78">
        <v>48400.404999999999</v>
      </c>
      <c r="F36" s="78"/>
      <c r="G36" s="9">
        <f t="shared" si="1"/>
        <v>10503.529821833921</v>
      </c>
      <c r="H36">
        <f t="shared" si="2"/>
        <v>10503.5</v>
      </c>
      <c r="I36" s="10">
        <f t="shared" si="3"/>
        <v>1.1457865002739709E-2</v>
      </c>
      <c r="K36" s="75">
        <f t="shared" si="6"/>
        <v>1.1457865002739709E-2</v>
      </c>
      <c r="S36" s="2">
        <f t="shared" si="4"/>
        <v>33381.904999999999</v>
      </c>
    </row>
    <row r="37" spans="1:21" x14ac:dyDescent="0.2">
      <c r="A37" s="4" t="s">
        <v>148</v>
      </c>
      <c r="B37" s="93" t="s">
        <v>46</v>
      </c>
      <c r="C37" s="87" t="s">
        <v>33</v>
      </c>
      <c r="D37" s="90" t="str">
        <f t="shared" si="0"/>
        <v>II</v>
      </c>
      <c r="E37" s="78">
        <v>48717.360999999997</v>
      </c>
      <c r="F37" s="78">
        <v>4.0000000000000001E-3</v>
      </c>
      <c r="G37" s="9">
        <f t="shared" si="1"/>
        <v>11328.483614754939</v>
      </c>
      <c r="H37">
        <f t="shared" si="2"/>
        <v>11328.5</v>
      </c>
      <c r="I37" s="10">
        <f t="shared" si="3"/>
        <v>-6.2953849992481992E-3</v>
      </c>
      <c r="K37" s="75">
        <f t="shared" si="6"/>
        <v>-6.2953849992481992E-3</v>
      </c>
      <c r="S37" s="2">
        <f t="shared" si="4"/>
        <v>33698.860999999997</v>
      </c>
    </row>
    <row r="38" spans="1:21" x14ac:dyDescent="0.2">
      <c r="A38" s="4" t="s">
        <v>148</v>
      </c>
      <c r="B38" s="93" t="s">
        <v>46</v>
      </c>
      <c r="C38" s="87" t="s">
        <v>33</v>
      </c>
      <c r="D38" s="90" t="str">
        <f t="shared" si="0"/>
        <v>II</v>
      </c>
      <c r="E38" s="78">
        <v>48733.491999999998</v>
      </c>
      <c r="F38" s="78">
        <v>2E-3</v>
      </c>
      <c r="G38" s="9">
        <f t="shared" si="1"/>
        <v>11370.46840013086</v>
      </c>
      <c r="H38">
        <f t="shared" si="2"/>
        <v>11370.5</v>
      </c>
      <c r="I38" s="10">
        <f t="shared" si="3"/>
        <v>-1.2141004997829441E-2</v>
      </c>
      <c r="K38" s="75">
        <f t="shared" si="6"/>
        <v>-1.2141004997829441E-2</v>
      </c>
      <c r="S38" s="2">
        <f t="shared" si="4"/>
        <v>33714.991999999998</v>
      </c>
    </row>
    <row r="39" spans="1:21" x14ac:dyDescent="0.2">
      <c r="A39" s="4" t="s">
        <v>148</v>
      </c>
      <c r="B39" s="93" t="s">
        <v>46</v>
      </c>
      <c r="C39" s="90" t="s">
        <v>35</v>
      </c>
      <c r="D39" s="90" t="str">
        <f t="shared" si="0"/>
        <v>I</v>
      </c>
      <c r="E39" s="78">
        <v>48747.523999999998</v>
      </c>
      <c r="F39" s="78">
        <v>2E-3</v>
      </c>
      <c r="G39" s="9">
        <f t="shared" si="1"/>
        <v>11406.990036011761</v>
      </c>
      <c r="H39">
        <f t="shared" si="2"/>
        <v>11407</v>
      </c>
      <c r="I39" s="10">
        <f t="shared" si="3"/>
        <v>-3.8282699970295653E-3</v>
      </c>
      <c r="K39" s="75">
        <f t="shared" si="6"/>
        <v>-3.8282699970295653E-3</v>
      </c>
      <c r="S39" s="2">
        <f t="shared" si="4"/>
        <v>33729.023999999998</v>
      </c>
    </row>
    <row r="40" spans="1:21" x14ac:dyDescent="0.2">
      <c r="A40" s="4" t="s">
        <v>148</v>
      </c>
      <c r="B40" s="93" t="s">
        <v>46</v>
      </c>
      <c r="C40" s="87" t="s">
        <v>33</v>
      </c>
      <c r="D40" s="90" t="str">
        <f t="shared" si="0"/>
        <v>II</v>
      </c>
      <c r="E40" s="78">
        <v>48791.502999999997</v>
      </c>
      <c r="F40" s="78">
        <v>3.0000000000000001E-3</v>
      </c>
      <c r="G40" s="9">
        <f t="shared" si="1"/>
        <v>11521.455901491112</v>
      </c>
      <c r="H40">
        <f t="shared" si="2"/>
        <v>11521.5</v>
      </c>
      <c r="I40" s="10">
        <f t="shared" si="3"/>
        <v>-1.6943114998866804E-2</v>
      </c>
      <c r="K40" s="75">
        <f t="shared" si="6"/>
        <v>-1.6943114998866804E-2</v>
      </c>
      <c r="S40" s="2">
        <f t="shared" si="4"/>
        <v>33773.002999999997</v>
      </c>
    </row>
    <row r="41" spans="1:21" x14ac:dyDescent="0.2">
      <c r="A41" s="4" t="s">
        <v>150</v>
      </c>
      <c r="B41" s="13" t="s">
        <v>36</v>
      </c>
      <c r="C41" s="81" t="s">
        <v>33</v>
      </c>
      <c r="D41" s="81" t="str">
        <f t="shared" si="0"/>
        <v>I</v>
      </c>
      <c r="E41" s="78">
        <v>49137.485999999997</v>
      </c>
      <c r="F41" s="78">
        <v>5.0000000000000001E-3</v>
      </c>
      <c r="G41" s="9">
        <f t="shared" si="1"/>
        <v>12421.959403984185</v>
      </c>
      <c r="H41">
        <f t="shared" si="2"/>
        <v>12422</v>
      </c>
      <c r="I41" s="10">
        <f t="shared" si="3"/>
        <v>-1.5597420002450235E-2</v>
      </c>
      <c r="M41" s="75">
        <f t="shared" ref="M41:M49" si="7">I41</f>
        <v>-1.5597420002450235E-2</v>
      </c>
      <c r="S41" s="2">
        <f t="shared" si="4"/>
        <v>34118.985999999997</v>
      </c>
      <c r="U41" s="76" t="s">
        <v>133</v>
      </c>
    </row>
    <row r="42" spans="1:21" x14ac:dyDescent="0.2">
      <c r="A42" s="4" t="s">
        <v>150</v>
      </c>
      <c r="B42" s="13" t="s">
        <v>36</v>
      </c>
      <c r="C42" s="69" t="s">
        <v>33</v>
      </c>
      <c r="D42" s="81" t="str">
        <f t="shared" si="0"/>
        <v>I</v>
      </c>
      <c r="E42" s="70">
        <v>49479.43</v>
      </c>
      <c r="F42" s="70" t="s">
        <v>133</v>
      </c>
      <c r="G42">
        <f t="shared" si="1"/>
        <v>13311.950443013542</v>
      </c>
      <c r="H42">
        <f t="shared" si="2"/>
        <v>13312</v>
      </c>
      <c r="I42">
        <f t="shared" si="3"/>
        <v>-1.9040319995838217E-2</v>
      </c>
      <c r="M42" s="6">
        <f t="shared" si="7"/>
        <v>-1.9040319995838217E-2</v>
      </c>
      <c r="S42" s="2">
        <f t="shared" si="4"/>
        <v>34460.93</v>
      </c>
      <c r="U42" s="76" t="s">
        <v>133</v>
      </c>
    </row>
    <row r="43" spans="1:21" x14ac:dyDescent="0.2">
      <c r="A43" s="4" t="s">
        <v>150</v>
      </c>
      <c r="B43" s="13" t="s">
        <v>36</v>
      </c>
      <c r="C43" s="69" t="s">
        <v>35</v>
      </c>
      <c r="D43" s="81" t="str">
        <f t="shared" si="0"/>
        <v>II</v>
      </c>
      <c r="E43" s="78">
        <v>49516.508000000002</v>
      </c>
      <c r="F43" s="78">
        <v>3.0000000000000001E-3</v>
      </c>
      <c r="G43" s="9">
        <f t="shared" si="1"/>
        <v>13408.454805555746</v>
      </c>
      <c r="H43">
        <f t="shared" si="2"/>
        <v>13408.5</v>
      </c>
      <c r="I43" s="10">
        <f t="shared" si="3"/>
        <v>-1.7364184997859411E-2</v>
      </c>
      <c r="M43" s="75">
        <f t="shared" si="7"/>
        <v>-1.7364184997859411E-2</v>
      </c>
      <c r="S43" s="2">
        <f t="shared" si="4"/>
        <v>34498.008000000002</v>
      </c>
      <c r="U43" s="76" t="s">
        <v>133</v>
      </c>
    </row>
    <row r="44" spans="1:21" x14ac:dyDescent="0.2">
      <c r="A44" s="4" t="s">
        <v>150</v>
      </c>
      <c r="B44" s="13" t="s">
        <v>36</v>
      </c>
      <c r="C44" s="69" t="s">
        <v>33</v>
      </c>
      <c r="D44" s="81" t="str">
        <f t="shared" si="0"/>
        <v>I</v>
      </c>
      <c r="E44" s="70">
        <v>49722.6325</v>
      </c>
      <c r="F44" s="70" t="s">
        <v>134</v>
      </c>
      <c r="G44">
        <f t="shared" si="1"/>
        <v>13944.943113361713</v>
      </c>
      <c r="H44">
        <f t="shared" si="2"/>
        <v>13945</v>
      </c>
      <c r="I44">
        <f t="shared" si="3"/>
        <v>-2.1856449995539151E-2</v>
      </c>
      <c r="M44" s="6">
        <f t="shared" si="7"/>
        <v>-2.1856449995539151E-2</v>
      </c>
      <c r="S44" s="2">
        <f t="shared" si="4"/>
        <v>34704.1325</v>
      </c>
      <c r="U44" s="76" t="s">
        <v>134</v>
      </c>
    </row>
    <row r="45" spans="1:21" x14ac:dyDescent="0.2">
      <c r="A45" s="4" t="s">
        <v>148</v>
      </c>
      <c r="B45" s="97" t="s">
        <v>57</v>
      </c>
      <c r="C45" s="98" t="s">
        <v>35</v>
      </c>
      <c r="D45" s="90" t="str">
        <f t="shared" si="0"/>
        <v>I</v>
      </c>
      <c r="E45" s="17">
        <v>49761.437100000003</v>
      </c>
      <c r="F45" s="17">
        <v>1.5E-3</v>
      </c>
      <c r="G45">
        <f t="shared" si="1"/>
        <v>14045.941365336075</v>
      </c>
      <c r="H45">
        <f t="shared" si="2"/>
        <v>14046</v>
      </c>
      <c r="I45">
        <f t="shared" si="3"/>
        <v>-2.2528059991600458E-2</v>
      </c>
      <c r="M45" s="6">
        <f t="shared" si="7"/>
        <v>-2.2528059991600458E-2</v>
      </c>
      <c r="S45" s="2">
        <f t="shared" si="4"/>
        <v>34742.937100000003</v>
      </c>
      <c r="U45" s="76"/>
    </row>
    <row r="46" spans="1:21" x14ac:dyDescent="0.2">
      <c r="A46" s="4" t="s">
        <v>148</v>
      </c>
      <c r="B46" s="97" t="s">
        <v>57</v>
      </c>
      <c r="C46" s="98" t="s">
        <v>35</v>
      </c>
      <c r="D46" s="90" t="str">
        <f t="shared" si="0"/>
        <v>I</v>
      </c>
      <c r="E46" s="17">
        <v>49761.4375</v>
      </c>
      <c r="F46" s="17">
        <v>1.2999999999999999E-3</v>
      </c>
      <c r="G46">
        <f t="shared" si="1"/>
        <v>14045.94240643173</v>
      </c>
      <c r="H46">
        <f t="shared" si="2"/>
        <v>14046</v>
      </c>
      <c r="I46">
        <f t="shared" si="3"/>
        <v>-2.212805999442935E-2</v>
      </c>
      <c r="M46" s="6">
        <f t="shared" si="7"/>
        <v>-2.212805999442935E-2</v>
      </c>
      <c r="S46" s="2">
        <f t="shared" si="4"/>
        <v>34742.9375</v>
      </c>
      <c r="U46" s="76" t="s">
        <v>133</v>
      </c>
    </row>
    <row r="47" spans="1:21" x14ac:dyDescent="0.2">
      <c r="A47" s="4" t="s">
        <v>148</v>
      </c>
      <c r="B47" s="97" t="s">
        <v>57</v>
      </c>
      <c r="C47" s="98" t="s">
        <v>33</v>
      </c>
      <c r="D47" s="90" t="str">
        <f t="shared" si="0"/>
        <v>II</v>
      </c>
      <c r="E47" s="17">
        <v>49761.630799999999</v>
      </c>
      <c r="F47" s="17">
        <v>5.0000000000000001E-4</v>
      </c>
      <c r="G47">
        <f t="shared" si="1"/>
        <v>14046.445515911188</v>
      </c>
      <c r="H47">
        <f t="shared" si="2"/>
        <v>14046.5</v>
      </c>
      <c r="I47">
        <f t="shared" si="3"/>
        <v>-2.0933364998199977E-2</v>
      </c>
      <c r="M47" s="6">
        <f t="shared" si="7"/>
        <v>-2.0933364998199977E-2</v>
      </c>
      <c r="S47" s="2">
        <f t="shared" si="4"/>
        <v>34743.130799999999</v>
      </c>
      <c r="U47" s="76" t="s">
        <v>133</v>
      </c>
    </row>
    <row r="48" spans="1:21" x14ac:dyDescent="0.2">
      <c r="A48" s="4" t="s">
        <v>148</v>
      </c>
      <c r="B48" s="97" t="s">
        <v>57</v>
      </c>
      <c r="C48" s="98" t="s">
        <v>33</v>
      </c>
      <c r="D48" s="90" t="str">
        <f t="shared" si="0"/>
        <v>II</v>
      </c>
      <c r="E48" s="17">
        <v>49761.631300000001</v>
      </c>
      <c r="F48" s="17">
        <v>1.1000000000000001E-3</v>
      </c>
      <c r="G48">
        <f t="shared" si="1"/>
        <v>14046.446817280772</v>
      </c>
      <c r="H48">
        <f t="shared" si="2"/>
        <v>14046.5</v>
      </c>
      <c r="I48">
        <f t="shared" si="3"/>
        <v>-2.0433364996279124E-2</v>
      </c>
      <c r="M48" s="6">
        <f t="shared" si="7"/>
        <v>-2.0433364996279124E-2</v>
      </c>
      <c r="S48" s="2">
        <f t="shared" si="4"/>
        <v>34743.131300000001</v>
      </c>
      <c r="U48" s="76" t="s">
        <v>134</v>
      </c>
    </row>
    <row r="49" spans="1:21" x14ac:dyDescent="0.2">
      <c r="A49" s="4" t="s">
        <v>150</v>
      </c>
      <c r="B49" s="13" t="s">
        <v>36</v>
      </c>
      <c r="C49" s="69" t="s">
        <v>35</v>
      </c>
      <c r="D49" s="81" t="str">
        <f t="shared" si="0"/>
        <v>II</v>
      </c>
      <c r="E49" s="70">
        <v>49810.425799999997</v>
      </c>
      <c r="F49" s="70" t="s">
        <v>134</v>
      </c>
      <c r="G49">
        <f t="shared" si="1"/>
        <v>14173.446173180902</v>
      </c>
      <c r="H49">
        <f t="shared" si="2"/>
        <v>14173.5</v>
      </c>
      <c r="I49">
        <f t="shared" si="3"/>
        <v>-2.0680834997619968E-2</v>
      </c>
      <c r="M49" s="6">
        <f t="shared" si="7"/>
        <v>-2.0680834997619968E-2</v>
      </c>
      <c r="S49" s="2">
        <f t="shared" si="4"/>
        <v>34791.925799999997</v>
      </c>
      <c r="U49" s="76" t="s">
        <v>134</v>
      </c>
    </row>
    <row r="50" spans="1:21" x14ac:dyDescent="0.2">
      <c r="A50" s="4" t="s">
        <v>148</v>
      </c>
      <c r="B50" s="14" t="s">
        <v>47</v>
      </c>
      <c r="C50" s="69" t="s">
        <v>35</v>
      </c>
      <c r="D50" s="81" t="str">
        <f t="shared" si="0"/>
        <v>II</v>
      </c>
      <c r="E50" s="78">
        <v>49873.417999999998</v>
      </c>
      <c r="F50" s="78">
        <v>4.0000000000000001E-3</v>
      </c>
      <c r="G50" s="9">
        <f t="shared" si="1"/>
        <v>14337.398438840617</v>
      </c>
      <c r="H50">
        <f t="shared" si="2"/>
        <v>14337.5</v>
      </c>
      <c r="I50" s="10">
        <f t="shared" si="3"/>
        <v>-3.9020874995912891E-2</v>
      </c>
      <c r="K50" s="75">
        <f>I50</f>
        <v>-3.9020874995912891E-2</v>
      </c>
      <c r="S50" s="2">
        <f t="shared" si="4"/>
        <v>34854.917999999998</v>
      </c>
      <c r="U50" s="76"/>
    </row>
    <row r="51" spans="1:21" x14ac:dyDescent="0.2">
      <c r="A51" s="4" t="s">
        <v>148</v>
      </c>
      <c r="B51" s="14" t="s">
        <v>47</v>
      </c>
      <c r="C51" s="81" t="s">
        <v>33</v>
      </c>
      <c r="D51" s="81" t="str">
        <f t="shared" si="0"/>
        <v>I</v>
      </c>
      <c r="E51" s="78">
        <v>49882.436000000002</v>
      </c>
      <c r="F51" s="78">
        <v>3.0000000000000001E-3</v>
      </c>
      <c r="G51" s="9">
        <f t="shared" si="1"/>
        <v>14360.869940577655</v>
      </c>
      <c r="H51">
        <f t="shared" si="2"/>
        <v>14361</v>
      </c>
      <c r="I51" s="10">
        <f t="shared" si="3"/>
        <v>-4.9970209991442971E-2</v>
      </c>
      <c r="K51" s="75">
        <f>I51</f>
        <v>-4.9970209991442971E-2</v>
      </c>
      <c r="S51" s="2">
        <f t="shared" si="4"/>
        <v>34863.936000000002</v>
      </c>
      <c r="U51" s="76"/>
    </row>
    <row r="52" spans="1:21" x14ac:dyDescent="0.2">
      <c r="A52" s="4" t="s">
        <v>148</v>
      </c>
      <c r="B52" s="14" t="s">
        <v>47</v>
      </c>
      <c r="C52" s="81" t="s">
        <v>33</v>
      </c>
      <c r="D52" s="81" t="str">
        <f t="shared" si="0"/>
        <v>I</v>
      </c>
      <c r="E52" s="78">
        <v>49889.375999999997</v>
      </c>
      <c r="F52" s="78">
        <v>2E-3</v>
      </c>
      <c r="G52" s="9">
        <f t="shared" si="1"/>
        <v>14378.932950342001</v>
      </c>
      <c r="H52">
        <f t="shared" si="2"/>
        <v>14379</v>
      </c>
      <c r="I52" s="10">
        <f t="shared" si="3"/>
        <v>-2.5761190001503564E-2</v>
      </c>
      <c r="K52" s="75">
        <f>I52</f>
        <v>-2.5761190001503564E-2</v>
      </c>
      <c r="S52" s="2">
        <f t="shared" si="4"/>
        <v>34870.875999999997</v>
      </c>
      <c r="U52" s="76"/>
    </row>
    <row r="53" spans="1:21" x14ac:dyDescent="0.2">
      <c r="A53" s="4" t="s">
        <v>148</v>
      </c>
      <c r="B53" s="17" t="s">
        <v>57</v>
      </c>
      <c r="C53" s="109" t="s">
        <v>35</v>
      </c>
      <c r="D53" s="81" t="str">
        <f t="shared" ref="D53:D84" si="8">IF(H53=INT(H53),"I","II")</f>
        <v>II</v>
      </c>
      <c r="E53" s="17">
        <v>50152.367299999998</v>
      </c>
      <c r="F53" s="17">
        <v>1.6999999999999999E-3</v>
      </c>
      <c r="G53">
        <f t="shared" ref="G53:G84" si="9">+(E53-E$7)/E$8</f>
        <v>15063.430705362356</v>
      </c>
      <c r="H53">
        <f t="shared" ref="H53:H84" si="10">ROUND(2*G53,0)/2</f>
        <v>15063.5</v>
      </c>
      <c r="I53">
        <f t="shared" ref="I53:I74" si="11">+E53-(E$7+H53*E$8)</f>
        <v>-2.6623735000612214E-2</v>
      </c>
      <c r="M53" s="6">
        <f>I53</f>
        <v>-2.6623735000612214E-2</v>
      </c>
      <c r="S53" s="2">
        <f t="shared" ref="S53:S84" si="12">+E53-15018.5</f>
        <v>35133.867299999998</v>
      </c>
      <c r="U53" s="76" t="s">
        <v>133</v>
      </c>
    </row>
    <row r="54" spans="1:21" x14ac:dyDescent="0.2">
      <c r="A54" s="4" t="s">
        <v>148</v>
      </c>
      <c r="B54" s="17" t="s">
        <v>57</v>
      </c>
      <c r="C54" s="109" t="s">
        <v>35</v>
      </c>
      <c r="D54" s="81" t="str">
        <f t="shared" si="8"/>
        <v>II</v>
      </c>
      <c r="E54" s="17">
        <v>50152.3678</v>
      </c>
      <c r="F54" s="17">
        <v>1.2999999999999999E-3</v>
      </c>
      <c r="G54">
        <f t="shared" si="9"/>
        <v>15063.43200673194</v>
      </c>
      <c r="H54">
        <f t="shared" si="10"/>
        <v>15063.5</v>
      </c>
      <c r="I54">
        <f t="shared" si="11"/>
        <v>-2.6123734998691361E-2</v>
      </c>
      <c r="M54" s="6">
        <f>I54</f>
        <v>-2.6123734998691361E-2</v>
      </c>
      <c r="S54" s="2">
        <f t="shared" si="12"/>
        <v>35133.8678</v>
      </c>
      <c r="U54" s="76" t="s">
        <v>134</v>
      </c>
    </row>
    <row r="55" spans="1:21" x14ac:dyDescent="0.2">
      <c r="A55" s="4" t="s">
        <v>148</v>
      </c>
      <c r="B55" s="17" t="s">
        <v>57</v>
      </c>
      <c r="C55" s="109" t="s">
        <v>33</v>
      </c>
      <c r="D55" s="81" t="str">
        <f t="shared" si="8"/>
        <v>I</v>
      </c>
      <c r="E55" s="17">
        <v>50152.558299999997</v>
      </c>
      <c r="F55" s="17">
        <v>5.9999999999999995E-4</v>
      </c>
      <c r="G55">
        <f t="shared" si="9"/>
        <v>15063.927828541748</v>
      </c>
      <c r="H55">
        <f t="shared" si="10"/>
        <v>15064</v>
      </c>
      <c r="I55">
        <f t="shared" si="11"/>
        <v>-2.7729039997211657E-2</v>
      </c>
      <c r="M55" s="6">
        <f>I55</f>
        <v>-2.7729039997211657E-2</v>
      </c>
      <c r="S55" s="2">
        <f t="shared" si="12"/>
        <v>35134.058299999997</v>
      </c>
      <c r="U55" s="76" t="s">
        <v>134</v>
      </c>
    </row>
    <row r="56" spans="1:21" x14ac:dyDescent="0.2">
      <c r="A56" s="4" t="s">
        <v>148</v>
      </c>
      <c r="B56" s="17" t="s">
        <v>57</v>
      </c>
      <c r="C56" s="109" t="s">
        <v>33</v>
      </c>
      <c r="D56" s="81" t="str">
        <f t="shared" si="8"/>
        <v>I</v>
      </c>
      <c r="E56" s="17">
        <v>50152.558900000004</v>
      </c>
      <c r="F56" s="17">
        <v>6.9999999999999999E-4</v>
      </c>
      <c r="G56">
        <f t="shared" si="9"/>
        <v>15063.92939018526</v>
      </c>
      <c r="H56">
        <f t="shared" si="10"/>
        <v>15064</v>
      </c>
      <c r="I56">
        <f t="shared" si="11"/>
        <v>-2.712903999054106E-2</v>
      </c>
      <c r="M56" s="6">
        <f>I56</f>
        <v>-2.712903999054106E-2</v>
      </c>
      <c r="S56" s="2">
        <f t="shared" si="12"/>
        <v>35134.058900000004</v>
      </c>
      <c r="U56" s="76" t="s">
        <v>133</v>
      </c>
    </row>
    <row r="57" spans="1:21" x14ac:dyDescent="0.2">
      <c r="A57" s="4" t="s">
        <v>148</v>
      </c>
      <c r="B57" s="14" t="s">
        <v>47</v>
      </c>
      <c r="C57" s="69" t="s">
        <v>35</v>
      </c>
      <c r="D57" s="81" t="str">
        <f t="shared" si="8"/>
        <v>II</v>
      </c>
      <c r="E57" s="78">
        <v>50170.44</v>
      </c>
      <c r="F57" s="78">
        <v>3.0000000000000001E-3</v>
      </c>
      <c r="G57" s="9">
        <f t="shared" si="9"/>
        <v>15110.469229363565</v>
      </c>
      <c r="H57">
        <f t="shared" si="10"/>
        <v>15110.5</v>
      </c>
      <c r="I57" s="10">
        <f t="shared" si="11"/>
        <v>-1.1822404994745739E-2</v>
      </c>
      <c r="K57" s="75">
        <f t="shared" ref="K57:K63" si="13">I57</f>
        <v>-1.1822404994745739E-2</v>
      </c>
      <c r="S57" s="2">
        <f t="shared" si="12"/>
        <v>35151.94</v>
      </c>
      <c r="U57" s="76"/>
    </row>
    <row r="58" spans="1:21" x14ac:dyDescent="0.2">
      <c r="A58" s="4" t="s">
        <v>148</v>
      </c>
      <c r="B58" s="14" t="s">
        <v>47</v>
      </c>
      <c r="C58" s="81" t="s">
        <v>33</v>
      </c>
      <c r="D58" s="81" t="str">
        <f t="shared" si="8"/>
        <v>I</v>
      </c>
      <c r="E58" s="78">
        <v>50178.302000000003</v>
      </c>
      <c r="F58" s="78">
        <v>3.0000000000000001E-3</v>
      </c>
      <c r="G58" s="9">
        <f t="shared" si="9"/>
        <v>15130.931964632644</v>
      </c>
      <c r="H58">
        <f t="shared" si="10"/>
        <v>15131</v>
      </c>
      <c r="I58" s="10">
        <f t="shared" si="11"/>
        <v>-2.6139909990888555E-2</v>
      </c>
      <c r="K58" s="75">
        <f t="shared" si="13"/>
        <v>-2.6139909990888555E-2</v>
      </c>
      <c r="S58" s="2">
        <f t="shared" si="12"/>
        <v>35159.802000000003</v>
      </c>
      <c r="U58" s="76"/>
    </row>
    <row r="59" spans="1:21" x14ac:dyDescent="0.2">
      <c r="A59" s="4" t="s">
        <v>148</v>
      </c>
      <c r="B59" s="14" t="s">
        <v>47</v>
      </c>
      <c r="C59" s="69" t="s">
        <v>35</v>
      </c>
      <c r="D59" s="81" t="str">
        <f t="shared" si="8"/>
        <v>II</v>
      </c>
      <c r="E59" s="78">
        <v>50195.379000000001</v>
      </c>
      <c r="F59" s="78">
        <v>4.0000000000000001E-3</v>
      </c>
      <c r="G59" s="9">
        <f t="shared" si="9"/>
        <v>15175.37894125309</v>
      </c>
      <c r="H59">
        <f t="shared" si="10"/>
        <v>15175.5</v>
      </c>
      <c r="I59" s="10">
        <f t="shared" si="11"/>
        <v>-4.6512054992490448E-2</v>
      </c>
      <c r="K59" s="75">
        <f t="shared" si="13"/>
        <v>-4.6512054992490448E-2</v>
      </c>
      <c r="S59" s="2">
        <f t="shared" si="12"/>
        <v>35176.879000000001</v>
      </c>
      <c r="U59" s="76"/>
    </row>
    <row r="60" spans="1:21" x14ac:dyDescent="0.2">
      <c r="A60" s="4" t="s">
        <v>148</v>
      </c>
      <c r="B60" s="14" t="s">
        <v>47</v>
      </c>
      <c r="C60" s="81" t="s">
        <v>33</v>
      </c>
      <c r="D60" s="81" t="str">
        <f t="shared" si="8"/>
        <v>I</v>
      </c>
      <c r="E60" s="78">
        <v>50211.328999999998</v>
      </c>
      <c r="F60" s="78">
        <v>3.0000000000000001E-3</v>
      </c>
      <c r="G60" s="9">
        <f t="shared" si="9"/>
        <v>15216.892630841197</v>
      </c>
      <c r="H60">
        <f t="shared" si="10"/>
        <v>15217</v>
      </c>
      <c r="I60" s="10">
        <f t="shared" si="11"/>
        <v>-4.1252369999710936E-2</v>
      </c>
      <c r="K60" s="75">
        <f t="shared" si="13"/>
        <v>-4.1252369999710936E-2</v>
      </c>
      <c r="S60" s="2">
        <f t="shared" si="12"/>
        <v>35192.828999999998</v>
      </c>
      <c r="U60" s="76"/>
    </row>
    <row r="61" spans="1:21" x14ac:dyDescent="0.2">
      <c r="A61" s="4" t="s">
        <v>148</v>
      </c>
      <c r="B61" s="14" t="s">
        <v>47</v>
      </c>
      <c r="C61" s="69" t="s">
        <v>35</v>
      </c>
      <c r="D61" s="81" t="str">
        <f t="shared" si="8"/>
        <v>II</v>
      </c>
      <c r="E61" s="78">
        <v>50218.445</v>
      </c>
      <c r="F61" s="78">
        <v>5.0000000000000001E-3</v>
      </c>
      <c r="G61" s="9">
        <f t="shared" si="9"/>
        <v>15235.413722697567</v>
      </c>
      <c r="H61">
        <f t="shared" si="10"/>
        <v>15235.5</v>
      </c>
      <c r="I61" s="10">
        <f t="shared" si="11"/>
        <v>-3.3148654998512939E-2</v>
      </c>
      <c r="K61" s="75">
        <f t="shared" si="13"/>
        <v>-3.3148654998512939E-2</v>
      </c>
      <c r="S61" s="2">
        <f t="shared" si="12"/>
        <v>35199.945</v>
      </c>
      <c r="U61" s="76"/>
    </row>
    <row r="62" spans="1:21" x14ac:dyDescent="0.2">
      <c r="A62" s="4" t="s">
        <v>148</v>
      </c>
      <c r="B62" s="14" t="s">
        <v>47</v>
      </c>
      <c r="C62" s="81" t="s">
        <v>33</v>
      </c>
      <c r="D62" s="81" t="str">
        <f t="shared" si="8"/>
        <v>I</v>
      </c>
      <c r="E62" s="78">
        <v>50224.396000000001</v>
      </c>
      <c r="F62" s="78">
        <v>8.0000000000000002E-3</v>
      </c>
      <c r="G62" s="9">
        <f t="shared" si="9"/>
        <v>15250.902623433549</v>
      </c>
      <c r="H62">
        <f t="shared" si="10"/>
        <v>15251</v>
      </c>
      <c r="I62" s="10">
        <f t="shared" si="11"/>
        <v>-3.7413109996123239E-2</v>
      </c>
      <c r="K62" s="75">
        <f t="shared" si="13"/>
        <v>-3.7413109996123239E-2</v>
      </c>
      <c r="S62" s="2">
        <f t="shared" si="12"/>
        <v>35205.896000000001</v>
      </c>
      <c r="U62" s="76"/>
    </row>
    <row r="63" spans="1:21" x14ac:dyDescent="0.2">
      <c r="A63" s="4" t="s">
        <v>148</v>
      </c>
      <c r="B63" s="14" t="s">
        <v>47</v>
      </c>
      <c r="C63" s="69" t="s">
        <v>35</v>
      </c>
      <c r="D63" s="81" t="str">
        <f t="shared" si="8"/>
        <v>II</v>
      </c>
      <c r="E63" s="78">
        <v>50248.423999999999</v>
      </c>
      <c r="F63" s="78">
        <v>1E-3</v>
      </c>
      <c r="G63" s="9">
        <f t="shared" si="9"/>
        <v>15313.441239949105</v>
      </c>
      <c r="H63">
        <f t="shared" si="10"/>
        <v>15313.5</v>
      </c>
      <c r="I63" s="10">
        <f t="shared" si="11"/>
        <v>-2.2576234994630795E-2</v>
      </c>
      <c r="K63" s="75">
        <f t="shared" si="13"/>
        <v>-2.2576234994630795E-2</v>
      </c>
      <c r="S63" s="2">
        <f t="shared" si="12"/>
        <v>35229.923999999999</v>
      </c>
      <c r="U63" s="76"/>
    </row>
    <row r="64" spans="1:21" x14ac:dyDescent="0.2">
      <c r="A64" s="4" t="s">
        <v>150</v>
      </c>
      <c r="B64" s="13" t="s">
        <v>36</v>
      </c>
      <c r="C64" s="69" t="s">
        <v>33</v>
      </c>
      <c r="D64" s="81" t="str">
        <f t="shared" si="8"/>
        <v>I</v>
      </c>
      <c r="E64" s="70">
        <v>50252.453000000001</v>
      </c>
      <c r="F64" s="78">
        <v>5.0000000000000001E-3</v>
      </c>
      <c r="G64">
        <f t="shared" si="9"/>
        <v>15323.927676021243</v>
      </c>
      <c r="H64">
        <f t="shared" si="10"/>
        <v>15324</v>
      </c>
      <c r="I64">
        <f t="shared" si="11"/>
        <v>-2.7787639992311597E-2</v>
      </c>
      <c r="M64" s="6">
        <f>I64</f>
        <v>-2.7787639992311597E-2</v>
      </c>
      <c r="S64" s="2">
        <f t="shared" si="12"/>
        <v>35233.953000000001</v>
      </c>
      <c r="U64" s="76" t="s">
        <v>133</v>
      </c>
    </row>
    <row r="65" spans="1:24" x14ac:dyDescent="0.2">
      <c r="A65" s="4" t="s">
        <v>148</v>
      </c>
      <c r="B65" s="14" t="s">
        <v>49</v>
      </c>
      <c r="C65" s="81" t="s">
        <v>33</v>
      </c>
      <c r="D65" s="81" t="str">
        <f t="shared" si="8"/>
        <v>I</v>
      </c>
      <c r="E65" s="78">
        <v>50516.408000000003</v>
      </c>
      <c r="F65" s="78">
        <v>2E-3</v>
      </c>
      <c r="G65" s="9">
        <f t="shared" si="9"/>
        <v>16010.933690769254</v>
      </c>
      <c r="H65">
        <f t="shared" si="10"/>
        <v>16011</v>
      </c>
      <c r="I65" s="10">
        <f t="shared" si="11"/>
        <v>-2.5476709990471136E-2</v>
      </c>
      <c r="K65" s="75">
        <f>I65</f>
        <v>-2.5476709990471136E-2</v>
      </c>
      <c r="S65" s="2">
        <f t="shared" si="12"/>
        <v>35497.908000000003</v>
      </c>
    </row>
    <row r="66" spans="1:24" x14ac:dyDescent="0.2">
      <c r="A66" s="4" t="s">
        <v>148</v>
      </c>
      <c r="B66" s="14" t="s">
        <v>49</v>
      </c>
      <c r="C66" s="69" t="s">
        <v>35</v>
      </c>
      <c r="D66" s="81" t="str">
        <f t="shared" si="8"/>
        <v>II</v>
      </c>
      <c r="E66" s="78">
        <v>50517.38</v>
      </c>
      <c r="F66" s="78">
        <v>6.0000000000000001E-3</v>
      </c>
      <c r="G66" s="9">
        <f t="shared" si="9"/>
        <v>16013.463553231912</v>
      </c>
      <c r="H66">
        <f t="shared" si="10"/>
        <v>16013.5</v>
      </c>
      <c r="I66" s="10">
        <f t="shared" si="11"/>
        <v>-1.4003234995470848E-2</v>
      </c>
      <c r="K66" s="75">
        <f>I66</f>
        <v>-1.4003234995470848E-2</v>
      </c>
      <c r="S66" s="2">
        <f t="shared" si="12"/>
        <v>35498.879999999997</v>
      </c>
    </row>
    <row r="67" spans="1:24" x14ac:dyDescent="0.2">
      <c r="A67" s="4" t="s">
        <v>148</v>
      </c>
      <c r="B67" s="14" t="s">
        <v>49</v>
      </c>
      <c r="C67" s="81" t="s">
        <v>33</v>
      </c>
      <c r="D67" s="81" t="str">
        <f t="shared" si="8"/>
        <v>I</v>
      </c>
      <c r="E67" s="78">
        <v>50517.572</v>
      </c>
      <c r="F67" s="78">
        <v>3.0000000000000001E-3</v>
      </c>
      <c r="G67" s="9">
        <f t="shared" si="9"/>
        <v>16013.963279150472</v>
      </c>
      <c r="H67">
        <f t="shared" si="10"/>
        <v>16014</v>
      </c>
      <c r="I67" s="10">
        <f t="shared" si="11"/>
        <v>-1.4108539995504543E-2</v>
      </c>
      <c r="K67" s="75">
        <f>I67</f>
        <v>-1.4108539995504543E-2</v>
      </c>
      <c r="S67" s="2">
        <f t="shared" si="12"/>
        <v>35499.072</v>
      </c>
    </row>
    <row r="68" spans="1:24" x14ac:dyDescent="0.2">
      <c r="B68" s="14" t="s">
        <v>92</v>
      </c>
      <c r="C68" s="69" t="s">
        <v>33</v>
      </c>
      <c r="D68" s="81" t="str">
        <f t="shared" si="8"/>
        <v>I</v>
      </c>
      <c r="E68" s="70">
        <v>50538.688000000002</v>
      </c>
      <c r="F68" s="70"/>
      <c r="G68">
        <f t="shared" si="9"/>
        <v>16068.922719234653</v>
      </c>
      <c r="H68">
        <f t="shared" si="10"/>
        <v>16069</v>
      </c>
      <c r="I68">
        <f t="shared" si="11"/>
        <v>-2.969208999274997E-2</v>
      </c>
      <c r="P68">
        <f>I68</f>
        <v>-2.969208999274997E-2</v>
      </c>
      <c r="R68" s="61"/>
      <c r="S68" s="2">
        <f t="shared" si="12"/>
        <v>35520.188000000002</v>
      </c>
    </row>
    <row r="69" spans="1:24" x14ac:dyDescent="0.2">
      <c r="A69" s="4" t="s">
        <v>148</v>
      </c>
      <c r="B69" s="14" t="s">
        <v>49</v>
      </c>
      <c r="C69" s="81" t="s">
        <v>33</v>
      </c>
      <c r="D69" s="81" t="str">
        <f t="shared" si="8"/>
        <v>I</v>
      </c>
      <c r="E69" s="78">
        <v>50546.370199999998</v>
      </c>
      <c r="F69" s="78">
        <v>1.4E-3</v>
      </c>
      <c r="G69" s="9">
        <f t="shared" si="9"/>
        <v>16088.917482002906</v>
      </c>
      <c r="H69">
        <f t="shared" si="10"/>
        <v>16089</v>
      </c>
      <c r="I69" s="10">
        <f t="shared" si="11"/>
        <v>-3.1704289998742752E-2</v>
      </c>
      <c r="L69" s="75">
        <f>I69</f>
        <v>-3.1704289998742752E-2</v>
      </c>
      <c r="S69" s="2">
        <f t="shared" si="12"/>
        <v>35527.870199999998</v>
      </c>
    </row>
    <row r="70" spans="1:24" x14ac:dyDescent="0.2">
      <c r="A70" s="4" t="s">
        <v>148</v>
      </c>
      <c r="B70" s="13" t="s">
        <v>34</v>
      </c>
      <c r="C70" s="69" t="s">
        <v>35</v>
      </c>
      <c r="D70" s="81" t="str">
        <f t="shared" si="8"/>
        <v>II</v>
      </c>
      <c r="E70" s="70">
        <v>51250.433499999999</v>
      </c>
      <c r="F70" s="70">
        <v>4.0000000000000002E-4</v>
      </c>
      <c r="G70">
        <f t="shared" si="9"/>
        <v>17921.410603418793</v>
      </c>
      <c r="H70">
        <f t="shared" si="10"/>
        <v>17921.5</v>
      </c>
      <c r="I70">
        <f t="shared" si="11"/>
        <v>-3.4347114997217432E-2</v>
      </c>
      <c r="M70" s="6">
        <f>I70</f>
        <v>-3.4347114997217432E-2</v>
      </c>
      <c r="Q70">
        <f t="shared" ref="Q70:Q101" ca="1" si="14">+E$11+E$12*H70</f>
        <v>-3.573801850775532E-2</v>
      </c>
      <c r="S70" s="2">
        <f t="shared" si="12"/>
        <v>36231.933499999999</v>
      </c>
      <c r="U70" s="76" t="s">
        <v>134</v>
      </c>
      <c r="W70">
        <v>-11305</v>
      </c>
      <c r="X70">
        <v>6.2480133783537894E-4</v>
      </c>
    </row>
    <row r="71" spans="1:24" x14ac:dyDescent="0.2">
      <c r="A71" s="4" t="s">
        <v>159</v>
      </c>
      <c r="B71" s="14" t="s">
        <v>50</v>
      </c>
      <c r="C71" s="69" t="s">
        <v>33</v>
      </c>
      <c r="D71" s="81" t="str">
        <f t="shared" si="8"/>
        <v>I</v>
      </c>
      <c r="E71" s="82">
        <v>51258.6944</v>
      </c>
      <c r="F71" s="80">
        <v>8.0000000000000004E-4</v>
      </c>
      <c r="G71" s="9">
        <f t="shared" si="9"/>
        <v>17942.911571338449</v>
      </c>
      <c r="H71">
        <f t="shared" si="10"/>
        <v>17943</v>
      </c>
      <c r="I71" s="10">
        <f t="shared" si="11"/>
        <v>-3.397522999875946E-2</v>
      </c>
      <c r="M71" s="75">
        <f>I71</f>
        <v>-3.397522999875946E-2</v>
      </c>
      <c r="Q71">
        <f t="shared" ca="1" si="14"/>
        <v>-3.5750038052168767E-2</v>
      </c>
      <c r="S71" s="2">
        <f t="shared" si="12"/>
        <v>36240.1944</v>
      </c>
      <c r="W71">
        <v>-11283.5</v>
      </c>
      <c r="X71">
        <v>1.0106099871336482E-3</v>
      </c>
    </row>
    <row r="72" spans="1:24" x14ac:dyDescent="0.2">
      <c r="A72" s="4" t="s">
        <v>159</v>
      </c>
      <c r="B72" s="14" t="s">
        <v>50</v>
      </c>
      <c r="C72" s="69" t="s">
        <v>35</v>
      </c>
      <c r="D72" s="81" t="str">
        <f t="shared" si="8"/>
        <v>II</v>
      </c>
      <c r="E72" s="82">
        <v>51277.712899999999</v>
      </c>
      <c r="F72" s="80">
        <v>8.0000000000000004E-4</v>
      </c>
      <c r="G72" s="9">
        <f t="shared" si="9"/>
        <v>17992.411766036344</v>
      </c>
      <c r="H72">
        <f t="shared" si="10"/>
        <v>17992.5</v>
      </c>
      <c r="I72" s="10">
        <f t="shared" si="11"/>
        <v>-3.3900424998137169E-2</v>
      </c>
      <c r="M72" s="75">
        <f>I72</f>
        <v>-3.3900424998137169E-2</v>
      </c>
      <c r="Q72">
        <f t="shared" ca="1" si="14"/>
        <v>-3.577771095674856E-2</v>
      </c>
      <c r="S72" s="2">
        <f t="shared" si="12"/>
        <v>36259.212899999999</v>
      </c>
      <c r="W72">
        <v>-11234</v>
      </c>
      <c r="X72">
        <v>1.1174717510584742E-3</v>
      </c>
    </row>
    <row r="73" spans="1:24" x14ac:dyDescent="0.2">
      <c r="A73" s="4" t="s">
        <v>148</v>
      </c>
      <c r="B73" s="93" t="s">
        <v>51</v>
      </c>
      <c r="C73" s="87" t="s">
        <v>33</v>
      </c>
      <c r="D73" s="90" t="str">
        <f t="shared" si="8"/>
        <v>II</v>
      </c>
      <c r="E73" s="80">
        <v>51678.442999999999</v>
      </c>
      <c r="F73" s="80">
        <v>5.0000000000000001E-4</v>
      </c>
      <c r="G73" s="9">
        <f t="shared" si="9"/>
        <v>19035.407689548196</v>
      </c>
      <c r="H73">
        <f t="shared" si="10"/>
        <v>19035.5</v>
      </c>
      <c r="I73" s="10">
        <f t="shared" si="11"/>
        <v>-3.5466654997435398E-2</v>
      </c>
      <c r="M73" s="75">
        <f>I73</f>
        <v>-3.5466654997435398E-2</v>
      </c>
      <c r="Q73">
        <f t="shared" ca="1" si="14"/>
        <v>-3.6360798622944966E-2</v>
      </c>
      <c r="S73" s="2">
        <f t="shared" si="12"/>
        <v>36659.942999999999</v>
      </c>
      <c r="W73">
        <v>-10191</v>
      </c>
      <c r="X73">
        <v>2.2670061298413202E-4</v>
      </c>
    </row>
    <row r="74" spans="1:24" x14ac:dyDescent="0.2">
      <c r="A74" s="4" t="s">
        <v>148</v>
      </c>
      <c r="B74" s="14" t="s">
        <v>54</v>
      </c>
      <c r="C74" s="69" t="s">
        <v>35</v>
      </c>
      <c r="D74" s="81" t="str">
        <f t="shared" si="8"/>
        <v>II</v>
      </c>
      <c r="E74" s="70">
        <v>52321.607000000004</v>
      </c>
      <c r="F74" s="70">
        <v>3.0000000000000001E-3</v>
      </c>
      <c r="G74">
        <f t="shared" si="9"/>
        <v>20709.395818090517</v>
      </c>
      <c r="H74">
        <f t="shared" si="10"/>
        <v>20709.5</v>
      </c>
      <c r="I74">
        <f t="shared" si="11"/>
        <v>-4.0027794995694421E-2</v>
      </c>
      <c r="K74" s="6">
        <f>I74</f>
        <v>-4.0027794995694421E-2</v>
      </c>
      <c r="Q74">
        <f t="shared" ca="1" si="14"/>
        <v>-3.7296645941461544E-2</v>
      </c>
      <c r="S74" s="2">
        <f t="shared" si="12"/>
        <v>37303.107000000004</v>
      </c>
      <c r="W74">
        <v>-8517</v>
      </c>
      <c r="X74">
        <v>-3.2503376351087354E-3</v>
      </c>
    </row>
    <row r="75" spans="1:24" x14ac:dyDescent="0.2">
      <c r="A75" s="4" t="s">
        <v>148</v>
      </c>
      <c r="B75" s="14" t="s">
        <v>54</v>
      </c>
      <c r="C75" s="69" t="s">
        <v>35</v>
      </c>
      <c r="D75" s="81" t="str">
        <f t="shared" si="8"/>
        <v>II</v>
      </c>
      <c r="E75" s="70">
        <v>52338.495999999999</v>
      </c>
      <c r="F75" s="70">
        <v>3.0000000000000001E-3</v>
      </c>
      <c r="G75">
        <f t="shared" si="9"/>
        <v>20753.353479749043</v>
      </c>
      <c r="H75">
        <f t="shared" si="10"/>
        <v>20753.5</v>
      </c>
      <c r="Q75">
        <f t="shared" ca="1" si="14"/>
        <v>-3.7321244078865806E-2</v>
      </c>
      <c r="S75" s="2">
        <f t="shared" si="12"/>
        <v>37319.995999999999</v>
      </c>
      <c r="T75" s="79">
        <v>1.3360249999095686E-2</v>
      </c>
      <c r="W75">
        <v>-8382</v>
      </c>
      <c r="X75">
        <v>-1.0952600787277333E-3</v>
      </c>
    </row>
    <row r="76" spans="1:24" x14ac:dyDescent="0.2">
      <c r="A76" s="4" t="s">
        <v>148</v>
      </c>
      <c r="B76" s="14" t="s">
        <v>54</v>
      </c>
      <c r="C76" s="69" t="s">
        <v>33</v>
      </c>
      <c r="D76" s="81" t="str">
        <f t="shared" si="8"/>
        <v>I</v>
      </c>
      <c r="E76" s="70">
        <v>52370.603999999999</v>
      </c>
      <c r="F76" s="70">
        <v>2E-3</v>
      </c>
      <c r="G76">
        <f t="shared" si="9"/>
        <v>20836.92222867037</v>
      </c>
      <c r="H76">
        <f t="shared" si="10"/>
        <v>20837</v>
      </c>
      <c r="Q76">
        <f t="shared" ca="1" si="14"/>
        <v>-3.7367924635076155E-2</v>
      </c>
      <c r="S76" s="2">
        <f t="shared" si="12"/>
        <v>37352.103999999999</v>
      </c>
      <c r="T76" s="79">
        <v>4.0167599996493664E-2</v>
      </c>
      <c r="W76">
        <v>-7549</v>
      </c>
      <c r="X76">
        <v>1.0060703498311341E-3</v>
      </c>
    </row>
    <row r="77" spans="1:24" x14ac:dyDescent="0.2">
      <c r="A77" s="4" t="s">
        <v>148</v>
      </c>
      <c r="B77" s="60" t="s">
        <v>31</v>
      </c>
      <c r="C77" s="87" t="s">
        <v>33</v>
      </c>
      <c r="D77" s="90" t="str">
        <f t="shared" si="8"/>
        <v>II</v>
      </c>
      <c r="E77" s="70">
        <v>52373.477500000001</v>
      </c>
      <c r="F77" s="70">
        <v>2.9999999999999997E-4</v>
      </c>
      <c r="G77">
        <f t="shared" si="9"/>
        <v>20844.401199644133</v>
      </c>
      <c r="H77">
        <f t="shared" si="10"/>
        <v>20844.5</v>
      </c>
      <c r="I77">
        <f>+E77-(E$7+H77*E$8)</f>
        <v>-3.7960144996759482E-2</v>
      </c>
      <c r="M77">
        <f>I77</f>
        <v>-3.7960144996759482E-2</v>
      </c>
      <c r="Q77">
        <f t="shared" ca="1" si="14"/>
        <v>-3.7372117499406429E-2</v>
      </c>
      <c r="S77" s="2">
        <f t="shared" si="12"/>
        <v>37354.977500000001</v>
      </c>
      <c r="W77">
        <v>-7546.5</v>
      </c>
      <c r="X77">
        <v>-9.1883562708972022E-4</v>
      </c>
    </row>
    <row r="78" spans="1:24" x14ac:dyDescent="0.2">
      <c r="B78" s="14" t="s">
        <v>92</v>
      </c>
      <c r="C78" s="69" t="s">
        <v>33</v>
      </c>
      <c r="D78" s="81" t="str">
        <f t="shared" si="8"/>
        <v>I</v>
      </c>
      <c r="E78" s="70">
        <v>52408.729700000004</v>
      </c>
      <c r="F78" s="70">
        <v>2.0000000000000001E-4</v>
      </c>
      <c r="G78">
        <f t="shared" si="9"/>
        <v>20936.1534810296</v>
      </c>
      <c r="H78">
        <f t="shared" si="10"/>
        <v>20936</v>
      </c>
      <c r="Q78">
        <f t="shared" ca="1" si="14"/>
        <v>-3.742327044423574E-2</v>
      </c>
      <c r="R78" s="61"/>
      <c r="S78" s="2">
        <f t="shared" si="12"/>
        <v>37390.229700000004</v>
      </c>
      <c r="T78" s="60">
        <f>+E78-(E$7+H78*E$8)</f>
        <v>5.8969040008378215E-2</v>
      </c>
      <c r="W78">
        <v>-7490</v>
      </c>
      <c r="X78">
        <v>-3.3817105722846463E-3</v>
      </c>
    </row>
    <row r="79" spans="1:24" x14ac:dyDescent="0.2">
      <c r="A79" s="4" t="s">
        <v>148</v>
      </c>
      <c r="B79" s="111" t="s">
        <v>59</v>
      </c>
      <c r="C79" s="112" t="s">
        <v>33</v>
      </c>
      <c r="D79" s="90" t="str">
        <f t="shared" si="8"/>
        <v>II</v>
      </c>
      <c r="E79" s="70">
        <v>52693.5265</v>
      </c>
      <c r="F79" s="27">
        <v>2.0000000000000001E-4</v>
      </c>
      <c r="G79">
        <f t="shared" si="9"/>
        <v>21677.405264784342</v>
      </c>
      <c r="H79">
        <f t="shared" si="10"/>
        <v>21677.5</v>
      </c>
      <c r="I79">
        <f t="shared" ref="I79:I117" si="15">+E79-(E$7+H79*E$8)</f>
        <v>-3.639827499864623E-2</v>
      </c>
      <c r="M79">
        <f>I79</f>
        <v>-3.639827499864623E-2</v>
      </c>
      <c r="Q79">
        <f t="shared" ca="1" si="14"/>
        <v>-3.7837804964355237E-2</v>
      </c>
      <c r="S79" s="2">
        <f t="shared" si="12"/>
        <v>37675.0265</v>
      </c>
      <c r="W79">
        <v>-7401.5</v>
      </c>
      <c r="X79">
        <v>3.3661805355222896E-4</v>
      </c>
    </row>
    <row r="80" spans="1:24" x14ac:dyDescent="0.2">
      <c r="A80" s="4" t="s">
        <v>148</v>
      </c>
      <c r="B80" s="14" t="s">
        <v>52</v>
      </c>
      <c r="C80" s="69" t="s">
        <v>33</v>
      </c>
      <c r="D80" s="81" t="str">
        <f t="shared" si="8"/>
        <v>I</v>
      </c>
      <c r="E80" s="80">
        <v>52694.485099999998</v>
      </c>
      <c r="F80" s="33">
        <v>2.9999999999999997E-4</v>
      </c>
      <c r="G80" s="9">
        <f t="shared" si="9"/>
        <v>21679.900250542276</v>
      </c>
      <c r="H80">
        <f t="shared" si="10"/>
        <v>21680</v>
      </c>
      <c r="I80" s="10">
        <f t="shared" si="15"/>
        <v>-3.8324799999827519E-2</v>
      </c>
      <c r="M80" s="10">
        <f>I80</f>
        <v>-3.8324799999827519E-2</v>
      </c>
      <c r="Q80">
        <f t="shared" ca="1" si="14"/>
        <v>-3.7839202585798662E-2</v>
      </c>
      <c r="S80" s="2">
        <f t="shared" si="12"/>
        <v>37675.985099999998</v>
      </c>
      <c r="W80">
        <v>-7394</v>
      </c>
      <c r="X80">
        <v>6.6190013603772968E-4</v>
      </c>
    </row>
    <row r="81" spans="1:24" s="124" customFormat="1" x14ac:dyDescent="0.2">
      <c r="A81" s="119" t="s">
        <v>151</v>
      </c>
      <c r="B81" s="146" t="s">
        <v>93</v>
      </c>
      <c r="C81" s="129" t="s">
        <v>35</v>
      </c>
      <c r="D81" s="121" t="str">
        <f t="shared" si="8"/>
        <v>II</v>
      </c>
      <c r="E81" s="136">
        <v>52716.190499999997</v>
      </c>
      <c r="F81" s="258">
        <v>2.9999999999999997E-4</v>
      </c>
      <c r="G81" s="124">
        <f t="shared" si="9"/>
        <v>21736.393745086843</v>
      </c>
      <c r="H81" s="124">
        <f t="shared" si="10"/>
        <v>21736.5</v>
      </c>
      <c r="I81" s="124">
        <f t="shared" si="15"/>
        <v>-4.0824265000992455E-2</v>
      </c>
      <c r="P81" s="124">
        <f>I81</f>
        <v>-4.0824265000992455E-2</v>
      </c>
      <c r="Q81" s="126">
        <f t="shared" ca="1" si="14"/>
        <v>-3.7870788830420041E-2</v>
      </c>
      <c r="R81" s="127"/>
      <c r="S81" s="128">
        <f t="shared" si="12"/>
        <v>37697.690499999997</v>
      </c>
      <c r="W81" s="124">
        <v>-7391.5</v>
      </c>
      <c r="X81" s="124">
        <v>-1.8630058330018073E-3</v>
      </c>
    </row>
    <row r="82" spans="1:24" s="124" customFormat="1" x14ac:dyDescent="0.2">
      <c r="A82" s="119" t="s">
        <v>151</v>
      </c>
      <c r="B82" s="146" t="s">
        <v>93</v>
      </c>
      <c r="C82" s="129" t="s">
        <v>33</v>
      </c>
      <c r="D82" s="121" t="str">
        <f t="shared" si="8"/>
        <v>I</v>
      </c>
      <c r="E82" s="136">
        <v>52750.196799999998</v>
      </c>
      <c r="F82" s="258">
        <v>2.9999999999999997E-4</v>
      </c>
      <c r="G82" s="124">
        <f t="shared" si="9"/>
        <v>21824.903273753946</v>
      </c>
      <c r="H82" s="124">
        <f t="shared" si="10"/>
        <v>21825</v>
      </c>
      <c r="I82" s="124">
        <f t="shared" si="15"/>
        <v>-3.7163249995501246E-2</v>
      </c>
      <c r="P82" s="124">
        <f>I82</f>
        <v>-3.7163249995501246E-2</v>
      </c>
      <c r="Q82" s="126">
        <f t="shared" ca="1" si="14"/>
        <v>-3.7920264629517246E-2</v>
      </c>
      <c r="R82" s="127"/>
      <c r="S82" s="128">
        <f t="shared" si="12"/>
        <v>37731.696799999998</v>
      </c>
      <c r="W82" s="124">
        <v>-7391</v>
      </c>
      <c r="X82" s="124">
        <v>2.3201297881314531E-4</v>
      </c>
    </row>
    <row r="83" spans="1:24" s="124" customFormat="1" x14ac:dyDescent="0.2">
      <c r="A83" s="119" t="s">
        <v>151</v>
      </c>
      <c r="B83" s="146" t="s">
        <v>93</v>
      </c>
      <c r="C83" s="129" t="s">
        <v>35</v>
      </c>
      <c r="D83" s="121" t="str">
        <f t="shared" si="8"/>
        <v>II</v>
      </c>
      <c r="E83" s="136">
        <v>52753.078699999998</v>
      </c>
      <c r="F83" s="258">
        <v>2.9999999999999997E-4</v>
      </c>
      <c r="G83" s="124">
        <f t="shared" si="9"/>
        <v>21832.404107736642</v>
      </c>
      <c r="H83" s="124">
        <f t="shared" si="10"/>
        <v>21832.5</v>
      </c>
      <c r="I83" s="124">
        <f t="shared" si="15"/>
        <v>-3.6842825000348967E-2</v>
      </c>
      <c r="P83" s="124">
        <f>I83</f>
        <v>-3.6842825000348967E-2</v>
      </c>
      <c r="Q83" s="126">
        <f t="shared" ca="1" si="14"/>
        <v>-3.7924457493847513E-2</v>
      </c>
      <c r="R83" s="127"/>
      <c r="S83" s="128">
        <f t="shared" si="12"/>
        <v>37734.578699999998</v>
      </c>
      <c r="W83" s="124">
        <v>-7369.5</v>
      </c>
      <c r="X83" s="124">
        <v>-2.8217837825650349E-4</v>
      </c>
    </row>
    <row r="84" spans="1:24" s="124" customFormat="1" x14ac:dyDescent="0.2">
      <c r="A84" s="119" t="s">
        <v>151</v>
      </c>
      <c r="B84" s="146" t="s">
        <v>93</v>
      </c>
      <c r="C84" s="129" t="s">
        <v>33</v>
      </c>
      <c r="D84" s="121" t="str">
        <f t="shared" si="8"/>
        <v>I</v>
      </c>
      <c r="E84" s="136">
        <v>52754.036699999997</v>
      </c>
      <c r="F84" s="258">
        <v>2.9999999999999997E-4</v>
      </c>
      <c r="G84" s="124">
        <f t="shared" si="9"/>
        <v>21834.897531851086</v>
      </c>
      <c r="H84" s="124">
        <f t="shared" si="10"/>
        <v>21835</v>
      </c>
      <c r="I84" s="124">
        <f t="shared" si="15"/>
        <v>-3.9369350000924896E-2</v>
      </c>
      <c r="P84" s="124">
        <f>I84</f>
        <v>-3.9369350000924896E-2</v>
      </c>
      <c r="Q84" s="126">
        <f t="shared" ca="1" si="14"/>
        <v>-3.7925855115290938E-2</v>
      </c>
      <c r="R84" s="127"/>
      <c r="S84" s="128">
        <f t="shared" si="12"/>
        <v>37735.536699999997</v>
      </c>
      <c r="W84" s="124">
        <v>-7367</v>
      </c>
      <c r="X84" s="124">
        <v>-7.0843525463715196E-6</v>
      </c>
    </row>
    <row r="85" spans="1:24" s="124" customFormat="1" x14ac:dyDescent="0.2">
      <c r="A85" s="119" t="s">
        <v>151</v>
      </c>
      <c r="B85" s="146" t="s">
        <v>93</v>
      </c>
      <c r="C85" s="129" t="s">
        <v>35</v>
      </c>
      <c r="D85" s="121" t="str">
        <f t="shared" ref="D85:D116" si="16">IF(H85=INT(H85),"I","II")</f>
        <v>II</v>
      </c>
      <c r="E85" s="136">
        <v>52754.230900000002</v>
      </c>
      <c r="F85" s="258">
        <v>2.9999999999999997E-4</v>
      </c>
      <c r="G85" s="124">
        <f t="shared" ref="G85:G116" si="17">+(E85-E$7)/E$8</f>
        <v>21835.402983795804</v>
      </c>
      <c r="H85" s="124">
        <f t="shared" ref="H85:H116" si="18">ROUND(2*G85,0)/2</f>
        <v>21835.5</v>
      </c>
      <c r="I85" s="124">
        <f t="shared" si="15"/>
        <v>-3.7274654991051648E-2</v>
      </c>
      <c r="P85" s="124">
        <f>I85</f>
        <v>-3.7274654991051648E-2</v>
      </c>
      <c r="Q85" s="126">
        <f t="shared" ca="1" si="14"/>
        <v>-3.7926134639579626E-2</v>
      </c>
      <c r="R85" s="127"/>
      <c r="S85" s="128">
        <f t="shared" ref="S85:S116" si="19">+E85-15018.5</f>
        <v>37735.730900000002</v>
      </c>
      <c r="W85" s="124">
        <v>-7364.5</v>
      </c>
      <c r="X85" s="124">
        <v>-8.3199032087577507E-4</v>
      </c>
    </row>
    <row r="86" spans="1:24" x14ac:dyDescent="0.2">
      <c r="A86" s="4" t="s">
        <v>150</v>
      </c>
      <c r="B86" s="13" t="s">
        <v>32</v>
      </c>
      <c r="C86" s="69" t="s">
        <v>33</v>
      </c>
      <c r="D86" s="81" t="str">
        <f t="shared" si="16"/>
        <v>I</v>
      </c>
      <c r="E86" s="68">
        <v>52762.490899999997</v>
      </c>
      <c r="F86" s="26">
        <v>2.9999999999999997E-4</v>
      </c>
      <c r="G86">
        <f t="shared" si="17"/>
        <v>21856.901609250199</v>
      </c>
      <c r="H86">
        <f t="shared" si="18"/>
        <v>21857</v>
      </c>
      <c r="I86">
        <f t="shared" si="15"/>
        <v>-3.7802769998961594E-2</v>
      </c>
      <c r="M86">
        <f>I86</f>
        <v>-3.7802769998961594E-2</v>
      </c>
      <c r="Q86">
        <f t="shared" ca="1" si="14"/>
        <v>-3.7938154183993072E-2</v>
      </c>
      <c r="S86" s="2">
        <f t="shared" si="19"/>
        <v>37743.990899999997</v>
      </c>
      <c r="W86">
        <v>-7362</v>
      </c>
      <c r="X86">
        <v>-5.6896293244790286E-5</v>
      </c>
    </row>
    <row r="87" spans="1:24" x14ac:dyDescent="0.2">
      <c r="A87" s="107" t="s">
        <v>158</v>
      </c>
      <c r="B87" s="111" t="s">
        <v>63</v>
      </c>
      <c r="C87" s="112" t="s">
        <v>33</v>
      </c>
      <c r="D87" s="90" t="str">
        <f t="shared" si="16"/>
        <v>II</v>
      </c>
      <c r="E87" s="68">
        <v>52763.451699999998</v>
      </c>
      <c r="F87" s="26">
        <v>1E-4</v>
      </c>
      <c r="G87">
        <f t="shared" si="17"/>
        <v>21859.402321034293</v>
      </c>
      <c r="H87">
        <f t="shared" si="18"/>
        <v>21859.5</v>
      </c>
      <c r="I87">
        <f t="shared" si="15"/>
        <v>-3.7529294997511897E-2</v>
      </c>
      <c r="M87">
        <f>I87</f>
        <v>-3.7529294997511897E-2</v>
      </c>
      <c r="Q87">
        <f t="shared" ca="1" si="14"/>
        <v>-3.7939551805436497E-2</v>
      </c>
      <c r="S87" s="2">
        <f t="shared" si="19"/>
        <v>37744.951699999998</v>
      </c>
      <c r="W87">
        <v>-6627.5</v>
      </c>
      <c r="X87">
        <v>-7.4270603363402188E-5</v>
      </c>
    </row>
    <row r="88" spans="1:24" x14ac:dyDescent="0.2">
      <c r="A88" s="107" t="s">
        <v>158</v>
      </c>
      <c r="B88" s="111" t="s">
        <v>63</v>
      </c>
      <c r="C88" s="112" t="s">
        <v>35</v>
      </c>
      <c r="D88" s="90" t="str">
        <f t="shared" si="16"/>
        <v>I</v>
      </c>
      <c r="E88" s="68">
        <v>52764.411399999997</v>
      </c>
      <c r="F88" s="26">
        <v>1E-4</v>
      </c>
      <c r="G88">
        <f t="shared" si="17"/>
        <v>21861.900169805307</v>
      </c>
      <c r="H88">
        <f t="shared" si="18"/>
        <v>21862</v>
      </c>
      <c r="I88">
        <f t="shared" si="15"/>
        <v>-3.8355819997377694E-2</v>
      </c>
      <c r="M88">
        <f>I88</f>
        <v>-3.8355819997377694E-2</v>
      </c>
      <c r="Q88">
        <f t="shared" ca="1" si="14"/>
        <v>-3.7940949426879922E-2</v>
      </c>
      <c r="S88" s="2">
        <f t="shared" si="19"/>
        <v>37745.911399999997</v>
      </c>
      <c r="W88">
        <v>-6547.5</v>
      </c>
      <c r="X88">
        <v>-6.7126168141840026E-4</v>
      </c>
    </row>
    <row r="89" spans="1:24" x14ac:dyDescent="0.2">
      <c r="A89" s="107" t="s">
        <v>158</v>
      </c>
      <c r="B89" s="108" t="s">
        <v>63</v>
      </c>
      <c r="C89" s="67" t="s">
        <v>35</v>
      </c>
      <c r="D89" s="81" t="str">
        <f t="shared" si="16"/>
        <v>II</v>
      </c>
      <c r="E89" s="68">
        <v>52765.3727</v>
      </c>
      <c r="F89" s="26">
        <v>1E-4</v>
      </c>
      <c r="G89">
        <f t="shared" si="17"/>
        <v>21864.402182958984</v>
      </c>
      <c r="H89">
        <f t="shared" si="18"/>
        <v>21864.5</v>
      </c>
      <c r="I89">
        <f t="shared" si="15"/>
        <v>-3.7582344994007144E-2</v>
      </c>
      <c r="M89">
        <f>I89</f>
        <v>-3.7582344994007144E-2</v>
      </c>
      <c r="Q89">
        <f t="shared" ca="1" si="14"/>
        <v>-3.794234704832334E-2</v>
      </c>
      <c r="S89" s="2">
        <f t="shared" si="19"/>
        <v>37746.8727</v>
      </c>
      <c r="W89">
        <v>-6541.5</v>
      </c>
      <c r="X89">
        <v>4.689639899879694E-4</v>
      </c>
    </row>
    <row r="90" spans="1:24" x14ac:dyDescent="0.2">
      <c r="A90" s="107" t="s">
        <v>158</v>
      </c>
      <c r="B90" s="65" t="s">
        <v>58</v>
      </c>
      <c r="C90" s="109" t="s">
        <v>33</v>
      </c>
      <c r="D90" s="81" t="str">
        <f t="shared" si="16"/>
        <v>I</v>
      </c>
      <c r="E90" s="17">
        <v>53047.5749</v>
      </c>
      <c r="F90" s="34">
        <v>1E-3</v>
      </c>
      <c r="G90">
        <f t="shared" si="17"/>
        <v>22598.900899691456</v>
      </c>
      <c r="H90">
        <f t="shared" si="18"/>
        <v>22599</v>
      </c>
      <c r="I90">
        <f t="shared" si="15"/>
        <v>-3.807538999535609E-2</v>
      </c>
      <c r="M90">
        <f>I90</f>
        <v>-3.807538999535609E-2</v>
      </c>
      <c r="Q90">
        <f t="shared" ca="1" si="14"/>
        <v>-3.8352968228401257E-2</v>
      </c>
      <c r="S90" s="2">
        <f t="shared" si="19"/>
        <v>38029.0749</v>
      </c>
      <c r="W90">
        <v>-6505.5</v>
      </c>
      <c r="X90">
        <v>-1.1896819924004376E-3</v>
      </c>
    </row>
    <row r="91" spans="1:24" s="124" customFormat="1" x14ac:dyDescent="0.2">
      <c r="A91" s="119" t="s">
        <v>151</v>
      </c>
      <c r="B91" s="146" t="s">
        <v>93</v>
      </c>
      <c r="C91" s="129" t="s">
        <v>33</v>
      </c>
      <c r="D91" s="121" t="str">
        <f t="shared" si="16"/>
        <v>I</v>
      </c>
      <c r="E91" s="136">
        <v>53078.311099999999</v>
      </c>
      <c r="F91" s="258">
        <v>2.9999999999999997E-4</v>
      </c>
      <c r="G91" s="124">
        <f t="shared" si="17"/>
        <v>22678.899211034288</v>
      </c>
      <c r="H91" s="124">
        <f t="shared" si="18"/>
        <v>22679</v>
      </c>
      <c r="I91" s="124">
        <f t="shared" si="15"/>
        <v>-3.8724189995264169E-2</v>
      </c>
      <c r="P91" s="124">
        <f>I91</f>
        <v>-3.8724189995264169E-2</v>
      </c>
      <c r="Q91" s="126">
        <f t="shared" ca="1" si="14"/>
        <v>-3.839769211459082E-2</v>
      </c>
      <c r="R91" s="127"/>
      <c r="S91" s="128">
        <f t="shared" si="19"/>
        <v>38059.811099999999</v>
      </c>
      <c r="W91" s="124">
        <v>-6502</v>
      </c>
      <c r="X91" s="124">
        <v>1.5549449017271399E-5</v>
      </c>
    </row>
    <row r="92" spans="1:24" x14ac:dyDescent="0.2">
      <c r="A92" s="4" t="s">
        <v>148</v>
      </c>
      <c r="B92" s="108" t="s">
        <v>59</v>
      </c>
      <c r="C92" s="67" t="s">
        <v>33</v>
      </c>
      <c r="D92" s="81" t="str">
        <f t="shared" si="16"/>
        <v>I</v>
      </c>
      <c r="E92" s="70">
        <v>53080.6175</v>
      </c>
      <c r="F92" s="27">
        <v>5.9999999999999995E-4</v>
      </c>
      <c r="G92">
        <f t="shared" si="17"/>
        <v>22684.902168630906</v>
      </c>
      <c r="H92">
        <f t="shared" si="18"/>
        <v>22685</v>
      </c>
      <c r="I92">
        <f t="shared" si="15"/>
        <v>-3.7587849998089951E-2</v>
      </c>
      <c r="M92">
        <f>I92</f>
        <v>-3.7587849998089951E-2</v>
      </c>
      <c r="Q92">
        <f t="shared" ca="1" si="14"/>
        <v>-3.8401046406055031E-2</v>
      </c>
      <c r="S92" s="2">
        <f t="shared" si="19"/>
        <v>38062.1175</v>
      </c>
      <c r="W92">
        <v>-5673</v>
      </c>
      <c r="X92">
        <v>1.6166296336450614E-3</v>
      </c>
    </row>
    <row r="93" spans="1:24" x14ac:dyDescent="0.2">
      <c r="A93" s="4" t="s">
        <v>148</v>
      </c>
      <c r="B93" s="14" t="s">
        <v>54</v>
      </c>
      <c r="C93" s="69" t="s">
        <v>33</v>
      </c>
      <c r="D93" s="81" t="str">
        <f t="shared" si="16"/>
        <v>I</v>
      </c>
      <c r="E93" s="70">
        <v>53094.447399999997</v>
      </c>
      <c r="F93" s="27">
        <v>1.5E-3</v>
      </c>
      <c r="G93">
        <f t="shared" si="17"/>
        <v>22720.897790927742</v>
      </c>
      <c r="H93">
        <f t="shared" si="18"/>
        <v>22721</v>
      </c>
      <c r="I93">
        <f t="shared" si="15"/>
        <v>-3.9269809996767435E-2</v>
      </c>
      <c r="M93" s="6">
        <f>I93</f>
        <v>-3.9269809996767435E-2</v>
      </c>
      <c r="Q93">
        <f t="shared" ca="1" si="14"/>
        <v>-3.8421172154840338E-2</v>
      </c>
      <c r="S93" s="2">
        <f t="shared" si="19"/>
        <v>38075.947399999997</v>
      </c>
      <c r="W93">
        <v>-5673</v>
      </c>
      <c r="X93">
        <v>1.8166296358685941E-3</v>
      </c>
    </row>
    <row r="94" spans="1:24" x14ac:dyDescent="0.2">
      <c r="A94" s="4" t="s">
        <v>160</v>
      </c>
      <c r="B94" s="71" t="s">
        <v>56</v>
      </c>
      <c r="C94" s="69" t="s">
        <v>35</v>
      </c>
      <c r="D94" s="81" t="str">
        <f t="shared" si="16"/>
        <v>II</v>
      </c>
      <c r="E94" s="70">
        <v>53095.793340099801</v>
      </c>
      <c r="F94" s="27">
        <v>2.0000000000000001E-4</v>
      </c>
      <c r="G94">
        <f t="shared" si="17"/>
        <v>22724.400921931345</v>
      </c>
      <c r="H94">
        <f t="shared" si="18"/>
        <v>22724.5</v>
      </c>
      <c r="I94">
        <f t="shared" si="15"/>
        <v>-3.8066845198045485E-2</v>
      </c>
      <c r="N94">
        <f>I94</f>
        <v>-3.8066845198045485E-2</v>
      </c>
      <c r="Q94">
        <f t="shared" ca="1" si="14"/>
        <v>-3.8423128824861132E-2</v>
      </c>
      <c r="S94" s="2">
        <f t="shared" si="19"/>
        <v>38077.293340099801</v>
      </c>
      <c r="W94">
        <v>-5673</v>
      </c>
      <c r="X94">
        <v>3.5166296365787275E-3</v>
      </c>
    </row>
    <row r="95" spans="1:24" s="124" customFormat="1" x14ac:dyDescent="0.2">
      <c r="A95" s="119" t="s">
        <v>151</v>
      </c>
      <c r="B95" s="146" t="s">
        <v>93</v>
      </c>
      <c r="C95" s="129" t="s">
        <v>35</v>
      </c>
      <c r="D95" s="121" t="str">
        <f t="shared" si="16"/>
        <v>II</v>
      </c>
      <c r="E95" s="136">
        <v>53414.305</v>
      </c>
      <c r="F95" s="258">
        <v>2.9999999999999997E-4</v>
      </c>
      <c r="G95" s="124">
        <f t="shared" si="17"/>
        <v>23553.403691792904</v>
      </c>
      <c r="H95" s="124">
        <f t="shared" si="18"/>
        <v>23553.5</v>
      </c>
      <c r="I95" s="124">
        <f t="shared" si="15"/>
        <v>-3.7002634999225847E-2</v>
      </c>
      <c r="P95" s="124">
        <f t="shared" ref="P95:P100" si="20">I95</f>
        <v>-3.7002634999225847E-2</v>
      </c>
      <c r="Q95" s="126">
        <f t="shared" ca="1" si="14"/>
        <v>-3.8886580095500466E-2</v>
      </c>
      <c r="R95" s="127"/>
      <c r="S95" s="128">
        <f t="shared" si="19"/>
        <v>38395.805</v>
      </c>
      <c r="W95" s="124">
        <v>-5670.5</v>
      </c>
      <c r="X95" s="124">
        <v>-1.3082763398415409E-3</v>
      </c>
    </row>
    <row r="96" spans="1:24" s="124" customFormat="1" x14ac:dyDescent="0.2">
      <c r="A96" s="119" t="s">
        <v>151</v>
      </c>
      <c r="B96" s="146" t="s">
        <v>93</v>
      </c>
      <c r="C96" s="129" t="s">
        <v>35</v>
      </c>
      <c r="D96" s="121" t="str">
        <f t="shared" si="16"/>
        <v>II</v>
      </c>
      <c r="E96" s="136">
        <v>53414.305200000003</v>
      </c>
      <c r="F96" s="258">
        <v>2.9999999999999997E-4</v>
      </c>
      <c r="G96" s="124">
        <f t="shared" si="17"/>
        <v>23553.404212340742</v>
      </c>
      <c r="H96" s="124">
        <f t="shared" si="18"/>
        <v>23553.5</v>
      </c>
      <c r="I96" s="124">
        <f t="shared" si="15"/>
        <v>-3.6802634997002315E-2</v>
      </c>
      <c r="P96" s="124">
        <f t="shared" si="20"/>
        <v>-3.6802634997002315E-2</v>
      </c>
      <c r="Q96" s="126">
        <f t="shared" ca="1" si="14"/>
        <v>-3.8886580095500466E-2</v>
      </c>
      <c r="R96" s="127"/>
      <c r="S96" s="128">
        <f t="shared" si="19"/>
        <v>38395.805200000003</v>
      </c>
      <c r="W96" s="124">
        <v>-5670.5</v>
      </c>
      <c r="X96" s="124">
        <v>-6.0827634297311306E-4</v>
      </c>
    </row>
    <row r="97" spans="1:24" s="124" customFormat="1" x14ac:dyDescent="0.2">
      <c r="A97" s="119" t="s">
        <v>151</v>
      </c>
      <c r="B97" s="146" t="s">
        <v>93</v>
      </c>
      <c r="C97" s="129" t="s">
        <v>35</v>
      </c>
      <c r="D97" s="121" t="str">
        <f t="shared" si="16"/>
        <v>II</v>
      </c>
      <c r="E97" s="136">
        <v>53414.306900000003</v>
      </c>
      <c r="F97" s="258">
        <v>2.9999999999999997E-4</v>
      </c>
      <c r="G97" s="124">
        <f t="shared" si="17"/>
        <v>23553.408636997312</v>
      </c>
      <c r="H97" s="124">
        <f t="shared" si="18"/>
        <v>23553.5</v>
      </c>
      <c r="I97" s="124">
        <f t="shared" si="15"/>
        <v>-3.5102634996292181E-2</v>
      </c>
      <c r="P97" s="124">
        <f t="shared" si="20"/>
        <v>-3.5102634996292181E-2</v>
      </c>
      <c r="Q97" s="126">
        <f t="shared" ca="1" si="14"/>
        <v>-3.8886580095500466E-2</v>
      </c>
      <c r="R97" s="127"/>
      <c r="S97" s="128">
        <f t="shared" si="19"/>
        <v>38395.806900000003</v>
      </c>
      <c r="W97" s="124">
        <v>-5670.5</v>
      </c>
      <c r="X97" s="124">
        <v>-5.0827633822336793E-4</v>
      </c>
    </row>
    <row r="98" spans="1:24" s="124" customFormat="1" x14ac:dyDescent="0.2">
      <c r="A98" s="119" t="s">
        <v>151</v>
      </c>
      <c r="B98" s="146" t="s">
        <v>93</v>
      </c>
      <c r="C98" s="129" t="s">
        <v>33</v>
      </c>
      <c r="D98" s="121" t="str">
        <f t="shared" si="16"/>
        <v>I</v>
      </c>
      <c r="E98" s="136">
        <v>53415.262600000002</v>
      </c>
      <c r="F98" s="258">
        <v>2.9999999999999997E-4</v>
      </c>
      <c r="G98" s="124">
        <f t="shared" si="17"/>
        <v>23555.896074811692</v>
      </c>
      <c r="H98" s="124">
        <f t="shared" si="18"/>
        <v>23556</v>
      </c>
      <c r="I98" s="124">
        <f t="shared" si="15"/>
        <v>-3.9929159996972885E-2</v>
      </c>
      <c r="P98" s="124">
        <f t="shared" si="20"/>
        <v>-3.9929159996972885E-2</v>
      </c>
      <c r="Q98" s="126">
        <f t="shared" ca="1" si="14"/>
        <v>-3.8887977716943883E-2</v>
      </c>
      <c r="R98" s="127"/>
      <c r="S98" s="128">
        <f t="shared" si="19"/>
        <v>38396.762600000002</v>
      </c>
      <c r="W98" s="124">
        <v>-5650.5</v>
      </c>
      <c r="X98" s="124">
        <v>-3.0752411112189293E-4</v>
      </c>
    </row>
    <row r="99" spans="1:24" s="124" customFormat="1" x14ac:dyDescent="0.2">
      <c r="A99" s="119" t="s">
        <v>151</v>
      </c>
      <c r="B99" s="146" t="s">
        <v>93</v>
      </c>
      <c r="C99" s="129" t="s">
        <v>33</v>
      </c>
      <c r="D99" s="121" t="str">
        <f t="shared" si="16"/>
        <v>I</v>
      </c>
      <c r="E99" s="136">
        <v>53415.263299999999</v>
      </c>
      <c r="F99" s="258">
        <v>2.9999999999999997E-4</v>
      </c>
      <c r="G99" s="124">
        <f t="shared" si="17"/>
        <v>23555.897896729093</v>
      </c>
      <c r="H99" s="124">
        <f t="shared" si="18"/>
        <v>23556</v>
      </c>
      <c r="I99" s="124">
        <f t="shared" si="15"/>
        <v>-3.9229160000104457E-2</v>
      </c>
      <c r="P99" s="124">
        <f t="shared" si="20"/>
        <v>-3.9229160000104457E-2</v>
      </c>
      <c r="Q99" s="126">
        <f t="shared" ca="1" si="14"/>
        <v>-3.8887977716943883E-2</v>
      </c>
      <c r="R99" s="127"/>
      <c r="S99" s="128">
        <f t="shared" si="19"/>
        <v>38396.763299999999</v>
      </c>
      <c r="W99" s="124">
        <v>-5576.5</v>
      </c>
      <c r="X99" s="124">
        <v>-1.2447408516891301E-3</v>
      </c>
    </row>
    <row r="100" spans="1:24" s="124" customFormat="1" x14ac:dyDescent="0.2">
      <c r="A100" s="119" t="s">
        <v>151</v>
      </c>
      <c r="B100" s="146" t="s">
        <v>93</v>
      </c>
      <c r="C100" s="129" t="s">
        <v>33</v>
      </c>
      <c r="D100" s="121" t="str">
        <f t="shared" si="16"/>
        <v>I</v>
      </c>
      <c r="E100" s="136">
        <v>53415.263400000003</v>
      </c>
      <c r="F100" s="258">
        <v>2.9999999999999997E-4</v>
      </c>
      <c r="G100" s="124">
        <f t="shared" si="17"/>
        <v>23555.898157003023</v>
      </c>
      <c r="H100" s="124">
        <f t="shared" si="18"/>
        <v>23556</v>
      </c>
      <c r="I100" s="124">
        <f t="shared" si="15"/>
        <v>-3.9129159995354712E-2</v>
      </c>
      <c r="P100" s="124">
        <f t="shared" si="20"/>
        <v>-3.9129159995354712E-2</v>
      </c>
      <c r="Q100" s="126">
        <f t="shared" ca="1" si="14"/>
        <v>-3.8887977716943883E-2</v>
      </c>
      <c r="R100" s="127"/>
      <c r="S100" s="128">
        <f t="shared" si="19"/>
        <v>38396.763400000003</v>
      </c>
      <c r="W100" s="124">
        <v>-5547.5</v>
      </c>
      <c r="X100" s="124">
        <v>-2.3365012020803988E-4</v>
      </c>
    </row>
    <row r="101" spans="1:24" x14ac:dyDescent="0.2">
      <c r="A101" s="107" t="s">
        <v>158</v>
      </c>
      <c r="B101" s="108" t="s">
        <v>64</v>
      </c>
      <c r="C101" s="67" t="s">
        <v>33</v>
      </c>
      <c r="D101" s="81" t="str">
        <f t="shared" si="16"/>
        <v>I</v>
      </c>
      <c r="E101" s="68">
        <v>53422.947800000002</v>
      </c>
      <c r="F101" s="26">
        <v>2.0000000000000001E-4</v>
      </c>
      <c r="G101">
        <f t="shared" si="17"/>
        <v>23575.898645797432</v>
      </c>
      <c r="H101">
        <f t="shared" si="18"/>
        <v>23576</v>
      </c>
      <c r="I101">
        <f t="shared" si="15"/>
        <v>-3.8941359998716507E-2</v>
      </c>
      <c r="M101">
        <f t="shared" ref="M101:M108" si="21">I101</f>
        <v>-3.8941359998716507E-2</v>
      </c>
      <c r="Q101">
        <f t="shared" ca="1" si="14"/>
        <v>-3.8899158688491281E-2</v>
      </c>
      <c r="S101" s="2">
        <f t="shared" si="19"/>
        <v>38404.447800000002</v>
      </c>
      <c r="W101">
        <v>-5540</v>
      </c>
      <c r="X101">
        <v>3.9163196925073862E-4</v>
      </c>
    </row>
    <row r="102" spans="1:24" x14ac:dyDescent="0.2">
      <c r="A102" s="107" t="s">
        <v>158</v>
      </c>
      <c r="B102" s="108" t="s">
        <v>61</v>
      </c>
      <c r="C102" s="67" t="s">
        <v>33</v>
      </c>
      <c r="D102" s="81" t="str">
        <f t="shared" si="16"/>
        <v>I</v>
      </c>
      <c r="E102" s="26">
        <v>53451.378400000001</v>
      </c>
      <c r="F102" s="26">
        <v>1.2999999999999999E-3</v>
      </c>
      <c r="G102">
        <f t="shared" si="17"/>
        <v>23649.896081734976</v>
      </c>
      <c r="H102">
        <f t="shared" si="18"/>
        <v>23650</v>
      </c>
      <c r="I102">
        <f t="shared" si="15"/>
        <v>-3.9926499994180631E-2</v>
      </c>
      <c r="M102">
        <f t="shared" si="21"/>
        <v>-3.9926499994180631E-2</v>
      </c>
      <c r="Q102">
        <f t="shared" ref="Q102:Q137" ca="1" si="22">+E$11+E$12*H102</f>
        <v>-3.8940528283216619E-2</v>
      </c>
      <c r="S102" s="2">
        <f t="shared" si="19"/>
        <v>38432.878400000001</v>
      </c>
      <c r="W102">
        <v>-5475</v>
      </c>
      <c r="X102">
        <v>4.407671804074198E-5</v>
      </c>
    </row>
    <row r="103" spans="1:24" x14ac:dyDescent="0.2">
      <c r="A103" s="4" t="s">
        <v>148</v>
      </c>
      <c r="B103" s="108" t="s">
        <v>62</v>
      </c>
      <c r="C103" s="67" t="s">
        <v>33</v>
      </c>
      <c r="D103" s="81" t="str">
        <f t="shared" si="16"/>
        <v>I</v>
      </c>
      <c r="E103" s="27">
        <v>53462.521500000003</v>
      </c>
      <c r="F103" s="27">
        <v>3.3E-3</v>
      </c>
      <c r="G103">
        <f t="shared" si="17"/>
        <v>23678.898664459073</v>
      </c>
      <c r="H103">
        <f t="shared" si="18"/>
        <v>23679</v>
      </c>
      <c r="I103">
        <f t="shared" si="15"/>
        <v>-3.8934189993597101E-2</v>
      </c>
      <c r="M103">
        <f t="shared" si="21"/>
        <v>-3.8934189993597101E-2</v>
      </c>
      <c r="Q103">
        <f t="shared" ca="1" si="22"/>
        <v>-3.895674069196034E-2</v>
      </c>
      <c r="S103" s="2">
        <f t="shared" si="19"/>
        <v>38444.021500000003</v>
      </c>
      <c r="W103">
        <v>-4852.5</v>
      </c>
      <c r="X103">
        <v>-1.575100832269527E-4</v>
      </c>
    </row>
    <row r="104" spans="1:24" x14ac:dyDescent="0.2">
      <c r="A104" s="4" t="s">
        <v>148</v>
      </c>
      <c r="B104" s="108" t="s">
        <v>62</v>
      </c>
      <c r="C104" s="69" t="s">
        <v>35</v>
      </c>
      <c r="D104" s="81" t="str">
        <f t="shared" si="16"/>
        <v>II</v>
      </c>
      <c r="E104" s="27">
        <v>53465.403700000003</v>
      </c>
      <c r="F104" s="27">
        <v>1.2999999999999999E-3</v>
      </c>
      <c r="G104">
        <f t="shared" si="17"/>
        <v>23686.400279263515</v>
      </c>
      <c r="H104">
        <f t="shared" si="18"/>
        <v>23686.5</v>
      </c>
      <c r="I104">
        <f t="shared" si="15"/>
        <v>-3.8313764998747502E-2</v>
      </c>
      <c r="M104">
        <f t="shared" si="21"/>
        <v>-3.8313764998747502E-2</v>
      </c>
      <c r="Q104">
        <f t="shared" ca="1" si="22"/>
        <v>-3.8960933556290614E-2</v>
      </c>
      <c r="S104" s="2">
        <f t="shared" si="19"/>
        <v>38446.903700000003</v>
      </c>
      <c r="W104">
        <v>-4451.5</v>
      </c>
      <c r="X104">
        <v>3.4757214598357677E-4</v>
      </c>
    </row>
    <row r="105" spans="1:24" x14ac:dyDescent="0.2">
      <c r="A105" s="107" t="s">
        <v>158</v>
      </c>
      <c r="B105" s="111" t="s">
        <v>63</v>
      </c>
      <c r="C105" s="112" t="s">
        <v>33</v>
      </c>
      <c r="D105" s="90" t="str">
        <f t="shared" si="16"/>
        <v>II</v>
      </c>
      <c r="E105" s="26">
        <v>53490.377</v>
      </c>
      <c r="F105" s="26">
        <v>1E-4</v>
      </c>
      <c r="G105">
        <f t="shared" si="17"/>
        <v>23751.399265106196</v>
      </c>
      <c r="H105">
        <f t="shared" si="18"/>
        <v>23751.5</v>
      </c>
      <c r="I105">
        <f t="shared" si="15"/>
        <v>-3.8703414997144137E-2</v>
      </c>
      <c r="M105">
        <f t="shared" si="21"/>
        <v>-3.8703414997144137E-2</v>
      </c>
      <c r="Q105">
        <f t="shared" ca="1" si="22"/>
        <v>-3.8997271713819628E-2</v>
      </c>
      <c r="S105" s="2">
        <f t="shared" si="19"/>
        <v>38471.877</v>
      </c>
      <c r="W105">
        <v>-3789.5</v>
      </c>
      <c r="X105">
        <v>7.5247089989716187E-4</v>
      </c>
    </row>
    <row r="106" spans="1:24" x14ac:dyDescent="0.2">
      <c r="A106" s="107" t="s">
        <v>158</v>
      </c>
      <c r="B106" s="14" t="s">
        <v>74</v>
      </c>
      <c r="C106" s="67" t="s">
        <v>33</v>
      </c>
      <c r="D106" s="81" t="str">
        <f t="shared" si="16"/>
        <v>I</v>
      </c>
      <c r="E106" s="26">
        <v>53729.547500000001</v>
      </c>
      <c r="F106" s="26">
        <v>2.9999999999999997E-4</v>
      </c>
      <c r="G106">
        <f t="shared" si="17"/>
        <v>24373.897691164759</v>
      </c>
      <c r="H106">
        <f t="shared" si="18"/>
        <v>24374</v>
      </c>
      <c r="I106">
        <f t="shared" si="15"/>
        <v>-3.930813999613747E-2</v>
      </c>
      <c r="M106">
        <f t="shared" si="21"/>
        <v>-3.930813999613747E-2</v>
      </c>
      <c r="Q106">
        <f t="shared" ca="1" si="22"/>
        <v>-3.9345279453232157E-2</v>
      </c>
      <c r="S106" s="2">
        <f t="shared" si="19"/>
        <v>38711.047500000001</v>
      </c>
      <c r="W106">
        <v>-3686</v>
      </c>
      <c r="X106">
        <v>-1.7863620450953022E-4</v>
      </c>
    </row>
    <row r="107" spans="1:24" x14ac:dyDescent="0.2">
      <c r="A107" s="107" t="s">
        <v>158</v>
      </c>
      <c r="B107" s="110" t="s">
        <v>77</v>
      </c>
      <c r="C107" s="67" t="s">
        <v>33</v>
      </c>
      <c r="D107" s="81" t="str">
        <f t="shared" si="16"/>
        <v>I</v>
      </c>
      <c r="E107" s="26">
        <v>53883.616199999997</v>
      </c>
      <c r="F107" s="26">
        <v>2.0000000000000001E-4</v>
      </c>
      <c r="G107">
        <f t="shared" si="17"/>
        <v>24774.898329850912</v>
      </c>
      <c r="H107">
        <f t="shared" si="18"/>
        <v>24775</v>
      </c>
      <c r="I107">
        <f t="shared" si="15"/>
        <v>-3.9062750001903623E-2</v>
      </c>
      <c r="M107">
        <f t="shared" si="21"/>
        <v>-3.9062750001903623E-2</v>
      </c>
      <c r="Q107">
        <f t="shared" ca="1" si="22"/>
        <v>-3.9569457932757332E-2</v>
      </c>
      <c r="S107" s="2">
        <f t="shared" si="19"/>
        <v>38865.116199999997</v>
      </c>
      <c r="W107">
        <v>-3668.5</v>
      </c>
      <c r="X107">
        <v>-5.5297800281550735E-4</v>
      </c>
    </row>
    <row r="108" spans="1:24" x14ac:dyDescent="0.2">
      <c r="A108" s="107" t="s">
        <v>158</v>
      </c>
      <c r="B108" s="110" t="s">
        <v>76</v>
      </c>
      <c r="C108" s="67" t="s">
        <v>33</v>
      </c>
      <c r="D108" s="81" t="str">
        <f t="shared" si="16"/>
        <v>I</v>
      </c>
      <c r="E108" s="26">
        <v>54137.963599999901</v>
      </c>
      <c r="F108" s="26">
        <v>2.0000000000000001E-4</v>
      </c>
      <c r="G108">
        <f t="shared" si="17"/>
        <v>25436.898267853416</v>
      </c>
      <c r="H108">
        <f t="shared" si="18"/>
        <v>25437</v>
      </c>
      <c r="I108">
        <f t="shared" si="15"/>
        <v>-3.9086570097424556E-2</v>
      </c>
      <c r="M108">
        <f t="shared" si="21"/>
        <v>-3.9086570097424556E-2</v>
      </c>
      <c r="Q108">
        <f t="shared" ca="1" si="22"/>
        <v>-3.9939548090975954E-2</v>
      </c>
      <c r="S108" s="2">
        <f t="shared" si="19"/>
        <v>39119.463599999901</v>
      </c>
      <c r="W108">
        <v>-3598.5</v>
      </c>
      <c r="X108">
        <v>-5.5034519027685747E-4</v>
      </c>
    </row>
    <row r="109" spans="1:24" x14ac:dyDescent="0.2">
      <c r="A109" s="4" t="s">
        <v>160</v>
      </c>
      <c r="B109" s="71" t="s">
        <v>84</v>
      </c>
      <c r="C109" s="69" t="s">
        <v>35</v>
      </c>
      <c r="D109" s="81" t="str">
        <f t="shared" si="16"/>
        <v>II</v>
      </c>
      <c r="E109" s="27">
        <v>54177.7284</v>
      </c>
      <c r="F109" s="26">
        <v>1E-4</v>
      </c>
      <c r="G109">
        <f t="shared" si="17"/>
        <v>25540.39566996862</v>
      </c>
      <c r="H109">
        <f t="shared" si="18"/>
        <v>25540.5</v>
      </c>
      <c r="I109">
        <f t="shared" si="15"/>
        <v>-4.0084704996843357E-2</v>
      </c>
      <c r="N109">
        <f>I109</f>
        <v>-4.0084704996843357E-2</v>
      </c>
      <c r="Q109">
        <f t="shared" ca="1" si="22"/>
        <v>-3.9997409618733701E-2</v>
      </c>
      <c r="S109" s="2">
        <f t="shared" si="19"/>
        <v>39159.2284</v>
      </c>
      <c r="W109">
        <v>-3551.5</v>
      </c>
      <c r="X109">
        <v>-3.0385774516616948E-3</v>
      </c>
    </row>
    <row r="110" spans="1:24" x14ac:dyDescent="0.2">
      <c r="A110" s="107" t="s">
        <v>158</v>
      </c>
      <c r="B110" s="110" t="s">
        <v>75</v>
      </c>
      <c r="C110" s="67" t="s">
        <v>33</v>
      </c>
      <c r="D110" s="81" t="str">
        <f t="shared" si="16"/>
        <v>I</v>
      </c>
      <c r="E110" s="26">
        <v>54184.451699999998</v>
      </c>
      <c r="F110" s="26">
        <v>8.0000000000000004E-4</v>
      </c>
      <c r="G110">
        <f t="shared" si="17"/>
        <v>25557.89466615719</v>
      </c>
      <c r="H110">
        <f t="shared" si="18"/>
        <v>25558</v>
      </c>
      <c r="I110">
        <f t="shared" si="15"/>
        <v>-4.0470380001352169E-2</v>
      </c>
      <c r="M110">
        <f>I110</f>
        <v>-4.0470380001352169E-2</v>
      </c>
      <c r="Q110">
        <f t="shared" ca="1" si="22"/>
        <v>-4.0007192968837667E-2</v>
      </c>
      <c r="S110" s="2">
        <f t="shared" si="19"/>
        <v>39165.951699999998</v>
      </c>
      <c r="W110">
        <v>-1879.5</v>
      </c>
      <c r="X110">
        <v>-9.7569092031335458E-4</v>
      </c>
    </row>
    <row r="111" spans="1:24" x14ac:dyDescent="0.2">
      <c r="A111" s="107" t="s">
        <v>158</v>
      </c>
      <c r="B111" s="110" t="s">
        <v>75</v>
      </c>
      <c r="C111" s="67" t="s">
        <v>33</v>
      </c>
      <c r="D111" s="81" t="str">
        <f t="shared" si="16"/>
        <v>I</v>
      </c>
      <c r="E111" s="26">
        <v>54211.346400000002</v>
      </c>
      <c r="F111" s="26">
        <v>2.0000000000000001E-4</v>
      </c>
      <c r="G111">
        <f t="shared" si="17"/>
        <v>25627.894555020241</v>
      </c>
      <c r="H111">
        <f t="shared" si="18"/>
        <v>25628</v>
      </c>
      <c r="I111">
        <f t="shared" si="15"/>
        <v>-4.0513079999072943E-2</v>
      </c>
      <c r="M111">
        <f>I111</f>
        <v>-4.0513079999072943E-2</v>
      </c>
      <c r="Q111">
        <f t="shared" ca="1" si="22"/>
        <v>-4.0046326369253538E-2</v>
      </c>
      <c r="S111" s="2">
        <f t="shared" si="19"/>
        <v>39192.846400000002</v>
      </c>
      <c r="W111">
        <v>-1835</v>
      </c>
      <c r="X111">
        <v>-1.9017206795979291E-5</v>
      </c>
    </row>
    <row r="112" spans="1:24" x14ac:dyDescent="0.2">
      <c r="A112" s="107" t="s">
        <v>158</v>
      </c>
      <c r="B112" s="60" t="s">
        <v>66</v>
      </c>
      <c r="C112" s="87" t="s">
        <v>157</v>
      </c>
      <c r="D112" s="90" t="str">
        <f t="shared" si="16"/>
        <v>I</v>
      </c>
      <c r="E112" s="64">
        <v>54229.40178</v>
      </c>
      <c r="F112" s="83">
        <v>1E-4</v>
      </c>
      <c r="G112">
        <f t="shared" si="17"/>
        <v>25674.887999579198</v>
      </c>
      <c r="H112">
        <f t="shared" si="18"/>
        <v>25675</v>
      </c>
      <c r="I112">
        <f t="shared" si="15"/>
        <v>-4.303174999949988E-2</v>
      </c>
      <c r="P112">
        <f>I112</f>
        <v>-4.303174999949988E-2</v>
      </c>
      <c r="Q112">
        <f t="shared" ca="1" si="22"/>
        <v>-4.0072601652389905E-2</v>
      </c>
      <c r="S112" s="2">
        <f t="shared" si="19"/>
        <v>39210.90178</v>
      </c>
      <c r="W112">
        <v>-1748</v>
      </c>
      <c r="X112">
        <v>-3.8574499922106043E-4</v>
      </c>
    </row>
    <row r="113" spans="1:24" x14ac:dyDescent="0.2">
      <c r="A113" s="107" t="s">
        <v>158</v>
      </c>
      <c r="B113" s="65" t="s">
        <v>81</v>
      </c>
      <c r="C113" s="66" t="s">
        <v>33</v>
      </c>
      <c r="D113" s="81" t="str">
        <f t="shared" si="16"/>
        <v>I</v>
      </c>
      <c r="E113" s="22">
        <v>54871.802900000002</v>
      </c>
      <c r="F113" s="22">
        <v>1E-4</v>
      </c>
      <c r="G113">
        <f t="shared" si="17"/>
        <v>27346.890550471799</v>
      </c>
      <c r="H113">
        <f t="shared" si="18"/>
        <v>27347</v>
      </c>
      <c r="I113">
        <f t="shared" si="15"/>
        <v>-4.2051669995998964E-2</v>
      </c>
      <c r="M113">
        <f>I113</f>
        <v>-4.2051669995998964E-2</v>
      </c>
      <c r="Q113">
        <f t="shared" ca="1" si="22"/>
        <v>-4.1007330873751746E-2</v>
      </c>
      <c r="S113" s="2">
        <f t="shared" si="19"/>
        <v>39853.302900000002</v>
      </c>
      <c r="W113">
        <v>-1708.5</v>
      </c>
      <c r="X113">
        <v>-4.7925935359671712E-4</v>
      </c>
    </row>
    <row r="114" spans="1:24" x14ac:dyDescent="0.2">
      <c r="A114" s="4" t="s">
        <v>150</v>
      </c>
      <c r="B114" s="70" t="s">
        <v>79</v>
      </c>
      <c r="C114" s="69" t="s">
        <v>35</v>
      </c>
      <c r="D114" s="81" t="str">
        <f t="shared" si="16"/>
        <v>II</v>
      </c>
      <c r="E114" s="64">
        <v>54888.9012</v>
      </c>
      <c r="F114" s="64">
        <v>4.0000000000000002E-4</v>
      </c>
      <c r="G114">
        <f t="shared" si="17"/>
        <v>27391.392965436335</v>
      </c>
      <c r="H114">
        <f t="shared" si="18"/>
        <v>27391.5</v>
      </c>
      <c r="I114">
        <f t="shared" si="15"/>
        <v>-4.1123814997263253E-2</v>
      </c>
      <c r="M114">
        <f>I114</f>
        <v>-4.1123814997263253E-2</v>
      </c>
      <c r="Q114">
        <f t="shared" ca="1" si="22"/>
        <v>-4.1032208535444689E-2</v>
      </c>
      <c r="S114" s="2">
        <f t="shared" si="19"/>
        <v>39870.4012</v>
      </c>
      <c r="W114">
        <v>-1656</v>
      </c>
      <c r="X114">
        <v>1.4977152604842559E-3</v>
      </c>
    </row>
    <row r="115" spans="1:24" s="190" customFormat="1" x14ac:dyDescent="0.2">
      <c r="A115" s="202" t="s">
        <v>158</v>
      </c>
      <c r="B115" s="212" t="s">
        <v>80</v>
      </c>
      <c r="C115" s="209" t="s">
        <v>35</v>
      </c>
      <c r="D115" s="186" t="str">
        <f t="shared" si="16"/>
        <v>II</v>
      </c>
      <c r="E115" s="227">
        <v>54922.327100000002</v>
      </c>
      <c r="F115" s="227">
        <v>1E-4</v>
      </c>
      <c r="G115" s="190">
        <f t="shared" si="17"/>
        <v>27478.391864295485</v>
      </c>
      <c r="H115" s="190">
        <f t="shared" si="18"/>
        <v>27478.5</v>
      </c>
      <c r="I115" s="190">
        <f t="shared" si="15"/>
        <v>-4.1546884996932931E-2</v>
      </c>
      <c r="M115" s="190">
        <f>I115</f>
        <v>-4.1546884996932931E-2</v>
      </c>
      <c r="Q115" s="190">
        <f t="shared" ca="1" si="22"/>
        <v>-4.1080845761675838E-2</v>
      </c>
      <c r="S115" s="193">
        <f t="shared" si="19"/>
        <v>39903.827100000002</v>
      </c>
      <c r="W115" s="190">
        <v>-890.5</v>
      </c>
      <c r="X115" s="190">
        <v>-1.2849309132434428E-4</v>
      </c>
    </row>
    <row r="116" spans="1:24" s="190" customFormat="1" x14ac:dyDescent="0.2">
      <c r="A116" s="202" t="s">
        <v>158</v>
      </c>
      <c r="B116" s="212" t="s">
        <v>80</v>
      </c>
      <c r="C116" s="209" t="s">
        <v>33</v>
      </c>
      <c r="D116" s="186" t="str">
        <f t="shared" si="16"/>
        <v>I</v>
      </c>
      <c r="E116" s="227">
        <v>54937.503299999997</v>
      </c>
      <c r="F116" s="227">
        <v>2.0000000000000001E-4</v>
      </c>
      <c r="G116" s="190">
        <f t="shared" si="17"/>
        <v>27517.89155432225</v>
      </c>
      <c r="H116" s="190">
        <f t="shared" si="18"/>
        <v>27518</v>
      </c>
      <c r="I116" s="190">
        <f t="shared" si="15"/>
        <v>-4.1665979995741509E-2</v>
      </c>
      <c r="M116" s="190">
        <f>I116</f>
        <v>-4.1665979995741509E-2</v>
      </c>
      <c r="Q116" s="190">
        <f t="shared" ca="1" si="22"/>
        <v>-4.1102928180481932E-2</v>
      </c>
      <c r="S116" s="193">
        <f t="shared" si="19"/>
        <v>39919.003299999997</v>
      </c>
      <c r="W116" s="190">
        <v>-807.5</v>
      </c>
      <c r="X116" s="190">
        <v>-9.5537133165635169E-4</v>
      </c>
    </row>
    <row r="117" spans="1:24" s="190" customFormat="1" x14ac:dyDescent="0.2">
      <c r="A117" s="183" t="s">
        <v>150</v>
      </c>
      <c r="B117" s="197" t="s">
        <v>79</v>
      </c>
      <c r="C117" s="185" t="s">
        <v>35</v>
      </c>
      <c r="D117" s="186" t="str">
        <f t="shared" ref="D117:D137" si="23">IF(H117=INT(H117),"I","II")</f>
        <v>II</v>
      </c>
      <c r="E117" s="15">
        <v>54957.676299999999</v>
      </c>
      <c r="F117" s="15">
        <v>6.9999999999999999E-4</v>
      </c>
      <c r="G117" s="190">
        <f t="shared" ref="G117:G137" si="24">+(E117-E$7)/E$8</f>
        <v>27570.396611379376</v>
      </c>
      <c r="H117" s="190">
        <f t="shared" ref="H117:H137" si="25">ROUND(2*G117,0)/2</f>
        <v>27570.5</v>
      </c>
      <c r="I117" s="190">
        <f t="shared" si="15"/>
        <v>-3.972300500026904E-2</v>
      </c>
      <c r="M117" s="190">
        <f>I117</f>
        <v>-3.972300500026904E-2</v>
      </c>
      <c r="Q117" s="190">
        <f t="shared" ca="1" si="22"/>
        <v>-4.113227823079383E-2</v>
      </c>
      <c r="S117" s="193">
        <f t="shared" ref="S117:S137" si="26">+E117-15018.5</f>
        <v>39939.176299999999</v>
      </c>
      <c r="W117" s="190">
        <v>-740.5</v>
      </c>
      <c r="X117" s="190">
        <v>-7.2285136411665007E-4</v>
      </c>
    </row>
    <row r="118" spans="1:24" s="190" customFormat="1" x14ac:dyDescent="0.2">
      <c r="A118" s="183" t="s">
        <v>148</v>
      </c>
      <c r="B118" s="223" t="s">
        <v>88</v>
      </c>
      <c r="C118" s="225" t="s">
        <v>33</v>
      </c>
      <c r="D118" s="196" t="str">
        <f t="shared" si="23"/>
        <v>II</v>
      </c>
      <c r="E118" s="226">
        <v>54971.5196</v>
      </c>
      <c r="F118" s="226">
        <v>2.8E-3</v>
      </c>
      <c r="G118" s="190">
        <f t="shared" si="24"/>
        <v>27606.427110380951</v>
      </c>
      <c r="H118" s="190">
        <f t="shared" si="25"/>
        <v>27606.5</v>
      </c>
      <c r="Q118" s="190">
        <f t="shared" ca="1" si="22"/>
        <v>-4.115240397957913E-2</v>
      </c>
      <c r="R118" s="199"/>
      <c r="S118" s="193">
        <f t="shared" si="26"/>
        <v>39953.0196</v>
      </c>
      <c r="T118" s="190">
        <f>+E118-(E$7+H118*E$8)</f>
        <v>-2.800496499548899E-2</v>
      </c>
      <c r="W118" s="190">
        <v>-670.5</v>
      </c>
      <c r="X118" s="190">
        <v>-6.0202185559319332E-3</v>
      </c>
    </row>
    <row r="119" spans="1:24" s="190" customFormat="1" x14ac:dyDescent="0.2">
      <c r="A119" s="202" t="s">
        <v>158</v>
      </c>
      <c r="B119" s="257" t="s">
        <v>87</v>
      </c>
      <c r="C119" s="209" t="s">
        <v>33</v>
      </c>
      <c r="D119" s="186" t="str">
        <f t="shared" si="23"/>
        <v>I</v>
      </c>
      <c r="E119" s="227">
        <v>55251.787400000001</v>
      </c>
      <c r="F119" s="227">
        <v>1E-4</v>
      </c>
      <c r="G119" s="190">
        <f t="shared" si="24"/>
        <v>28335.891088484008</v>
      </c>
      <c r="H119" s="190">
        <f t="shared" si="25"/>
        <v>28336</v>
      </c>
      <c r="I119" s="190">
        <f t="shared" ref="I119:I137" si="27">+E119-(E$7+H119*E$8)</f>
        <v>-4.1844959996524267E-2</v>
      </c>
      <c r="M119" s="190">
        <f>I119</f>
        <v>-4.1844959996524267E-2</v>
      </c>
      <c r="Q119" s="190">
        <f t="shared" ca="1" si="22"/>
        <v>-4.1560229916770199E-2</v>
      </c>
      <c r="R119" s="199"/>
      <c r="S119" s="193">
        <f t="shared" si="26"/>
        <v>40233.287400000001</v>
      </c>
      <c r="W119" s="190">
        <v>0</v>
      </c>
      <c r="X119" s="190">
        <v>0</v>
      </c>
    </row>
    <row r="120" spans="1:24" s="190" customFormat="1" x14ac:dyDescent="0.2">
      <c r="A120" s="183" t="s">
        <v>150</v>
      </c>
      <c r="B120" s="203" t="s">
        <v>82</v>
      </c>
      <c r="C120" s="224" t="s">
        <v>33</v>
      </c>
      <c r="D120" s="186" t="str">
        <f t="shared" si="23"/>
        <v>I</v>
      </c>
      <c r="E120" s="226">
        <v>55283.675999999999</v>
      </c>
      <c r="F120" s="226">
        <v>2.0000000000000001E-4</v>
      </c>
      <c r="G120" s="190">
        <f t="shared" si="24"/>
        <v>28418.888796433817</v>
      </c>
      <c r="H120" s="190">
        <f t="shared" si="25"/>
        <v>28419</v>
      </c>
      <c r="I120" s="190">
        <f t="shared" si="27"/>
        <v>-4.2725589999463409E-2</v>
      </c>
      <c r="M120" s="190">
        <f>I120</f>
        <v>-4.2725589999463409E-2</v>
      </c>
      <c r="Q120" s="190">
        <f t="shared" ca="1" si="22"/>
        <v>-4.1606630948691867E-2</v>
      </c>
      <c r="S120" s="193">
        <f t="shared" si="26"/>
        <v>40265.175999999999</v>
      </c>
      <c r="W120" s="190">
        <v>75.5</v>
      </c>
      <c r="X120" s="190">
        <v>4.7839668695814908E-5</v>
      </c>
    </row>
    <row r="121" spans="1:24" s="190" customFormat="1" x14ac:dyDescent="0.2">
      <c r="A121" s="183" t="s">
        <v>148</v>
      </c>
      <c r="B121" s="223" t="s">
        <v>89</v>
      </c>
      <c r="C121" s="225" t="s">
        <v>35</v>
      </c>
      <c r="D121" s="196" t="str">
        <f t="shared" si="23"/>
        <v>I</v>
      </c>
      <c r="E121" s="226">
        <v>55309.418299999998</v>
      </c>
      <c r="F121" s="226">
        <v>3.8999999999999998E-3</v>
      </c>
      <c r="G121" s="190">
        <f t="shared" si="24"/>
        <v>28485.889288689868</v>
      </c>
      <c r="H121" s="190">
        <f t="shared" si="25"/>
        <v>28486</v>
      </c>
      <c r="I121" s="190">
        <f t="shared" si="27"/>
        <v>-4.2536460001429077E-2</v>
      </c>
      <c r="M121" s="190">
        <f>I121</f>
        <v>-4.2536460001429077E-2</v>
      </c>
      <c r="Q121" s="190">
        <f t="shared" ca="1" si="22"/>
        <v>-4.1644087203375632E-2</v>
      </c>
      <c r="R121" s="199"/>
      <c r="S121" s="193">
        <f t="shared" si="26"/>
        <v>40290.918299999998</v>
      </c>
      <c r="W121" s="190">
        <v>128.5</v>
      </c>
      <c r="X121" s="190">
        <v>1.5198330802377313E-3</v>
      </c>
    </row>
    <row r="122" spans="1:24" s="190" customFormat="1" x14ac:dyDescent="0.2">
      <c r="A122" s="183"/>
      <c r="B122" s="184" t="s">
        <v>92</v>
      </c>
      <c r="C122" s="185" t="s">
        <v>33</v>
      </c>
      <c r="D122" s="186" t="str">
        <f t="shared" si="23"/>
        <v>I</v>
      </c>
      <c r="E122" s="15">
        <v>55336.307699999998</v>
      </c>
      <c r="F122" s="15">
        <v>2.0000000000000001E-4</v>
      </c>
      <c r="G122" s="190">
        <f t="shared" si="24"/>
        <v>28555.875383035363</v>
      </c>
      <c r="H122" s="190">
        <f t="shared" si="25"/>
        <v>28556</v>
      </c>
      <c r="I122" s="190">
        <f t="shared" si="27"/>
        <v>-4.7879159996227827E-2</v>
      </c>
      <c r="P122" s="190">
        <f>I122</f>
        <v>-4.7879159996227827E-2</v>
      </c>
      <c r="Q122" s="190">
        <f t="shared" ca="1" si="22"/>
        <v>-4.1683220603791496E-2</v>
      </c>
      <c r="R122" s="199"/>
      <c r="S122" s="193">
        <f t="shared" si="26"/>
        <v>40317.807699999998</v>
      </c>
      <c r="W122" s="190">
        <v>196.5</v>
      </c>
      <c r="X122" s="190">
        <v>2.3423906677635387E-3</v>
      </c>
    </row>
    <row r="123" spans="1:24" s="190" customFormat="1" x14ac:dyDescent="0.2">
      <c r="A123" s="183" t="s">
        <v>160</v>
      </c>
      <c r="B123" s="206" t="s">
        <v>102</v>
      </c>
      <c r="C123" s="224" t="s">
        <v>35</v>
      </c>
      <c r="D123" s="186" t="str">
        <f t="shared" si="23"/>
        <v>II</v>
      </c>
      <c r="E123" s="15">
        <v>55593.926500000001</v>
      </c>
      <c r="F123" s="226">
        <v>2.0000000000000001E-4</v>
      </c>
      <c r="G123" s="190">
        <f t="shared" si="24"/>
        <v>29226.389921923303</v>
      </c>
      <c r="H123" s="190">
        <f t="shared" si="25"/>
        <v>29226.5</v>
      </c>
      <c r="I123" s="190">
        <f t="shared" si="27"/>
        <v>-4.2293164995498955E-2</v>
      </c>
      <c r="N123" s="190">
        <f>I123</f>
        <v>-4.2293164995498955E-2</v>
      </c>
      <c r="Q123" s="190">
        <f t="shared" ca="1" si="22"/>
        <v>-4.2058062674917754E-2</v>
      </c>
      <c r="S123" s="193">
        <f t="shared" si="26"/>
        <v>40575.426500000001</v>
      </c>
      <c r="W123" s="190">
        <v>197</v>
      </c>
      <c r="X123" s="190">
        <v>4.3740947876358405E-4</v>
      </c>
    </row>
    <row r="124" spans="1:24" s="190" customFormat="1" x14ac:dyDescent="0.2">
      <c r="A124" s="183" t="s">
        <v>150</v>
      </c>
      <c r="B124" s="203" t="s">
        <v>90</v>
      </c>
      <c r="C124" s="224" t="s">
        <v>33</v>
      </c>
      <c r="D124" s="186" t="str">
        <f t="shared" si="23"/>
        <v>I</v>
      </c>
      <c r="E124" s="226">
        <v>55622.934399999998</v>
      </c>
      <c r="F124" s="226">
        <v>2.0000000000000001E-4</v>
      </c>
      <c r="G124" s="190">
        <f t="shared" si="24"/>
        <v>29301.889919177403</v>
      </c>
      <c r="H124" s="190">
        <f t="shared" si="25"/>
        <v>29302</v>
      </c>
      <c r="I124" s="190">
        <f t="shared" si="27"/>
        <v>-4.2294219994801097E-2</v>
      </c>
      <c r="M124" s="190">
        <f t="shared" ref="M124:M133" si="28">I124</f>
        <v>-4.2294219994801097E-2</v>
      </c>
      <c r="Q124" s="190">
        <f t="shared" ca="1" si="22"/>
        <v>-4.2100270842509155E-2</v>
      </c>
      <c r="R124" s="199"/>
      <c r="S124" s="193">
        <f t="shared" si="26"/>
        <v>40604.434399999998</v>
      </c>
      <c r="W124" s="190">
        <v>204.5</v>
      </c>
      <c r="X124" s="190">
        <v>1.26269155589398E-3</v>
      </c>
    </row>
    <row r="125" spans="1:24" s="190" customFormat="1" x14ac:dyDescent="0.2">
      <c r="A125" s="202" t="s">
        <v>158</v>
      </c>
      <c r="B125" s="184" t="s">
        <v>104</v>
      </c>
      <c r="C125" s="209" t="s">
        <v>33</v>
      </c>
      <c r="D125" s="186" t="str">
        <f t="shared" si="23"/>
        <v>I</v>
      </c>
      <c r="E125" s="227">
        <v>55643.298999999999</v>
      </c>
      <c r="F125" s="227">
        <v>5.0000000000000001E-4</v>
      </c>
      <c r="G125" s="204">
        <f t="shared" si="24"/>
        <v>29354.893661057413</v>
      </c>
      <c r="H125" s="190">
        <f t="shared" si="25"/>
        <v>29355</v>
      </c>
      <c r="I125" s="190">
        <f t="shared" si="27"/>
        <v>-4.0856549996533431E-2</v>
      </c>
      <c r="M125" s="190">
        <f t="shared" si="28"/>
        <v>-4.0856549996533431E-2</v>
      </c>
      <c r="Q125" s="190">
        <f t="shared" ca="1" si="22"/>
        <v>-4.212990041710974E-2</v>
      </c>
      <c r="R125" s="199"/>
      <c r="S125" s="193">
        <f t="shared" si="26"/>
        <v>40624.798999999999</v>
      </c>
      <c r="W125" s="190">
        <v>239</v>
      </c>
      <c r="X125" s="190">
        <v>-4.1810108377831057E-3</v>
      </c>
    </row>
    <row r="126" spans="1:24" s="190" customFormat="1" x14ac:dyDescent="0.2">
      <c r="A126" s="183" t="s">
        <v>148</v>
      </c>
      <c r="B126" s="223" t="s">
        <v>91</v>
      </c>
      <c r="C126" s="225" t="s">
        <v>35</v>
      </c>
      <c r="D126" s="196" t="str">
        <f t="shared" si="23"/>
        <v>I</v>
      </c>
      <c r="E126" s="226">
        <v>55669.426099999997</v>
      </c>
      <c r="F126" s="226">
        <v>1.6000000000000001E-3</v>
      </c>
      <c r="G126" s="190">
        <f t="shared" si="24"/>
        <v>29422.895687341897</v>
      </c>
      <c r="H126" s="190">
        <f t="shared" si="25"/>
        <v>29423</v>
      </c>
      <c r="I126" s="190">
        <f t="shared" si="27"/>
        <v>-4.0078029996948317E-2</v>
      </c>
      <c r="M126" s="190">
        <f t="shared" si="28"/>
        <v>-4.0078029996948317E-2</v>
      </c>
      <c r="Q126" s="190">
        <f t="shared" ca="1" si="22"/>
        <v>-4.2167915720370867E-2</v>
      </c>
      <c r="R126" s="199"/>
      <c r="S126" s="193">
        <f t="shared" si="26"/>
        <v>40650.926099999997</v>
      </c>
      <c r="W126" s="190">
        <v>277</v>
      </c>
      <c r="X126" s="190">
        <v>-5.9581601817626506E-5</v>
      </c>
    </row>
    <row r="127" spans="1:24" x14ac:dyDescent="0.2">
      <c r="A127" s="4" t="s">
        <v>148</v>
      </c>
      <c r="B127" s="113" t="s">
        <v>91</v>
      </c>
      <c r="C127" s="115" t="s">
        <v>33</v>
      </c>
      <c r="D127" s="90" t="str">
        <f t="shared" si="23"/>
        <v>II</v>
      </c>
      <c r="E127" s="22">
        <v>55669.616300000002</v>
      </c>
      <c r="F127" s="22">
        <v>1E-4</v>
      </c>
      <c r="G127">
        <f t="shared" si="24"/>
        <v>29423.390728329978</v>
      </c>
      <c r="H127">
        <f t="shared" si="25"/>
        <v>29423.5</v>
      </c>
      <c r="I127">
        <f t="shared" si="27"/>
        <v>-4.1983334995165933E-2</v>
      </c>
      <c r="M127">
        <f t="shared" si="28"/>
        <v>-4.1983334995165933E-2</v>
      </c>
      <c r="Q127">
        <f t="shared" ca="1" si="22"/>
        <v>-4.2168195244659555E-2</v>
      </c>
      <c r="R127" s="61"/>
      <c r="S127" s="2">
        <f t="shared" si="26"/>
        <v>40651.116300000002</v>
      </c>
      <c r="W127">
        <v>277.5</v>
      </c>
      <c r="X127">
        <v>1.4354372033267282E-3</v>
      </c>
    </row>
    <row r="128" spans="1:24" x14ac:dyDescent="0.2">
      <c r="A128" s="107" t="s">
        <v>158</v>
      </c>
      <c r="B128" s="14" t="s">
        <v>104</v>
      </c>
      <c r="C128" s="67" t="s">
        <v>33</v>
      </c>
      <c r="D128" s="81" t="str">
        <f t="shared" si="23"/>
        <v>I</v>
      </c>
      <c r="E128" s="83">
        <v>55672.498699999996</v>
      </c>
      <c r="F128" s="83">
        <v>2.9999999999999997E-4</v>
      </c>
      <c r="G128" s="13">
        <f t="shared" si="24"/>
        <v>29430.892863682238</v>
      </c>
      <c r="H128">
        <f t="shared" si="25"/>
        <v>29431</v>
      </c>
      <c r="I128">
        <f t="shared" si="27"/>
        <v>-4.11629099980928E-2</v>
      </c>
      <c r="M128">
        <f t="shared" si="28"/>
        <v>-4.11629099980928E-2</v>
      </c>
      <c r="Q128">
        <f t="shared" ca="1" si="22"/>
        <v>-4.2172388108989822E-2</v>
      </c>
      <c r="R128" s="61"/>
      <c r="S128" s="2">
        <f t="shared" si="26"/>
        <v>40653.998699999996</v>
      </c>
      <c r="W128">
        <v>1030.5</v>
      </c>
      <c r="X128">
        <v>-1.6624129057163373E-4</v>
      </c>
    </row>
    <row r="129" spans="1:24" x14ac:dyDescent="0.2">
      <c r="A129" s="4" t="s">
        <v>150</v>
      </c>
      <c r="B129" s="65" t="s">
        <v>90</v>
      </c>
      <c r="C129" s="66" t="s">
        <v>35</v>
      </c>
      <c r="D129" s="81" t="str">
        <f t="shared" si="23"/>
        <v>II</v>
      </c>
      <c r="E129" s="22">
        <v>55685.748500000002</v>
      </c>
      <c r="F129" s="22">
        <v>6.9999999999999999E-4</v>
      </c>
      <c r="G129">
        <f t="shared" si="24"/>
        <v>29465.378636992886</v>
      </c>
      <c r="H129">
        <f t="shared" si="25"/>
        <v>29465.5</v>
      </c>
      <c r="I129">
        <f t="shared" si="27"/>
        <v>-4.6628954994957894E-2</v>
      </c>
      <c r="M129">
        <f t="shared" si="28"/>
        <v>-4.6628954994957894E-2</v>
      </c>
      <c r="Q129">
        <f t="shared" ca="1" si="22"/>
        <v>-4.2191675284909073E-2</v>
      </c>
      <c r="R129" s="61"/>
      <c r="S129" s="2">
        <f t="shared" si="26"/>
        <v>40667.248500000002</v>
      </c>
      <c r="W129">
        <v>1191.5</v>
      </c>
      <c r="X129">
        <v>1.8298141731065698E-3</v>
      </c>
    </row>
    <row r="130" spans="1:24" x14ac:dyDescent="0.2">
      <c r="A130" s="4" t="s">
        <v>148</v>
      </c>
      <c r="B130" s="113" t="s">
        <v>91</v>
      </c>
      <c r="C130" s="115" t="s">
        <v>33</v>
      </c>
      <c r="D130" s="90" t="str">
        <f t="shared" si="23"/>
        <v>II</v>
      </c>
      <c r="E130" s="22">
        <v>55700.352599999998</v>
      </c>
      <c r="F130" s="22">
        <v>1.1000000000000001E-3</v>
      </c>
      <c r="G130">
        <f t="shared" si="24"/>
        <v>29503.389299946717</v>
      </c>
      <c r="H130">
        <f t="shared" si="25"/>
        <v>29503.5</v>
      </c>
      <c r="I130">
        <f t="shared" si="27"/>
        <v>-4.2532134997600224E-2</v>
      </c>
      <c r="M130">
        <f t="shared" si="28"/>
        <v>-4.2532134997600224E-2</v>
      </c>
      <c r="Q130">
        <f t="shared" ca="1" si="22"/>
        <v>-4.2212919130849111E-2</v>
      </c>
      <c r="R130" s="61"/>
      <c r="S130" s="2">
        <f t="shared" si="26"/>
        <v>40681.852599999998</v>
      </c>
      <c r="W130">
        <v>2050.5</v>
      </c>
      <c r="X130">
        <v>2.2721225032000802E-3</v>
      </c>
    </row>
    <row r="131" spans="1:24" x14ac:dyDescent="0.2">
      <c r="A131" s="4" t="s">
        <v>148</v>
      </c>
      <c r="B131" s="113" t="s">
        <v>91</v>
      </c>
      <c r="C131" s="115" t="s">
        <v>35</v>
      </c>
      <c r="D131" s="90" t="str">
        <f t="shared" si="23"/>
        <v>I</v>
      </c>
      <c r="E131" s="22">
        <v>55700.546199999997</v>
      </c>
      <c r="F131" s="22">
        <v>3.8E-3</v>
      </c>
      <c r="G131">
        <f t="shared" si="24"/>
        <v>29503.893190247923</v>
      </c>
      <c r="H131">
        <f t="shared" si="25"/>
        <v>29504</v>
      </c>
      <c r="I131">
        <f t="shared" si="27"/>
        <v>-4.1037440001673531E-2</v>
      </c>
      <c r="M131">
        <f t="shared" si="28"/>
        <v>-4.1037440001673531E-2</v>
      </c>
      <c r="Q131">
        <f t="shared" ca="1" si="22"/>
        <v>-4.2213198655137799E-2</v>
      </c>
      <c r="R131" s="61"/>
      <c r="S131" s="2">
        <f t="shared" si="26"/>
        <v>40682.046199999997</v>
      </c>
      <c r="W131">
        <v>2061</v>
      </c>
      <c r="X131">
        <v>8.675174176460132E-4</v>
      </c>
    </row>
    <row r="132" spans="1:24" x14ac:dyDescent="0.2">
      <c r="A132" s="4" t="s">
        <v>150</v>
      </c>
      <c r="B132" s="70" t="s">
        <v>103</v>
      </c>
      <c r="C132" s="69" t="s">
        <v>33</v>
      </c>
      <c r="D132" s="81" t="str">
        <f t="shared" si="23"/>
        <v>I</v>
      </c>
      <c r="E132" s="64">
        <v>55989.854700000004</v>
      </c>
      <c r="F132" s="64">
        <v>2.9999999999999997E-4</v>
      </c>
      <c r="G132" s="13">
        <f t="shared" si="24"/>
        <v>30256.887752266932</v>
      </c>
      <c r="H132">
        <f t="shared" si="25"/>
        <v>30257</v>
      </c>
      <c r="I132">
        <f t="shared" si="27"/>
        <v>-4.312676999688847E-2</v>
      </c>
      <c r="M132">
        <f t="shared" si="28"/>
        <v>-4.312676999688847E-2</v>
      </c>
      <c r="Q132">
        <f t="shared" ca="1" si="22"/>
        <v>-4.2634162233897051E-2</v>
      </c>
      <c r="R132" s="61"/>
      <c r="S132" s="2">
        <f t="shared" si="26"/>
        <v>40971.354700000004</v>
      </c>
    </row>
    <row r="133" spans="1:24" x14ac:dyDescent="0.2">
      <c r="A133" s="4" t="s">
        <v>150</v>
      </c>
      <c r="B133" s="70" t="s">
        <v>103</v>
      </c>
      <c r="C133" s="69" t="s">
        <v>33</v>
      </c>
      <c r="D133" s="81" t="str">
        <f t="shared" si="23"/>
        <v>I</v>
      </c>
      <c r="E133" s="64">
        <v>56051.714500000002</v>
      </c>
      <c r="F133" s="64">
        <v>4.0000000000000002E-4</v>
      </c>
      <c r="G133" s="13">
        <f t="shared" si="24"/>
        <v>30417.892676102842</v>
      </c>
      <c r="H133">
        <f t="shared" si="25"/>
        <v>30418</v>
      </c>
      <c r="I133">
        <f t="shared" si="27"/>
        <v>-4.123497999535175E-2</v>
      </c>
      <c r="M133">
        <f t="shared" si="28"/>
        <v>-4.123497999535175E-2</v>
      </c>
      <c r="Q133">
        <f t="shared" ca="1" si="22"/>
        <v>-4.2724169054853545E-2</v>
      </c>
      <c r="R133" s="61"/>
      <c r="S133" s="2">
        <f t="shared" si="26"/>
        <v>41033.214500000002</v>
      </c>
    </row>
    <row r="134" spans="1:24" x14ac:dyDescent="0.2">
      <c r="A134" s="4" t="s">
        <v>152</v>
      </c>
      <c r="B134" s="118" t="s">
        <v>105</v>
      </c>
      <c r="C134" s="87" t="s">
        <v>35</v>
      </c>
      <c r="D134" s="90" t="str">
        <f t="shared" si="23"/>
        <v>I</v>
      </c>
      <c r="E134" s="64">
        <v>56381.751300000004</v>
      </c>
      <c r="F134" s="64">
        <v>2.9999999999999997E-4</v>
      </c>
      <c r="G134" s="13">
        <f t="shared" si="24"/>
        <v>31276.892379416608</v>
      </c>
      <c r="H134">
        <f t="shared" si="25"/>
        <v>31277</v>
      </c>
      <c r="I134">
        <f t="shared" si="27"/>
        <v>-4.1348969993123319E-2</v>
      </c>
      <c r="N134" s="6">
        <f>I134</f>
        <v>-4.1348969993123319E-2</v>
      </c>
      <c r="Q134">
        <f t="shared" ca="1" si="22"/>
        <v>-4.3204391782813961E-2</v>
      </c>
      <c r="R134" s="61"/>
      <c r="S134" s="2">
        <f t="shared" si="26"/>
        <v>41363.251300000004</v>
      </c>
    </row>
    <row r="135" spans="1:24" x14ac:dyDescent="0.2">
      <c r="A135" s="4" t="s">
        <v>152</v>
      </c>
      <c r="B135" s="118" t="s">
        <v>105</v>
      </c>
      <c r="C135" s="87" t="s">
        <v>33</v>
      </c>
      <c r="D135" s="90" t="str">
        <f t="shared" si="23"/>
        <v>II</v>
      </c>
      <c r="E135" s="64">
        <v>56385.784099999997</v>
      </c>
      <c r="F135" s="64">
        <v>2.9999999999999997E-4</v>
      </c>
      <c r="G135" s="13">
        <f t="shared" si="24"/>
        <v>31287.388705897531</v>
      </c>
      <c r="H135">
        <f t="shared" si="25"/>
        <v>31287.5</v>
      </c>
      <c r="I135">
        <f t="shared" si="27"/>
        <v>-4.2760374999488704E-2</v>
      </c>
      <c r="N135" s="6">
        <f>I135</f>
        <v>-4.2760374999488704E-2</v>
      </c>
      <c r="Q135">
        <f t="shared" ca="1" si="22"/>
        <v>-4.3210261792876341E-2</v>
      </c>
      <c r="R135" s="61"/>
      <c r="S135" s="2">
        <f t="shared" si="26"/>
        <v>41367.284099999997</v>
      </c>
    </row>
    <row r="136" spans="1:24" x14ac:dyDescent="0.2">
      <c r="A136" s="4" t="s">
        <v>152</v>
      </c>
      <c r="B136" s="60" t="s">
        <v>137</v>
      </c>
      <c r="C136" s="87" t="s">
        <v>33</v>
      </c>
      <c r="D136" s="90" t="str">
        <f t="shared" si="23"/>
        <v>II</v>
      </c>
      <c r="E136" s="70">
        <v>56395.390200000002</v>
      </c>
      <c r="F136" s="70">
        <v>1E-4</v>
      </c>
      <c r="G136" s="105">
        <f t="shared" si="24"/>
        <v>31312.390878534054</v>
      </c>
      <c r="H136" s="13">
        <f t="shared" si="25"/>
        <v>31312.5</v>
      </c>
      <c r="I136" s="106">
        <f t="shared" si="27"/>
        <v>-4.192562499520136E-2</v>
      </c>
      <c r="O136" s="10">
        <f>I136</f>
        <v>-4.192562499520136E-2</v>
      </c>
      <c r="Q136">
        <f t="shared" ca="1" si="22"/>
        <v>-4.3224238007310581E-2</v>
      </c>
      <c r="R136" s="61"/>
      <c r="S136" s="2">
        <f t="shared" si="26"/>
        <v>41376.890200000002</v>
      </c>
    </row>
    <row r="137" spans="1:24" x14ac:dyDescent="0.2">
      <c r="A137" s="4" t="s">
        <v>152</v>
      </c>
      <c r="B137" s="60" t="s">
        <v>137</v>
      </c>
      <c r="C137" s="87" t="s">
        <v>35</v>
      </c>
      <c r="D137" s="90" t="str">
        <f t="shared" si="23"/>
        <v>I</v>
      </c>
      <c r="E137" s="70">
        <v>56395.582399999999</v>
      </c>
      <c r="F137" s="70">
        <v>1E-4</v>
      </c>
      <c r="G137" s="105">
        <f t="shared" si="24"/>
        <v>31312.891125000431</v>
      </c>
      <c r="H137" s="13">
        <f t="shared" si="25"/>
        <v>31313</v>
      </c>
      <c r="I137" s="106">
        <f t="shared" si="27"/>
        <v>-4.1830930000287481E-2</v>
      </c>
      <c r="O137" s="10">
        <f>I137</f>
        <v>-4.1830930000287481E-2</v>
      </c>
      <c r="Q137">
        <f t="shared" ca="1" si="22"/>
        <v>-4.3224517531599269E-2</v>
      </c>
      <c r="S137" s="2">
        <f t="shared" si="26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AH216"/>
  <sheetViews>
    <sheetView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S137" sqref="S137"/>
    </sheetView>
  </sheetViews>
  <sheetFormatPr defaultColWidth="10.28515625" defaultRowHeight="12.75" x14ac:dyDescent="0.2"/>
  <cols>
    <col min="1" max="1" width="5.85546875" style="4" customWidth="1"/>
    <col min="2" max="2" width="17.8554687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15" t="s">
        <v>55</v>
      </c>
      <c r="D2" s="64"/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D4" s="236" t="s">
        <v>152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86">
        <v>56385.783056875342</v>
      </c>
      <c r="F7" s="86">
        <v>0.38420994717305912</v>
      </c>
      <c r="G7" s="27" t="s">
        <v>162</v>
      </c>
      <c r="J7">
        <v>7</v>
      </c>
      <c r="K7" t="s">
        <v>165</v>
      </c>
    </row>
    <row r="8" spans="2:11" x14ac:dyDescent="0.2">
      <c r="B8" t="s">
        <v>7</v>
      </c>
      <c r="E8" s="29">
        <f>F7</f>
        <v>0.38420994717305912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4.1574770755928249E-4</v>
      </c>
      <c r="F11" s="4"/>
      <c r="G11" s="36"/>
      <c r="H11" s="50" t="str">
        <f>VLOOKUP(H10,$J$1:$K$11,2,FALSE)&amp;$G19</f>
        <v>H74</v>
      </c>
      <c r="I11" s="50" t="str">
        <f>VLOOKUP(I10,$J$1:$K$11,2,FALSE)&amp;$G19</f>
        <v>I74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5.8868423614749654E-8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56395.388722774085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0.38421000604148275</v>
      </c>
      <c r="F16" s="40" t="s">
        <v>83</v>
      </c>
      <c r="G16" s="41">
        <f ca="1">ROUND(2*(G15-E7)/E8,0)/2+1</f>
        <v>10364.5</v>
      </c>
    </row>
    <row r="17" spans="1:24" ht="13.5" thickBot="1" x14ac:dyDescent="0.25">
      <c r="B17" s="40" t="s">
        <v>65</v>
      </c>
      <c r="C17" s="24"/>
      <c r="D17" s="36"/>
      <c r="E17" s="36">
        <f>COUNT(E21:E2169)</f>
        <v>117</v>
      </c>
      <c r="F17" s="40" t="s">
        <v>71</v>
      </c>
      <c r="G17" s="44">
        <f ca="1">+E15+E16*G16-15018.5-E9/24</f>
        <v>45358.699997057694</v>
      </c>
    </row>
    <row r="18" spans="1:24" ht="14.25" thickTop="1" thickBot="1" x14ac:dyDescent="0.25">
      <c r="B18" s="42" t="s">
        <v>9</v>
      </c>
      <c r="C18" s="24"/>
      <c r="D18" s="36"/>
      <c r="E18" s="45">
        <f ca="1">+E15</f>
        <v>56395.388722774085</v>
      </c>
      <c r="F18" s="46">
        <f ca="1">+E16</f>
        <v>0.38421000604148275</v>
      </c>
      <c r="G18" s="47" t="s">
        <v>72</v>
      </c>
    </row>
    <row r="19" spans="1:24" ht="13.5" thickTop="1" x14ac:dyDescent="0.2">
      <c r="B19" s="51" t="s">
        <v>78</v>
      </c>
      <c r="D19"/>
      <c r="E19">
        <f>E7+AA86</f>
        <v>56385.783056875342</v>
      </c>
      <c r="F19">
        <f>E8+AA87</f>
        <v>0.38420994717305912</v>
      </c>
      <c r="G19" s="52">
        <v>74</v>
      </c>
    </row>
    <row r="20" spans="1:24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77" t="s">
        <v>94</v>
      </c>
    </row>
    <row r="21" spans="1:24" x14ac:dyDescent="0.2">
      <c r="A21" s="4" t="s">
        <v>148</v>
      </c>
      <c r="B21" s="14" t="s">
        <v>107</v>
      </c>
      <c r="C21" s="81" t="s">
        <v>33</v>
      </c>
      <c r="D21" s="81" t="str">
        <f t="shared" ref="D21:D52" si="0">IF(H21=INT(H21),"I","II")</f>
        <v>I</v>
      </c>
      <c r="E21" s="78">
        <v>46180.449000000001</v>
      </c>
      <c r="F21" s="78"/>
      <c r="G21" s="9">
        <f t="shared" ref="G21:G52" si="1">+(E21-E$7)/E$8</f>
        <v>-26561.868405449084</v>
      </c>
      <c r="H21">
        <f t="shared" ref="H21:H52" si="2">ROUND(2*G21,0)/2</f>
        <v>-26562</v>
      </c>
      <c r="I21" s="10">
        <f t="shared" ref="I21:I52" si="3">+E21-(E$7+H21*E$8)</f>
        <v>5.0559935458295513E-2</v>
      </c>
      <c r="K21" s="6"/>
      <c r="M21" s="10"/>
      <c r="R21" s="61"/>
      <c r="S21" s="2">
        <f t="shared" ref="S21:S52" si="4">+E21-15018.5</f>
        <v>31161.949000000001</v>
      </c>
      <c r="U21" t="s">
        <v>156</v>
      </c>
    </row>
    <row r="22" spans="1:24" x14ac:dyDescent="0.2">
      <c r="A22" s="4" t="s">
        <v>148</v>
      </c>
      <c r="B22" s="14" t="s">
        <v>107</v>
      </c>
      <c r="C22" s="81" t="s">
        <v>33</v>
      </c>
      <c r="D22" s="81" t="str">
        <f t="shared" si="0"/>
        <v>I</v>
      </c>
      <c r="E22" s="78">
        <v>46180.4496</v>
      </c>
      <c r="F22" s="78"/>
      <c r="G22" s="9">
        <f t="shared" si="1"/>
        <v>-26561.866843802898</v>
      </c>
      <c r="H22">
        <f t="shared" si="2"/>
        <v>-26562</v>
      </c>
      <c r="I22" s="10">
        <f t="shared" si="3"/>
        <v>5.1159935457690153E-2</v>
      </c>
      <c r="K22" s="6"/>
      <c r="M22" s="10"/>
      <c r="R22" s="61"/>
      <c r="S22" s="2">
        <f t="shared" si="4"/>
        <v>31161.9496</v>
      </c>
    </row>
    <row r="23" spans="1:24" x14ac:dyDescent="0.2">
      <c r="A23" s="107" t="s">
        <v>158</v>
      </c>
      <c r="B23" s="60" t="s">
        <v>66</v>
      </c>
      <c r="C23" s="87" t="s">
        <v>157</v>
      </c>
      <c r="D23" s="90" t="str">
        <f t="shared" si="0"/>
        <v>II</v>
      </c>
      <c r="E23" s="64">
        <v>54229.40178</v>
      </c>
      <c r="F23" s="83">
        <v>1E-4</v>
      </c>
      <c r="G23">
        <f t="shared" si="1"/>
        <v>-5612.5076738423068</v>
      </c>
      <c r="H23">
        <f t="shared" si="2"/>
        <v>-5612.5</v>
      </c>
      <c r="I23">
        <f t="shared" si="3"/>
        <v>-2.9483665493899025E-3</v>
      </c>
      <c r="P23">
        <f>I23</f>
        <v>-2.9483665493899025E-3</v>
      </c>
      <c r="Q23">
        <f ca="1">+E$11+E$12*H23</f>
        <v>8.5348680021500058E-5</v>
      </c>
      <c r="S23" s="2">
        <f t="shared" si="4"/>
        <v>39210.90178</v>
      </c>
      <c r="W23">
        <v>-1748</v>
      </c>
      <c r="X23">
        <v>-3.8574499922106043E-4</v>
      </c>
    </row>
    <row r="24" spans="1:24" x14ac:dyDescent="0.2">
      <c r="A24" s="4" t="s">
        <v>148</v>
      </c>
      <c r="B24" s="14" t="s">
        <v>46</v>
      </c>
      <c r="C24" s="69" t="s">
        <v>33</v>
      </c>
      <c r="D24" s="81" t="str">
        <f t="shared" si="0"/>
        <v>I</v>
      </c>
      <c r="E24" s="78">
        <v>48717.360999999997</v>
      </c>
      <c r="F24" s="78">
        <v>4.0000000000000001E-3</v>
      </c>
      <c r="G24" s="9">
        <f t="shared" si="1"/>
        <v>-19958.936808633091</v>
      </c>
      <c r="H24">
        <f t="shared" si="2"/>
        <v>-19959</v>
      </c>
      <c r="I24" s="10">
        <f t="shared" si="3"/>
        <v>2.4278751741803717E-2</v>
      </c>
      <c r="K24" s="75">
        <f t="shared" ref="K24:K40" si="5">I24</f>
        <v>2.4278751741803717E-2</v>
      </c>
      <c r="S24" s="2">
        <f t="shared" si="4"/>
        <v>33698.860999999997</v>
      </c>
    </row>
    <row r="25" spans="1:24" x14ac:dyDescent="0.2">
      <c r="A25" s="4" t="s">
        <v>148</v>
      </c>
      <c r="B25" s="14" t="s">
        <v>46</v>
      </c>
      <c r="C25" s="69" t="s">
        <v>33</v>
      </c>
      <c r="D25" s="81" t="str">
        <f t="shared" si="0"/>
        <v>I</v>
      </c>
      <c r="E25" s="78">
        <v>48733.491999999998</v>
      </c>
      <c r="F25" s="78">
        <v>2E-3</v>
      </c>
      <c r="G25" s="9">
        <f t="shared" si="1"/>
        <v>-19916.951950826337</v>
      </c>
      <c r="H25">
        <f t="shared" si="2"/>
        <v>-19917</v>
      </c>
      <c r="I25" s="10">
        <f t="shared" si="3"/>
        <v>1.8460970473825E-2</v>
      </c>
      <c r="K25" s="75">
        <f t="shared" si="5"/>
        <v>1.8460970473825E-2</v>
      </c>
      <c r="S25" s="2">
        <f t="shared" si="4"/>
        <v>33714.991999999998</v>
      </c>
    </row>
    <row r="26" spans="1:24" x14ac:dyDescent="0.2">
      <c r="A26" s="4" t="s">
        <v>148</v>
      </c>
      <c r="B26" s="14" t="s">
        <v>46</v>
      </c>
      <c r="C26" s="81" t="s">
        <v>35</v>
      </c>
      <c r="D26" s="81" t="str">
        <f t="shared" si="0"/>
        <v>II</v>
      </c>
      <c r="E26" s="78">
        <v>48747.523999999998</v>
      </c>
      <c r="F26" s="78">
        <v>2E-3</v>
      </c>
      <c r="G26" s="9">
        <f t="shared" si="1"/>
        <v>-19880.430251939455</v>
      </c>
      <c r="H26">
        <f t="shared" si="2"/>
        <v>-19880.5</v>
      </c>
      <c r="I26" s="10">
        <f t="shared" si="3"/>
        <v>2.6797898659424391E-2</v>
      </c>
      <c r="K26" s="75">
        <f t="shared" si="5"/>
        <v>2.6797898659424391E-2</v>
      </c>
      <c r="S26" s="2">
        <f t="shared" si="4"/>
        <v>33729.023999999998</v>
      </c>
    </row>
    <row r="27" spans="1:24" x14ac:dyDescent="0.2">
      <c r="A27" s="4" t="s">
        <v>148</v>
      </c>
      <c r="B27" s="14" t="s">
        <v>46</v>
      </c>
      <c r="C27" s="69" t="s">
        <v>33</v>
      </c>
      <c r="D27" s="81" t="str">
        <f t="shared" si="0"/>
        <v>I</v>
      </c>
      <c r="E27" s="78">
        <v>48791.502999999997</v>
      </c>
      <c r="F27" s="78">
        <v>3.0000000000000001E-3</v>
      </c>
      <c r="G27" s="9">
        <f t="shared" si="1"/>
        <v>-19765.964188987185</v>
      </c>
      <c r="H27">
        <f t="shared" si="2"/>
        <v>-19766</v>
      </c>
      <c r="I27" s="10">
        <f t="shared" si="3"/>
        <v>1.3758947345195338E-2</v>
      </c>
      <c r="K27" s="75">
        <f t="shared" si="5"/>
        <v>1.3758947345195338E-2</v>
      </c>
      <c r="S27" s="2">
        <f t="shared" si="4"/>
        <v>33773.002999999997</v>
      </c>
    </row>
    <row r="28" spans="1:24" x14ac:dyDescent="0.2">
      <c r="A28" s="4" t="s">
        <v>148</v>
      </c>
      <c r="B28" s="93" t="s">
        <v>47</v>
      </c>
      <c r="C28" s="87" t="s">
        <v>35</v>
      </c>
      <c r="D28" s="90" t="str">
        <f t="shared" si="0"/>
        <v>I</v>
      </c>
      <c r="E28" s="78">
        <v>49873.417999999998</v>
      </c>
      <c r="F28" s="78">
        <v>4.0000000000000001E-3</v>
      </c>
      <c r="G28" s="9">
        <f t="shared" si="1"/>
        <v>-16950.016793662006</v>
      </c>
      <c r="H28">
        <f t="shared" si="2"/>
        <v>-16950</v>
      </c>
      <c r="I28" s="10">
        <f t="shared" si="3"/>
        <v>-6.4522919929004274E-3</v>
      </c>
      <c r="K28" s="75">
        <f t="shared" si="5"/>
        <v>-6.4522919929004274E-3</v>
      </c>
      <c r="S28" s="2">
        <f t="shared" si="4"/>
        <v>34854.917999999998</v>
      </c>
      <c r="U28" s="76"/>
    </row>
    <row r="29" spans="1:24" x14ac:dyDescent="0.2">
      <c r="A29" s="4" t="s">
        <v>148</v>
      </c>
      <c r="B29" s="93" t="s">
        <v>47</v>
      </c>
      <c r="C29" s="90" t="s">
        <v>33</v>
      </c>
      <c r="D29" s="90" t="str">
        <f t="shared" si="0"/>
        <v>II</v>
      </c>
      <c r="E29" s="78">
        <v>49882.436000000002</v>
      </c>
      <c r="F29" s="78">
        <v>3.0000000000000001E-3</v>
      </c>
      <c r="G29" s="9">
        <f t="shared" si="1"/>
        <v>-16926.545251432668</v>
      </c>
      <c r="H29">
        <f t="shared" si="2"/>
        <v>-16926.5</v>
      </c>
      <c r="I29" s="10">
        <f t="shared" si="3"/>
        <v>-1.7386050552886445E-2</v>
      </c>
      <c r="K29" s="75">
        <f t="shared" si="5"/>
        <v>-1.7386050552886445E-2</v>
      </c>
      <c r="S29" s="2">
        <f t="shared" si="4"/>
        <v>34863.936000000002</v>
      </c>
      <c r="U29" s="76"/>
    </row>
    <row r="30" spans="1:24" x14ac:dyDescent="0.2">
      <c r="A30" s="4" t="s">
        <v>148</v>
      </c>
      <c r="B30" s="93" t="s">
        <v>47</v>
      </c>
      <c r="C30" s="90" t="s">
        <v>33</v>
      </c>
      <c r="D30" s="90" t="str">
        <f t="shared" si="0"/>
        <v>II</v>
      </c>
      <c r="E30" s="78">
        <v>49889.375999999997</v>
      </c>
      <c r="F30" s="78">
        <v>2E-3</v>
      </c>
      <c r="G30" s="9">
        <f t="shared" si="1"/>
        <v>-16908.482210506587</v>
      </c>
      <c r="H30">
        <f t="shared" si="2"/>
        <v>-16908.5</v>
      </c>
      <c r="I30" s="10">
        <f t="shared" si="3"/>
        <v>6.8349003267940134E-3</v>
      </c>
      <c r="K30" s="75">
        <f t="shared" si="5"/>
        <v>6.8349003267940134E-3</v>
      </c>
      <c r="S30" s="2">
        <f t="shared" si="4"/>
        <v>34870.875999999997</v>
      </c>
      <c r="U30" s="76"/>
    </row>
    <row r="31" spans="1:24" x14ac:dyDescent="0.2">
      <c r="A31" s="4" t="s">
        <v>148</v>
      </c>
      <c r="B31" s="93" t="s">
        <v>47</v>
      </c>
      <c r="C31" s="87" t="s">
        <v>35</v>
      </c>
      <c r="D31" s="90" t="str">
        <f t="shared" si="0"/>
        <v>I</v>
      </c>
      <c r="E31" s="78">
        <v>50170.44</v>
      </c>
      <c r="F31" s="78">
        <v>3.0000000000000001E-3</v>
      </c>
      <c r="G31" s="9">
        <f t="shared" si="1"/>
        <v>-16176.944669461594</v>
      </c>
      <c r="H31">
        <f t="shared" si="2"/>
        <v>-16177</v>
      </c>
      <c r="I31" s="10">
        <f t="shared" si="3"/>
        <v>2.1258543238218408E-2</v>
      </c>
      <c r="K31" s="75">
        <f t="shared" si="5"/>
        <v>2.1258543238218408E-2</v>
      </c>
      <c r="S31" s="2">
        <f t="shared" si="4"/>
        <v>35151.94</v>
      </c>
      <c r="U31" s="76"/>
    </row>
    <row r="32" spans="1:24" x14ac:dyDescent="0.2">
      <c r="A32" s="4" t="s">
        <v>148</v>
      </c>
      <c r="B32" s="93" t="s">
        <v>47</v>
      </c>
      <c r="C32" s="90" t="s">
        <v>33</v>
      </c>
      <c r="D32" s="90" t="str">
        <f t="shared" si="0"/>
        <v>II</v>
      </c>
      <c r="E32" s="78">
        <v>50178.302000000003</v>
      </c>
      <c r="F32" s="78">
        <v>3.0000000000000001E-3</v>
      </c>
      <c r="G32" s="9">
        <f t="shared" si="1"/>
        <v>-16156.481898890846</v>
      </c>
      <c r="H32">
        <f t="shared" si="2"/>
        <v>-16156.5</v>
      </c>
      <c r="I32" s="10">
        <f t="shared" si="3"/>
        <v>6.9546261875075288E-3</v>
      </c>
      <c r="K32" s="75">
        <f t="shared" si="5"/>
        <v>6.9546261875075288E-3</v>
      </c>
      <c r="S32" s="2">
        <f t="shared" si="4"/>
        <v>35159.802000000003</v>
      </c>
      <c r="U32" s="76"/>
    </row>
    <row r="33" spans="1:21" x14ac:dyDescent="0.2">
      <c r="A33" s="4" t="s">
        <v>148</v>
      </c>
      <c r="B33" s="93" t="s">
        <v>47</v>
      </c>
      <c r="C33" s="87" t="s">
        <v>35</v>
      </c>
      <c r="D33" s="90" t="str">
        <f t="shared" si="0"/>
        <v>I</v>
      </c>
      <c r="E33" s="78">
        <v>50195.379000000001</v>
      </c>
      <c r="F33" s="78">
        <v>4.0000000000000001E-3</v>
      </c>
      <c r="G33" s="9">
        <f t="shared" si="1"/>
        <v>-16112.034845591872</v>
      </c>
      <c r="H33">
        <f t="shared" si="2"/>
        <v>-16112</v>
      </c>
      <c r="I33" s="10">
        <f t="shared" si="3"/>
        <v>-1.338802301324904E-2</v>
      </c>
      <c r="K33" s="75">
        <f t="shared" si="5"/>
        <v>-1.338802301324904E-2</v>
      </c>
      <c r="S33" s="2">
        <f t="shared" si="4"/>
        <v>35176.879000000001</v>
      </c>
      <c r="U33" s="76"/>
    </row>
    <row r="34" spans="1:21" x14ac:dyDescent="0.2">
      <c r="A34" s="4" t="s">
        <v>148</v>
      </c>
      <c r="B34" s="93" t="s">
        <v>47</v>
      </c>
      <c r="C34" s="90" t="s">
        <v>33</v>
      </c>
      <c r="D34" s="90" t="str">
        <f t="shared" si="0"/>
        <v>II</v>
      </c>
      <c r="E34" s="78">
        <v>50211.328999999998</v>
      </c>
      <c r="F34" s="78">
        <v>3.0000000000000001E-3</v>
      </c>
      <c r="G34" s="9">
        <f t="shared" si="1"/>
        <v>-16070.521084385651</v>
      </c>
      <c r="H34">
        <f t="shared" si="2"/>
        <v>-16070.5</v>
      </c>
      <c r="I34" s="10">
        <f t="shared" si="3"/>
        <v>-8.1008306951844133E-3</v>
      </c>
      <c r="K34" s="75">
        <f t="shared" si="5"/>
        <v>-8.1008306951844133E-3</v>
      </c>
      <c r="S34" s="2">
        <f t="shared" si="4"/>
        <v>35192.828999999998</v>
      </c>
      <c r="U34" s="76"/>
    </row>
    <row r="35" spans="1:21" x14ac:dyDescent="0.2">
      <c r="A35" s="4" t="s">
        <v>148</v>
      </c>
      <c r="B35" s="93" t="s">
        <v>47</v>
      </c>
      <c r="C35" s="87" t="s">
        <v>35</v>
      </c>
      <c r="D35" s="90" t="str">
        <f t="shared" si="0"/>
        <v>I</v>
      </c>
      <c r="E35" s="78">
        <v>50218.445</v>
      </c>
      <c r="F35" s="78">
        <v>5.0000000000000001E-3</v>
      </c>
      <c r="G35" s="9">
        <f t="shared" si="1"/>
        <v>-16051.999960577275</v>
      </c>
      <c r="H35">
        <f t="shared" si="2"/>
        <v>-16052</v>
      </c>
      <c r="I35" s="10">
        <f t="shared" si="3"/>
        <v>1.5146601072046906E-5</v>
      </c>
      <c r="K35" s="75">
        <f t="shared" si="5"/>
        <v>1.5146601072046906E-5</v>
      </c>
      <c r="S35" s="2">
        <f t="shared" si="4"/>
        <v>35199.945</v>
      </c>
      <c r="U35" s="76"/>
    </row>
    <row r="36" spans="1:21" x14ac:dyDescent="0.2">
      <c r="A36" s="4" t="s">
        <v>148</v>
      </c>
      <c r="B36" s="93" t="s">
        <v>47</v>
      </c>
      <c r="C36" s="90" t="s">
        <v>33</v>
      </c>
      <c r="D36" s="90" t="str">
        <f t="shared" si="0"/>
        <v>II</v>
      </c>
      <c r="E36" s="78">
        <v>50224.396000000001</v>
      </c>
      <c r="F36" s="78">
        <v>8.0000000000000002E-3</v>
      </c>
      <c r="G36" s="9">
        <f t="shared" si="1"/>
        <v>-16036.511033120329</v>
      </c>
      <c r="H36">
        <f t="shared" si="2"/>
        <v>-16036.5</v>
      </c>
      <c r="I36" s="10">
        <f t="shared" si="3"/>
        <v>-4.2390345770400017E-3</v>
      </c>
      <c r="K36" s="75">
        <f t="shared" si="5"/>
        <v>-4.2390345770400017E-3</v>
      </c>
      <c r="S36" s="2">
        <f t="shared" si="4"/>
        <v>35205.896000000001</v>
      </c>
      <c r="U36" s="76"/>
    </row>
    <row r="37" spans="1:21" x14ac:dyDescent="0.2">
      <c r="A37" s="4" t="s">
        <v>148</v>
      </c>
      <c r="B37" s="93" t="s">
        <v>47</v>
      </c>
      <c r="C37" s="87" t="s">
        <v>35</v>
      </c>
      <c r="D37" s="90" t="str">
        <f t="shared" si="0"/>
        <v>I</v>
      </c>
      <c r="E37" s="78">
        <v>50248.423999999999</v>
      </c>
      <c r="F37" s="78">
        <v>1E-3</v>
      </c>
      <c r="G37" s="9">
        <f t="shared" si="1"/>
        <v>-15973.972308715112</v>
      </c>
      <c r="H37">
        <f t="shared" si="2"/>
        <v>-15974</v>
      </c>
      <c r="I37" s="10">
        <f t="shared" si="3"/>
        <v>1.0639267100486904E-2</v>
      </c>
      <c r="K37" s="75">
        <f t="shared" si="5"/>
        <v>1.0639267100486904E-2</v>
      </c>
      <c r="S37" s="2">
        <f t="shared" si="4"/>
        <v>35229.923999999999</v>
      </c>
      <c r="U37" s="76"/>
    </row>
    <row r="38" spans="1:21" x14ac:dyDescent="0.2">
      <c r="A38" s="4" t="s">
        <v>148</v>
      </c>
      <c r="B38" s="93" t="s">
        <v>49</v>
      </c>
      <c r="C38" s="90" t="s">
        <v>33</v>
      </c>
      <c r="D38" s="90" t="str">
        <f t="shared" si="0"/>
        <v>II</v>
      </c>
      <c r="E38" s="78">
        <v>50516.408000000003</v>
      </c>
      <c r="F38" s="78">
        <v>2E-3</v>
      </c>
      <c r="G38" s="9">
        <f t="shared" si="1"/>
        <v>-15276.478654602883</v>
      </c>
      <c r="H38">
        <f t="shared" si="2"/>
        <v>-15276.5</v>
      </c>
      <c r="I38" s="10">
        <f t="shared" si="3"/>
        <v>8.2011139020323753E-3</v>
      </c>
      <c r="K38" s="75">
        <f t="shared" si="5"/>
        <v>8.2011139020323753E-3</v>
      </c>
      <c r="S38" s="2">
        <f t="shared" si="4"/>
        <v>35497.908000000003</v>
      </c>
    </row>
    <row r="39" spans="1:21" x14ac:dyDescent="0.2">
      <c r="A39" s="4" t="s">
        <v>148</v>
      </c>
      <c r="B39" s="93" t="s">
        <v>49</v>
      </c>
      <c r="C39" s="87" t="s">
        <v>35</v>
      </c>
      <c r="D39" s="90" t="str">
        <f t="shared" si="0"/>
        <v>I</v>
      </c>
      <c r="E39" s="78">
        <v>50517.38</v>
      </c>
      <c r="F39" s="78">
        <v>6.0000000000000001E-3</v>
      </c>
      <c r="G39" s="9">
        <f t="shared" si="1"/>
        <v>-15273.948787775784</v>
      </c>
      <c r="H39">
        <f t="shared" si="2"/>
        <v>-15274</v>
      </c>
      <c r="I39" s="10">
        <f t="shared" si="3"/>
        <v>1.9676245959999505E-2</v>
      </c>
      <c r="K39" s="75">
        <f t="shared" si="5"/>
        <v>1.9676245959999505E-2</v>
      </c>
      <c r="S39" s="2">
        <f t="shared" si="4"/>
        <v>35498.879999999997</v>
      </c>
    </row>
    <row r="40" spans="1:21" x14ac:dyDescent="0.2">
      <c r="A40" s="4" t="s">
        <v>148</v>
      </c>
      <c r="B40" s="93" t="s">
        <v>49</v>
      </c>
      <c r="C40" s="90" t="s">
        <v>33</v>
      </c>
      <c r="D40" s="90" t="str">
        <f t="shared" si="0"/>
        <v>II</v>
      </c>
      <c r="E40" s="78">
        <v>50517.572</v>
      </c>
      <c r="F40" s="78">
        <v>3.0000000000000001E-3</v>
      </c>
      <c r="G40" s="9">
        <f t="shared" si="1"/>
        <v>-15273.449060995112</v>
      </c>
      <c r="H40">
        <f t="shared" si="2"/>
        <v>-15273.5</v>
      </c>
      <c r="I40" s="10">
        <f t="shared" si="3"/>
        <v>1.9571272379835136E-2</v>
      </c>
      <c r="K40" s="75">
        <f t="shared" si="5"/>
        <v>1.9571272379835136E-2</v>
      </c>
      <c r="S40" s="2">
        <f t="shared" si="4"/>
        <v>35499.072</v>
      </c>
    </row>
    <row r="41" spans="1:21" x14ac:dyDescent="0.2">
      <c r="A41" s="4" t="s">
        <v>148</v>
      </c>
      <c r="B41" s="93" t="s">
        <v>49</v>
      </c>
      <c r="C41" s="90" t="s">
        <v>33</v>
      </c>
      <c r="D41" s="90" t="str">
        <f t="shared" si="0"/>
        <v>II</v>
      </c>
      <c r="E41" s="78">
        <v>50546.370199999998</v>
      </c>
      <c r="F41" s="78">
        <v>1.4E-3</v>
      </c>
      <c r="G41" s="9">
        <f t="shared" si="1"/>
        <v>-15198.494728834041</v>
      </c>
      <c r="H41">
        <f t="shared" si="2"/>
        <v>-15198.5</v>
      </c>
      <c r="I41" s="10">
        <f t="shared" si="3"/>
        <v>2.0252343965694308E-3</v>
      </c>
      <c r="L41" s="75">
        <f>I41</f>
        <v>2.0252343965694308E-3</v>
      </c>
      <c r="S41" s="2">
        <f t="shared" si="4"/>
        <v>35527.870199999998</v>
      </c>
    </row>
    <row r="42" spans="1:21" x14ac:dyDescent="0.2">
      <c r="A42" s="107" t="s">
        <v>158</v>
      </c>
      <c r="B42" s="93" t="s">
        <v>44</v>
      </c>
      <c r="C42" s="90" t="s">
        <v>33</v>
      </c>
      <c r="D42" s="90" t="str">
        <f t="shared" si="0"/>
        <v>II</v>
      </c>
      <c r="E42" s="78">
        <v>46148.366999999998</v>
      </c>
      <c r="F42" s="78"/>
      <c r="G42" s="9">
        <f t="shared" si="1"/>
        <v>-26645.36962720572</v>
      </c>
      <c r="H42">
        <f t="shared" si="2"/>
        <v>-26645.5</v>
      </c>
      <c r="I42" s="10">
        <f t="shared" si="3"/>
        <v>5.0090524404367898E-2</v>
      </c>
      <c r="K42" s="75">
        <f t="shared" ref="K42:K48" si="6">I42</f>
        <v>5.0090524404367898E-2</v>
      </c>
      <c r="S42" s="2">
        <f t="shared" si="4"/>
        <v>31129.866999999998</v>
      </c>
    </row>
    <row r="43" spans="1:21" x14ac:dyDescent="0.2">
      <c r="A43" s="107" t="s">
        <v>158</v>
      </c>
      <c r="B43" s="93" t="s">
        <v>44</v>
      </c>
      <c r="C43" s="90" t="s">
        <v>33</v>
      </c>
      <c r="D43" s="90" t="str">
        <f t="shared" si="0"/>
        <v>II</v>
      </c>
      <c r="E43" s="78">
        <v>46173.326999999997</v>
      </c>
      <c r="F43" s="78"/>
      <c r="G43" s="9">
        <f t="shared" si="1"/>
        <v>-26580.40514571936</v>
      </c>
      <c r="H43">
        <f t="shared" si="2"/>
        <v>-26580.5</v>
      </c>
      <c r="I43" s="10">
        <f t="shared" si="3"/>
        <v>3.6443958153540734E-2</v>
      </c>
      <c r="K43" s="75">
        <f t="shared" si="6"/>
        <v>3.6443958153540734E-2</v>
      </c>
      <c r="S43" s="2">
        <f t="shared" si="4"/>
        <v>31154.826999999997</v>
      </c>
    </row>
    <row r="44" spans="1:21" x14ac:dyDescent="0.2">
      <c r="A44" s="107" t="s">
        <v>158</v>
      </c>
      <c r="B44" s="93" t="s">
        <v>44</v>
      </c>
      <c r="C44" s="87" t="s">
        <v>35</v>
      </c>
      <c r="D44" s="90" t="str">
        <f t="shared" si="0"/>
        <v>I</v>
      </c>
      <c r="E44" s="78">
        <v>46200.417999999998</v>
      </c>
      <c r="F44" s="78"/>
      <c r="G44" s="9">
        <f t="shared" si="1"/>
        <v>-26509.894217516354</v>
      </c>
      <c r="H44">
        <f t="shared" si="2"/>
        <v>-26510</v>
      </c>
      <c r="I44" s="10">
        <f t="shared" si="3"/>
        <v>4.0642682455654722E-2</v>
      </c>
      <c r="K44" s="75">
        <f t="shared" si="6"/>
        <v>4.0642682455654722E-2</v>
      </c>
      <c r="S44" s="2">
        <f t="shared" si="4"/>
        <v>31181.917999999998</v>
      </c>
    </row>
    <row r="45" spans="1:21" x14ac:dyDescent="0.2">
      <c r="A45" s="107" t="s">
        <v>158</v>
      </c>
      <c r="B45" s="93" t="s">
        <v>44</v>
      </c>
      <c r="C45" s="87" t="s">
        <v>35</v>
      </c>
      <c r="D45" s="90" t="str">
        <f t="shared" si="0"/>
        <v>I</v>
      </c>
      <c r="E45" s="78">
        <v>46220.406000000003</v>
      </c>
      <c r="F45" s="78"/>
      <c r="G45" s="9">
        <f t="shared" si="1"/>
        <v>-26457.870577454265</v>
      </c>
      <c r="H45">
        <f t="shared" si="2"/>
        <v>-26458</v>
      </c>
      <c r="I45" s="10">
        <f t="shared" si="3"/>
        <v>4.9725429460522719E-2</v>
      </c>
      <c r="K45" s="75">
        <f t="shared" si="6"/>
        <v>4.9725429460522719E-2</v>
      </c>
      <c r="S45" s="2">
        <f t="shared" si="4"/>
        <v>31201.906000000003</v>
      </c>
    </row>
    <row r="46" spans="1:21" x14ac:dyDescent="0.2">
      <c r="A46" s="4" t="s">
        <v>148</v>
      </c>
      <c r="B46" s="14" t="s">
        <v>45</v>
      </c>
      <c r="C46" s="81" t="s">
        <v>35</v>
      </c>
      <c r="D46" s="81" t="str">
        <f t="shared" si="0"/>
        <v>II</v>
      </c>
      <c r="E46" s="78">
        <v>48329.51</v>
      </c>
      <c r="F46" s="78"/>
      <c r="G46" s="9">
        <f t="shared" si="1"/>
        <v>-20968.413535755139</v>
      </c>
      <c r="H46">
        <f t="shared" si="2"/>
        <v>-20968.5</v>
      </c>
      <c r="I46" s="10">
        <f t="shared" si="3"/>
        <v>3.3220422948943451E-2</v>
      </c>
      <c r="K46" s="75">
        <f t="shared" si="6"/>
        <v>3.3220422948943451E-2</v>
      </c>
      <c r="S46" s="2">
        <f t="shared" si="4"/>
        <v>33311.01</v>
      </c>
    </row>
    <row r="47" spans="1:21" x14ac:dyDescent="0.2">
      <c r="A47" s="4" t="s">
        <v>148</v>
      </c>
      <c r="B47" s="14" t="s">
        <v>45</v>
      </c>
      <c r="C47" s="81" t="s">
        <v>35</v>
      </c>
      <c r="D47" s="81" t="str">
        <f t="shared" si="0"/>
        <v>II</v>
      </c>
      <c r="E47" s="78">
        <v>48387.527999999998</v>
      </c>
      <c r="F47" s="78"/>
      <c r="G47" s="9">
        <f t="shared" si="1"/>
        <v>-20817.407554710448</v>
      </c>
      <c r="H47">
        <f t="shared" si="2"/>
        <v>-20817.5</v>
      </c>
      <c r="I47" s="10">
        <f t="shared" si="3"/>
        <v>3.5518399818101898E-2</v>
      </c>
      <c r="K47" s="75">
        <f t="shared" si="6"/>
        <v>3.5518399818101898E-2</v>
      </c>
      <c r="S47" s="2">
        <f t="shared" si="4"/>
        <v>33369.027999999998</v>
      </c>
    </row>
    <row r="48" spans="1:21" x14ac:dyDescent="0.2">
      <c r="A48" s="4" t="s">
        <v>148</v>
      </c>
      <c r="B48" s="14" t="s">
        <v>45</v>
      </c>
      <c r="C48" s="69" t="s">
        <v>33</v>
      </c>
      <c r="D48" s="81" t="str">
        <f t="shared" si="0"/>
        <v>I</v>
      </c>
      <c r="E48" s="78">
        <v>48400.404999999999</v>
      </c>
      <c r="F48" s="78"/>
      <c r="G48" s="9">
        <f t="shared" si="1"/>
        <v>-20783.892024738496</v>
      </c>
      <c r="H48">
        <f t="shared" si="2"/>
        <v>-20784</v>
      </c>
      <c r="I48" s="10">
        <f t="shared" si="3"/>
        <v>4.1485169516818132E-2</v>
      </c>
      <c r="K48" s="75">
        <f t="shared" si="6"/>
        <v>4.1485169516818132E-2</v>
      </c>
      <c r="S48" s="2">
        <f t="shared" si="4"/>
        <v>33381.904999999999</v>
      </c>
    </row>
    <row r="49" spans="1:21" x14ac:dyDescent="0.2">
      <c r="B49" s="60" t="s">
        <v>16</v>
      </c>
      <c r="C49" s="87" t="s">
        <v>33</v>
      </c>
      <c r="D49" s="90" t="str">
        <f t="shared" si="0"/>
        <v>II</v>
      </c>
      <c r="E49" s="70">
        <v>44365.2497</v>
      </c>
      <c r="F49" s="70" t="s">
        <v>18</v>
      </c>
      <c r="G49">
        <f t="shared" si="1"/>
        <v>-31286.366855725759</v>
      </c>
      <c r="H49">
        <f t="shared" si="2"/>
        <v>-31286.5</v>
      </c>
      <c r="I49">
        <f t="shared" si="3"/>
        <v>5.1155354572983924E-2</v>
      </c>
      <c r="J49">
        <f>+I49</f>
        <v>5.1155354572983924E-2</v>
      </c>
      <c r="S49" s="2">
        <f t="shared" si="4"/>
        <v>29346.7497</v>
      </c>
    </row>
    <row r="50" spans="1:21" x14ac:dyDescent="0.2">
      <c r="A50" s="4" t="s">
        <v>149</v>
      </c>
      <c r="B50" s="60" t="s">
        <v>180</v>
      </c>
      <c r="C50" s="87" t="s">
        <v>35</v>
      </c>
      <c r="D50" s="90" t="str">
        <f t="shared" si="0"/>
        <v>I</v>
      </c>
      <c r="E50" s="80">
        <v>45769.731399999997</v>
      </c>
      <c r="F50" s="70"/>
      <c r="G50">
        <f t="shared" si="1"/>
        <v>-27630.861030502088</v>
      </c>
      <c r="H50">
        <f t="shared" si="2"/>
        <v>-27631</v>
      </c>
      <c r="I50">
        <f t="shared" si="3"/>
        <v>5.3393463451357093E-2</v>
      </c>
      <c r="M50" s="6">
        <f t="shared" ref="M50:M76" si="7">I50</f>
        <v>5.3393463451357093E-2</v>
      </c>
      <c r="R50" s="61"/>
      <c r="S50" s="2">
        <f t="shared" si="4"/>
        <v>30751.231399999997</v>
      </c>
    </row>
    <row r="51" spans="1:21" x14ac:dyDescent="0.2">
      <c r="A51" s="4" t="s">
        <v>149</v>
      </c>
      <c r="B51" s="60" t="s">
        <v>180</v>
      </c>
      <c r="C51" s="87" t="s">
        <v>33</v>
      </c>
      <c r="D51" s="90" t="str">
        <f t="shared" si="0"/>
        <v>II</v>
      </c>
      <c r="E51" s="80">
        <v>45770.691899999998</v>
      </c>
      <c r="F51" s="70"/>
      <c r="G51">
        <f t="shared" si="1"/>
        <v>-27628.361095226937</v>
      </c>
      <c r="H51">
        <f t="shared" si="2"/>
        <v>-27628.5</v>
      </c>
      <c r="I51">
        <f t="shared" si="3"/>
        <v>5.3368595523352269E-2</v>
      </c>
      <c r="M51" s="6">
        <f t="shared" si="7"/>
        <v>5.3368595523352269E-2</v>
      </c>
      <c r="S51" s="2">
        <f t="shared" si="4"/>
        <v>30752.191899999998</v>
      </c>
    </row>
    <row r="52" spans="1:21" x14ac:dyDescent="0.2">
      <c r="A52" s="4" t="s">
        <v>149</v>
      </c>
      <c r="B52" s="60" t="s">
        <v>180</v>
      </c>
      <c r="C52" s="87" t="s">
        <v>35</v>
      </c>
      <c r="D52" s="90" t="str">
        <f t="shared" si="0"/>
        <v>I</v>
      </c>
      <c r="E52" s="80">
        <v>45770.883999999998</v>
      </c>
      <c r="F52" s="70"/>
      <c r="G52">
        <f t="shared" si="1"/>
        <v>-27627.861108171906</v>
      </c>
      <c r="H52">
        <f t="shared" si="2"/>
        <v>-27628</v>
      </c>
      <c r="I52">
        <f t="shared" si="3"/>
        <v>5.336362193338573E-2</v>
      </c>
      <c r="M52" s="6">
        <f t="shared" si="7"/>
        <v>5.336362193338573E-2</v>
      </c>
      <c r="S52" s="2">
        <f t="shared" si="4"/>
        <v>30752.383999999998</v>
      </c>
    </row>
    <row r="53" spans="1:21" x14ac:dyDescent="0.2">
      <c r="A53" s="4" t="s">
        <v>149</v>
      </c>
      <c r="B53" s="60" t="s">
        <v>180</v>
      </c>
      <c r="C53" s="87" t="s">
        <v>33</v>
      </c>
      <c r="D53" s="90" t="str">
        <f t="shared" ref="D53:D84" si="8">IF(H53=INT(H53),"I","II")</f>
        <v>II</v>
      </c>
      <c r="E53" s="80">
        <v>45773.765200000002</v>
      </c>
      <c r="F53" s="70"/>
      <c r="G53">
        <f t="shared" ref="G53:G84" si="9">+(E53-E$7)/E$8</f>
        <v>-27620.362083169555</v>
      </c>
      <c r="H53">
        <f t="shared" ref="H53:H84" si="10">ROUND(2*G53,0)/2</f>
        <v>-27620.5</v>
      </c>
      <c r="I53">
        <f t="shared" ref="I53:I77" si="11">+E53-(E$7+H53*E$8)</f>
        <v>5.2989018142397981E-2</v>
      </c>
      <c r="M53" s="6">
        <f t="shared" si="7"/>
        <v>5.2989018142397981E-2</v>
      </c>
      <c r="S53" s="2">
        <f t="shared" ref="S53:S84" si="12">+E53-15018.5</f>
        <v>30755.265200000002</v>
      </c>
    </row>
    <row r="54" spans="1:21" x14ac:dyDescent="0.2">
      <c r="A54" s="4" t="s">
        <v>149</v>
      </c>
      <c r="B54" s="60" t="s">
        <v>180</v>
      </c>
      <c r="C54" s="87" t="s">
        <v>35</v>
      </c>
      <c r="D54" s="90" t="str">
        <f t="shared" si="8"/>
        <v>I</v>
      </c>
      <c r="E54" s="80">
        <v>45773.957199999997</v>
      </c>
      <c r="F54" s="70"/>
      <c r="G54">
        <f t="shared" si="9"/>
        <v>-27619.862356388901</v>
      </c>
      <c r="H54">
        <f t="shared" si="10"/>
        <v>-27620</v>
      </c>
      <c r="I54">
        <f t="shared" si="11"/>
        <v>5.2884044547681697E-2</v>
      </c>
      <c r="M54" s="6">
        <f t="shared" si="7"/>
        <v>5.2884044547681697E-2</v>
      </c>
      <c r="S54" s="2">
        <f t="shared" si="12"/>
        <v>30755.457199999997</v>
      </c>
    </row>
    <row r="55" spans="1:21" x14ac:dyDescent="0.2">
      <c r="A55" s="4" t="s">
        <v>149</v>
      </c>
      <c r="B55" s="60" t="s">
        <v>180</v>
      </c>
      <c r="C55" s="87" t="s">
        <v>33</v>
      </c>
      <c r="D55" s="90" t="str">
        <f t="shared" si="8"/>
        <v>II</v>
      </c>
      <c r="E55" s="80">
        <v>45841.760999999999</v>
      </c>
      <c r="F55" s="70"/>
      <c r="G55">
        <f t="shared" si="9"/>
        <v>-27443.386446540946</v>
      </c>
      <c r="H55">
        <f t="shared" si="10"/>
        <v>-27443.5</v>
      </c>
      <c r="I55">
        <f t="shared" si="11"/>
        <v>4.3628368504869286E-2</v>
      </c>
      <c r="M55" s="6">
        <f t="shared" si="7"/>
        <v>4.3628368504869286E-2</v>
      </c>
      <c r="R55" s="61"/>
      <c r="S55" s="2">
        <f t="shared" si="12"/>
        <v>30823.260999999999</v>
      </c>
    </row>
    <row r="56" spans="1:21" x14ac:dyDescent="0.2">
      <c r="A56" s="4" t="s">
        <v>148</v>
      </c>
      <c r="B56" s="17" t="s">
        <v>182</v>
      </c>
      <c r="C56" s="109" t="s">
        <v>35</v>
      </c>
      <c r="D56" s="81" t="str">
        <f t="shared" si="8"/>
        <v>II</v>
      </c>
      <c r="E56" s="17">
        <v>49761.437100000003</v>
      </c>
      <c r="F56" s="17">
        <v>1.5E-3</v>
      </c>
      <c r="G56">
        <f t="shared" si="9"/>
        <v>-17241.474369979143</v>
      </c>
      <c r="H56">
        <f t="shared" si="10"/>
        <v>-17241.5</v>
      </c>
      <c r="I56">
        <f t="shared" si="11"/>
        <v>9.8473089601611719E-3</v>
      </c>
      <c r="M56" s="6">
        <f t="shared" si="7"/>
        <v>9.8473089601611719E-3</v>
      </c>
      <c r="S56" s="2">
        <f t="shared" si="12"/>
        <v>34742.937100000003</v>
      </c>
      <c r="U56" s="76"/>
    </row>
    <row r="57" spans="1:21" x14ac:dyDescent="0.2">
      <c r="A57" s="4" t="s">
        <v>148</v>
      </c>
      <c r="B57" s="17" t="s">
        <v>182</v>
      </c>
      <c r="C57" s="109" t="s">
        <v>35</v>
      </c>
      <c r="D57" s="81" t="str">
        <f t="shared" si="8"/>
        <v>II</v>
      </c>
      <c r="E57" s="17">
        <v>49761.4375</v>
      </c>
      <c r="F57" s="17">
        <v>1.2999999999999999E-3</v>
      </c>
      <c r="G57">
        <f t="shared" si="9"/>
        <v>-17241.47332888169</v>
      </c>
      <c r="H57">
        <f t="shared" si="10"/>
        <v>-17241.5</v>
      </c>
      <c r="I57">
        <f t="shared" si="11"/>
        <v>1.024730895733228E-2</v>
      </c>
      <c r="M57" s="6">
        <f t="shared" si="7"/>
        <v>1.024730895733228E-2</v>
      </c>
      <c r="S57" s="2">
        <f t="shared" si="12"/>
        <v>34742.9375</v>
      </c>
      <c r="U57" s="76" t="s">
        <v>133</v>
      </c>
    </row>
    <row r="58" spans="1:21" x14ac:dyDescent="0.2">
      <c r="A58" s="4" t="s">
        <v>148</v>
      </c>
      <c r="B58" s="17" t="s">
        <v>182</v>
      </c>
      <c r="C58" s="109" t="s">
        <v>33</v>
      </c>
      <c r="D58" s="81" t="str">
        <f t="shared" si="8"/>
        <v>I</v>
      </c>
      <c r="E58" s="17">
        <v>49761.630799999999</v>
      </c>
      <c r="F58" s="17">
        <v>5.0000000000000001E-4</v>
      </c>
      <c r="G58">
        <f t="shared" si="9"/>
        <v>-17240.970218534283</v>
      </c>
      <c r="H58">
        <f t="shared" si="10"/>
        <v>-17241</v>
      </c>
      <c r="I58">
        <f t="shared" si="11"/>
        <v>1.1442335366155021E-2</v>
      </c>
      <c r="M58" s="6">
        <f t="shared" si="7"/>
        <v>1.1442335366155021E-2</v>
      </c>
      <c r="S58" s="2">
        <f t="shared" si="12"/>
        <v>34743.130799999999</v>
      </c>
      <c r="U58" s="76" t="s">
        <v>133</v>
      </c>
    </row>
    <row r="59" spans="1:21" x14ac:dyDescent="0.2">
      <c r="A59" s="4" t="s">
        <v>148</v>
      </c>
      <c r="B59" s="17" t="s">
        <v>182</v>
      </c>
      <c r="C59" s="109" t="s">
        <v>33</v>
      </c>
      <c r="D59" s="81" t="str">
        <f t="shared" si="8"/>
        <v>I</v>
      </c>
      <c r="E59" s="17">
        <v>49761.631300000001</v>
      </c>
      <c r="F59" s="17">
        <v>1.1000000000000001E-3</v>
      </c>
      <c r="G59">
        <f t="shared" si="9"/>
        <v>-17240.968917162452</v>
      </c>
      <c r="H59">
        <f t="shared" si="10"/>
        <v>-17241</v>
      </c>
      <c r="I59">
        <f t="shared" si="11"/>
        <v>1.1942335368075874E-2</v>
      </c>
      <c r="M59" s="6">
        <f t="shared" si="7"/>
        <v>1.1942335368075874E-2</v>
      </c>
      <c r="S59" s="2">
        <f t="shared" si="12"/>
        <v>34743.131300000001</v>
      </c>
      <c r="U59" s="76" t="s">
        <v>134</v>
      </c>
    </row>
    <row r="60" spans="1:21" x14ac:dyDescent="0.2">
      <c r="A60" s="4" t="s">
        <v>148</v>
      </c>
      <c r="B60" s="97" t="s">
        <v>182</v>
      </c>
      <c r="C60" s="98" t="s">
        <v>35</v>
      </c>
      <c r="D60" s="90" t="str">
        <f t="shared" si="8"/>
        <v>I</v>
      </c>
      <c r="E60" s="17">
        <v>50152.367299999998</v>
      </c>
      <c r="F60" s="17">
        <v>1.6999999999999999E-3</v>
      </c>
      <c r="G60">
        <f t="shared" si="9"/>
        <v>-16223.983274612188</v>
      </c>
      <c r="H60">
        <f t="shared" si="10"/>
        <v>-16224</v>
      </c>
      <c r="I60">
        <f t="shared" si="11"/>
        <v>6.4260603685397655E-3</v>
      </c>
      <c r="M60" s="6">
        <f t="shared" si="7"/>
        <v>6.4260603685397655E-3</v>
      </c>
      <c r="S60" s="2">
        <f t="shared" si="12"/>
        <v>35133.867299999998</v>
      </c>
      <c r="U60" s="76" t="s">
        <v>133</v>
      </c>
    </row>
    <row r="61" spans="1:21" x14ac:dyDescent="0.2">
      <c r="A61" s="4" t="s">
        <v>148</v>
      </c>
      <c r="B61" s="97" t="s">
        <v>182</v>
      </c>
      <c r="C61" s="98" t="s">
        <v>35</v>
      </c>
      <c r="D61" s="90" t="str">
        <f t="shared" si="8"/>
        <v>I</v>
      </c>
      <c r="E61" s="17">
        <v>50152.3678</v>
      </c>
      <c r="F61" s="17">
        <v>1.2999999999999999E-3</v>
      </c>
      <c r="G61">
        <f t="shared" si="9"/>
        <v>-16223.981973240359</v>
      </c>
      <c r="H61">
        <f t="shared" si="10"/>
        <v>-16224</v>
      </c>
      <c r="I61">
        <f t="shared" si="11"/>
        <v>6.9260603704606183E-3</v>
      </c>
      <c r="M61" s="6">
        <f t="shared" si="7"/>
        <v>6.9260603704606183E-3</v>
      </c>
      <c r="S61" s="2">
        <f t="shared" si="12"/>
        <v>35133.8678</v>
      </c>
      <c r="U61" s="76" t="s">
        <v>134</v>
      </c>
    </row>
    <row r="62" spans="1:21" x14ac:dyDescent="0.2">
      <c r="A62" s="4" t="s">
        <v>148</v>
      </c>
      <c r="B62" s="97" t="s">
        <v>182</v>
      </c>
      <c r="C62" s="98" t="s">
        <v>33</v>
      </c>
      <c r="D62" s="90" t="str">
        <f t="shared" si="8"/>
        <v>II</v>
      </c>
      <c r="E62" s="17">
        <v>50152.558299999997</v>
      </c>
      <c r="F62" s="17">
        <v>5.9999999999999995E-4</v>
      </c>
      <c r="G62">
        <f t="shared" si="9"/>
        <v>-16223.486150575176</v>
      </c>
      <c r="H62">
        <f t="shared" si="10"/>
        <v>-16223.5</v>
      </c>
      <c r="I62">
        <f t="shared" si="11"/>
        <v>5.321086777257733E-3</v>
      </c>
      <c r="M62" s="6">
        <f t="shared" si="7"/>
        <v>5.321086777257733E-3</v>
      </c>
      <c r="S62" s="2">
        <f t="shared" si="12"/>
        <v>35134.058299999997</v>
      </c>
      <c r="U62" s="76" t="s">
        <v>134</v>
      </c>
    </row>
    <row r="63" spans="1:21" x14ac:dyDescent="0.2">
      <c r="A63" s="4" t="s">
        <v>148</v>
      </c>
      <c r="B63" s="97" t="s">
        <v>182</v>
      </c>
      <c r="C63" s="98" t="s">
        <v>33</v>
      </c>
      <c r="D63" s="90" t="str">
        <f t="shared" si="8"/>
        <v>II</v>
      </c>
      <c r="E63" s="17">
        <v>50152.558900000004</v>
      </c>
      <c r="F63" s="17">
        <v>6.9999999999999999E-4</v>
      </c>
      <c r="G63">
        <f t="shared" si="9"/>
        <v>-16223.48458892897</v>
      </c>
      <c r="H63">
        <f t="shared" si="10"/>
        <v>-16223.5</v>
      </c>
      <c r="I63">
        <f t="shared" si="11"/>
        <v>5.921086783928331E-3</v>
      </c>
      <c r="M63" s="6">
        <f t="shared" si="7"/>
        <v>5.921086783928331E-3</v>
      </c>
      <c r="S63" s="2">
        <f t="shared" si="12"/>
        <v>35134.058900000004</v>
      </c>
      <c r="U63" s="76" t="s">
        <v>133</v>
      </c>
    </row>
    <row r="64" spans="1:21" x14ac:dyDescent="0.2">
      <c r="A64" s="4" t="s">
        <v>150</v>
      </c>
      <c r="B64" s="79" t="s">
        <v>181</v>
      </c>
      <c r="C64" s="90" t="s">
        <v>33</v>
      </c>
      <c r="D64" s="90" t="str">
        <f t="shared" si="8"/>
        <v>II</v>
      </c>
      <c r="E64" s="78">
        <v>49137.485999999997</v>
      </c>
      <c r="F64" s="78">
        <v>5.0000000000000001E-3</v>
      </c>
      <c r="G64" s="9">
        <f t="shared" si="9"/>
        <v>-18865.459132973734</v>
      </c>
      <c r="H64">
        <f t="shared" si="10"/>
        <v>-18865.5</v>
      </c>
      <c r="I64" s="10">
        <f t="shared" si="11"/>
        <v>1.5701518001151271E-2</v>
      </c>
      <c r="M64" s="75">
        <f t="shared" si="7"/>
        <v>1.5701518001151271E-2</v>
      </c>
      <c r="S64" s="2">
        <f t="shared" si="12"/>
        <v>34118.985999999997</v>
      </c>
      <c r="U64" s="76" t="s">
        <v>133</v>
      </c>
    </row>
    <row r="65" spans="1:34" x14ac:dyDescent="0.2">
      <c r="A65" s="4" t="s">
        <v>150</v>
      </c>
      <c r="B65" s="79" t="s">
        <v>181</v>
      </c>
      <c r="C65" s="87" t="s">
        <v>33</v>
      </c>
      <c r="D65" s="90" t="str">
        <f t="shared" si="8"/>
        <v>II</v>
      </c>
      <c r="E65" s="70">
        <v>49479.43</v>
      </c>
      <c r="F65" s="70" t="s">
        <v>133</v>
      </c>
      <c r="G65">
        <f t="shared" si="9"/>
        <v>-17975.466558559772</v>
      </c>
      <c r="H65">
        <f t="shared" si="10"/>
        <v>-17975.5</v>
      </c>
      <c r="I65">
        <f t="shared" si="11"/>
        <v>1.2848533981014043E-2</v>
      </c>
      <c r="M65" s="6">
        <f t="shared" si="7"/>
        <v>1.2848533981014043E-2</v>
      </c>
      <c r="S65" s="2">
        <f t="shared" si="12"/>
        <v>34460.93</v>
      </c>
      <c r="U65" s="76" t="s">
        <v>133</v>
      </c>
    </row>
    <row r="66" spans="1:34" x14ac:dyDescent="0.2">
      <c r="A66" s="4" t="s">
        <v>150</v>
      </c>
      <c r="B66" s="79" t="s">
        <v>181</v>
      </c>
      <c r="C66" s="87" t="s">
        <v>35</v>
      </c>
      <c r="D66" s="90" t="str">
        <f t="shared" si="8"/>
        <v>I</v>
      </c>
      <c r="E66" s="78">
        <v>49516.508000000002</v>
      </c>
      <c r="F66" s="78">
        <v>3.0000000000000001E-3</v>
      </c>
      <c r="G66" s="9">
        <f t="shared" si="9"/>
        <v>-17878.962029531271</v>
      </c>
      <c r="H66">
        <f t="shared" si="10"/>
        <v>-17879</v>
      </c>
      <c r="I66" s="10">
        <f t="shared" si="11"/>
        <v>1.4588631784135941E-2</v>
      </c>
      <c r="M66" s="75">
        <f t="shared" si="7"/>
        <v>1.4588631784135941E-2</v>
      </c>
      <c r="S66" s="2">
        <f t="shared" si="12"/>
        <v>34498.008000000002</v>
      </c>
      <c r="U66" s="76" t="s">
        <v>133</v>
      </c>
    </row>
    <row r="67" spans="1:34" x14ac:dyDescent="0.2">
      <c r="A67" s="4" t="s">
        <v>150</v>
      </c>
      <c r="B67" s="79" t="s">
        <v>181</v>
      </c>
      <c r="C67" s="87" t="s">
        <v>33</v>
      </c>
      <c r="D67" s="90" t="str">
        <f t="shared" si="8"/>
        <v>II</v>
      </c>
      <c r="E67" s="70">
        <v>49722.6325</v>
      </c>
      <c r="F67" s="70" t="s">
        <v>134</v>
      </c>
      <c r="G67">
        <f t="shared" si="9"/>
        <v>-17342.472796192516</v>
      </c>
      <c r="H67">
        <f t="shared" si="10"/>
        <v>-17342.5</v>
      </c>
      <c r="I67">
        <f t="shared" si="11"/>
        <v>1.0451973437739071E-2</v>
      </c>
      <c r="M67" s="6">
        <f t="shared" si="7"/>
        <v>1.0451973437739071E-2</v>
      </c>
      <c r="S67" s="2">
        <f t="shared" si="12"/>
        <v>34704.1325</v>
      </c>
      <c r="U67" s="76" t="s">
        <v>134</v>
      </c>
    </row>
    <row r="68" spans="1:34" x14ac:dyDescent="0.2">
      <c r="A68" s="4" t="s">
        <v>150</v>
      </c>
      <c r="B68" s="79" t="s">
        <v>181</v>
      </c>
      <c r="C68" s="87" t="s">
        <v>35</v>
      </c>
      <c r="D68" s="90" t="str">
        <f t="shared" si="8"/>
        <v>I</v>
      </c>
      <c r="E68" s="70">
        <v>49810.425799999997</v>
      </c>
      <c r="F68" s="70" t="s">
        <v>134</v>
      </c>
      <c r="G68">
        <f t="shared" si="9"/>
        <v>-17113.96934216702</v>
      </c>
      <c r="H68">
        <f t="shared" si="10"/>
        <v>-17114</v>
      </c>
      <c r="I68">
        <f t="shared" si="11"/>
        <v>1.17790443910053E-2</v>
      </c>
      <c r="M68" s="6">
        <f t="shared" si="7"/>
        <v>1.17790443910053E-2</v>
      </c>
      <c r="S68" s="2">
        <f t="shared" si="12"/>
        <v>34791.925799999997</v>
      </c>
      <c r="U68" s="76" t="s">
        <v>134</v>
      </c>
    </row>
    <row r="69" spans="1:34" x14ac:dyDescent="0.2">
      <c r="A69" s="4" t="s">
        <v>150</v>
      </c>
      <c r="B69" s="79" t="s">
        <v>181</v>
      </c>
      <c r="C69" s="87" t="s">
        <v>33</v>
      </c>
      <c r="D69" s="90" t="str">
        <f t="shared" si="8"/>
        <v>II</v>
      </c>
      <c r="E69" s="70">
        <v>50252.453000000001</v>
      </c>
      <c r="F69" s="78">
        <v>5.0000000000000001E-3</v>
      </c>
      <c r="G69">
        <f t="shared" si="9"/>
        <v>-15963.485854552104</v>
      </c>
      <c r="H69">
        <f t="shared" si="10"/>
        <v>-15963.5</v>
      </c>
      <c r="I69">
        <f t="shared" si="11"/>
        <v>5.4348217890947126E-3</v>
      </c>
      <c r="M69" s="6">
        <f t="shared" si="7"/>
        <v>5.4348217890947126E-3</v>
      </c>
      <c r="S69" s="2">
        <f t="shared" si="12"/>
        <v>35233.953000000001</v>
      </c>
      <c r="U69" s="76" t="s">
        <v>133</v>
      </c>
    </row>
    <row r="70" spans="1:34" x14ac:dyDescent="0.2">
      <c r="A70" s="4" t="s">
        <v>148</v>
      </c>
      <c r="B70" s="60" t="s">
        <v>183</v>
      </c>
      <c r="C70" s="87" t="s">
        <v>35</v>
      </c>
      <c r="D70" s="90" t="str">
        <f t="shared" si="8"/>
        <v>I</v>
      </c>
      <c r="E70" s="70">
        <v>51250.433499999999</v>
      </c>
      <c r="F70" s="70">
        <v>4.0000000000000002E-4</v>
      </c>
      <c r="G70">
        <f t="shared" si="9"/>
        <v>-13365.998446058542</v>
      </c>
      <c r="H70">
        <f t="shared" si="10"/>
        <v>-13366</v>
      </c>
      <c r="I70">
        <f t="shared" si="11"/>
        <v>5.9703976876335219E-4</v>
      </c>
      <c r="M70" s="6">
        <f t="shared" si="7"/>
        <v>5.9703976876335219E-4</v>
      </c>
      <c r="S70" s="2">
        <f t="shared" si="12"/>
        <v>36231.933499999999</v>
      </c>
      <c r="U70" s="76" t="s">
        <v>134</v>
      </c>
      <c r="W70">
        <v>-11305</v>
      </c>
      <c r="X70">
        <v>6.2480133783537894E-4</v>
      </c>
      <c r="Z70" t="s">
        <v>108</v>
      </c>
    </row>
    <row r="71" spans="1:34" ht="13.5" thickBot="1" x14ac:dyDescent="0.25">
      <c r="A71" s="4" t="s">
        <v>159</v>
      </c>
      <c r="B71" s="93" t="s">
        <v>184</v>
      </c>
      <c r="C71" s="87" t="s">
        <v>33</v>
      </c>
      <c r="D71" s="90" t="str">
        <f t="shared" si="8"/>
        <v>II</v>
      </c>
      <c r="E71" s="82">
        <v>51258.6944</v>
      </c>
      <c r="F71" s="80">
        <v>8.0000000000000004E-4</v>
      </c>
      <c r="G71" s="9">
        <f t="shared" si="9"/>
        <v>-13344.497441046091</v>
      </c>
      <c r="H71">
        <f t="shared" si="10"/>
        <v>-13344.5</v>
      </c>
      <c r="I71" s="10">
        <f t="shared" si="11"/>
        <v>9.8317554511595517E-4</v>
      </c>
      <c r="M71" s="75">
        <f t="shared" si="7"/>
        <v>9.8317554511595517E-4</v>
      </c>
      <c r="S71" s="2">
        <f t="shared" si="12"/>
        <v>36240.1944</v>
      </c>
      <c r="W71">
        <v>-11283.5</v>
      </c>
      <c r="X71">
        <v>1.0106099871336482E-3</v>
      </c>
    </row>
    <row r="72" spans="1:34" x14ac:dyDescent="0.2">
      <c r="A72" s="4" t="s">
        <v>159</v>
      </c>
      <c r="B72" s="93" t="s">
        <v>184</v>
      </c>
      <c r="C72" s="87" t="s">
        <v>35</v>
      </c>
      <c r="D72" s="90" t="str">
        <f t="shared" si="8"/>
        <v>I</v>
      </c>
      <c r="E72" s="82">
        <v>51277.712899999999</v>
      </c>
      <c r="F72" s="80">
        <v>8.0000000000000004E-4</v>
      </c>
      <c r="G72" s="9">
        <f t="shared" si="9"/>
        <v>-13294.997160952011</v>
      </c>
      <c r="H72">
        <f t="shared" si="10"/>
        <v>-13295</v>
      </c>
      <c r="I72" s="10">
        <f t="shared" si="11"/>
        <v>1.0907904797932133E-3</v>
      </c>
      <c r="M72" s="75">
        <f t="shared" si="7"/>
        <v>1.0907904797932133E-3</v>
      </c>
      <c r="S72" s="2">
        <f t="shared" si="12"/>
        <v>36259.212899999999</v>
      </c>
      <c r="W72">
        <v>-11234</v>
      </c>
      <c r="X72">
        <v>1.1174717510584742E-3</v>
      </c>
      <c r="Z72" s="74" t="s">
        <v>109</v>
      </c>
      <c r="AA72" s="74"/>
    </row>
    <row r="73" spans="1:34" ht="13.5" thickBot="1" x14ac:dyDescent="0.25">
      <c r="A73" s="5" t="s">
        <v>148</v>
      </c>
      <c r="B73" s="228" t="s">
        <v>192</v>
      </c>
      <c r="C73" s="229" t="s">
        <v>33</v>
      </c>
      <c r="D73" s="230" t="str">
        <f t="shared" si="8"/>
        <v>I</v>
      </c>
      <c r="E73" s="231">
        <v>51678.442999999999</v>
      </c>
      <c r="F73" s="231">
        <v>5.0000000000000001E-4</v>
      </c>
      <c r="G73" s="232">
        <f t="shared" si="9"/>
        <v>-12251.999438096333</v>
      </c>
      <c r="H73" s="72">
        <f t="shared" si="10"/>
        <v>-12252</v>
      </c>
      <c r="I73" s="233">
        <f t="shared" si="11"/>
        <v>2.158889765269123E-4</v>
      </c>
      <c r="J73" s="72"/>
      <c r="K73" s="72"/>
      <c r="L73" s="72"/>
      <c r="M73" s="234">
        <f t="shared" si="7"/>
        <v>2.158889765269123E-4</v>
      </c>
      <c r="N73" s="72"/>
      <c r="O73" s="72"/>
      <c r="P73" s="72"/>
      <c r="Q73" s="72"/>
      <c r="R73" s="72"/>
      <c r="S73" s="235">
        <f t="shared" si="12"/>
        <v>36659.942999999999</v>
      </c>
      <c r="W73">
        <v>-10191</v>
      </c>
      <c r="X73">
        <v>2.2670061298413202E-4</v>
      </c>
      <c r="Z73" t="s">
        <v>110</v>
      </c>
      <c r="AA73">
        <v>6.6046993725548689E-2</v>
      </c>
    </row>
    <row r="74" spans="1:34" x14ac:dyDescent="0.2">
      <c r="A74" s="4" t="s">
        <v>148</v>
      </c>
      <c r="B74" s="93" t="s">
        <v>193</v>
      </c>
      <c r="C74" s="87" t="s">
        <v>33</v>
      </c>
      <c r="D74" s="90" t="str">
        <f t="shared" si="8"/>
        <v>II</v>
      </c>
      <c r="E74" s="80">
        <v>52694.485099999998</v>
      </c>
      <c r="F74" s="33">
        <v>2.9999999999999997E-4</v>
      </c>
      <c r="G74" s="9">
        <f t="shared" si="9"/>
        <v>-9607.5023149066928</v>
      </c>
      <c r="H74">
        <f t="shared" si="10"/>
        <v>-9607.5</v>
      </c>
      <c r="I74" s="10">
        <f t="shared" si="11"/>
        <v>-8.8941017747856677E-4</v>
      </c>
      <c r="M74" s="10">
        <f t="shared" si="7"/>
        <v>-8.8941017747856677E-4</v>
      </c>
      <c r="Q74">
        <f t="shared" ref="Q74:Q118" ca="1" si="13">+E$11+E$12*H74</f>
        <v>-1.4983067231942484E-4</v>
      </c>
      <c r="S74" s="2">
        <f t="shared" si="12"/>
        <v>37675.985099999998</v>
      </c>
      <c r="W74">
        <v>-7394</v>
      </c>
      <c r="X74">
        <v>6.6190013603772968E-4</v>
      </c>
      <c r="Z74" s="306"/>
      <c r="AA74" s="306" t="s">
        <v>120</v>
      </c>
      <c r="AB74" s="306" t="s">
        <v>121</v>
      </c>
      <c r="AC74" s="306" t="s">
        <v>122</v>
      </c>
      <c r="AD74" s="306" t="s">
        <v>95</v>
      </c>
      <c r="AE74" s="306" t="s">
        <v>123</v>
      </c>
    </row>
    <row r="75" spans="1:34" x14ac:dyDescent="0.2">
      <c r="A75" s="4" t="s">
        <v>150</v>
      </c>
      <c r="B75" s="60" t="s">
        <v>194</v>
      </c>
      <c r="C75" s="87" t="s">
        <v>33</v>
      </c>
      <c r="D75" s="90" t="str">
        <f t="shared" si="8"/>
        <v>II</v>
      </c>
      <c r="E75" s="68">
        <v>52762.490899999997</v>
      </c>
      <c r="F75" s="26">
        <v>2.9999999999999997E-4</v>
      </c>
      <c r="G75">
        <f t="shared" si="9"/>
        <v>-9430.5006508415845</v>
      </c>
      <c r="H75">
        <f t="shared" si="10"/>
        <v>-9430.5</v>
      </c>
      <c r="I75">
        <f t="shared" si="11"/>
        <v>-2.500598129699938E-4</v>
      </c>
      <c r="M75">
        <f t="shared" si="7"/>
        <v>-2.500598129699938E-4</v>
      </c>
      <c r="Q75">
        <f t="shared" ca="1" si="13"/>
        <v>-1.3941096133961411E-4</v>
      </c>
      <c r="S75" s="2">
        <f t="shared" si="12"/>
        <v>37743.990899999997</v>
      </c>
      <c r="W75">
        <v>-7362</v>
      </c>
      <c r="X75">
        <v>-5.6896293244790286E-5</v>
      </c>
      <c r="Z75" t="s">
        <v>119</v>
      </c>
      <c r="AA75">
        <v>-1.573223303441412E-5</v>
      </c>
      <c r="AB75">
        <v>3.1348932153532725E-4</v>
      </c>
      <c r="AC75">
        <v>-5.0184270894347668E-2</v>
      </c>
      <c r="AD75">
        <v>0.96014223821751121</v>
      </c>
      <c r="AE75">
        <v>-6.4280403646165907E-4</v>
      </c>
      <c r="AF75">
        <v>6.1133957039283086E-4</v>
      </c>
      <c r="AG75">
        <v>-6.4280403646165907E-4</v>
      </c>
      <c r="AH75">
        <v>6.1133957039283086E-4</v>
      </c>
    </row>
    <row r="76" spans="1:34" x14ac:dyDescent="0.2">
      <c r="A76" s="4" t="s">
        <v>148</v>
      </c>
      <c r="B76" s="13" t="s">
        <v>196</v>
      </c>
      <c r="C76" s="69" t="s">
        <v>33</v>
      </c>
      <c r="D76" s="81" t="str">
        <f t="shared" si="8"/>
        <v>I</v>
      </c>
      <c r="E76" s="70">
        <v>52373.477500000001</v>
      </c>
      <c r="F76" s="70">
        <v>2.9999999999999997E-4</v>
      </c>
      <c r="G76">
        <f t="shared" si="9"/>
        <v>-10443.002807181574</v>
      </c>
      <c r="H76">
        <f t="shared" si="10"/>
        <v>-10443</v>
      </c>
      <c r="I76">
        <f t="shared" si="11"/>
        <v>-1.0785470876726322E-3</v>
      </c>
      <c r="M76">
        <f t="shared" si="7"/>
        <v>-1.0785470876726322E-3</v>
      </c>
      <c r="Q76">
        <f t="shared" ca="1" si="13"/>
        <v>-1.990152402495481E-4</v>
      </c>
      <c r="S76" s="2">
        <f t="shared" si="12"/>
        <v>37354.977500000001</v>
      </c>
      <c r="W76">
        <v>-7546.5</v>
      </c>
      <c r="X76">
        <v>-9.1883562708972022E-4</v>
      </c>
      <c r="Z76" t="s">
        <v>114</v>
      </c>
      <c r="AA76">
        <v>62</v>
      </c>
    </row>
    <row r="77" spans="1:34" ht="13.5" thickBot="1" x14ac:dyDescent="0.25">
      <c r="A77" s="4" t="s">
        <v>148</v>
      </c>
      <c r="B77" s="93" t="s">
        <v>197</v>
      </c>
      <c r="C77" s="87" t="s">
        <v>35</v>
      </c>
      <c r="D77" s="90" t="str">
        <f t="shared" si="8"/>
        <v>I</v>
      </c>
      <c r="E77" s="70">
        <v>52321.607000000004</v>
      </c>
      <c r="F77" s="70">
        <v>3.0000000000000001E-3</v>
      </c>
      <c r="G77">
        <f t="shared" si="9"/>
        <v>-10578.008421642236</v>
      </c>
      <c r="H77">
        <f t="shared" si="10"/>
        <v>-10578</v>
      </c>
      <c r="I77">
        <f t="shared" si="11"/>
        <v>-3.2356787196476944E-3</v>
      </c>
      <c r="K77" s="6">
        <f>I77</f>
        <v>-3.2356787196476944E-3</v>
      </c>
      <c r="Q77">
        <f t="shared" ca="1" si="13"/>
        <v>-2.0696247743753936E-4</v>
      </c>
      <c r="S77" s="2">
        <f t="shared" si="12"/>
        <v>37303.107000000004</v>
      </c>
      <c r="W77">
        <v>-8517</v>
      </c>
      <c r="X77">
        <v>-3.2503376351087354E-3</v>
      </c>
      <c r="Z77" s="72" t="s">
        <v>111</v>
      </c>
      <c r="AA77" s="72">
        <v>4.3622053801826675E-3</v>
      </c>
    </row>
    <row r="78" spans="1:34" x14ac:dyDescent="0.2">
      <c r="A78" s="4" t="s">
        <v>148</v>
      </c>
      <c r="B78" s="93" t="s">
        <v>197</v>
      </c>
      <c r="C78" s="87" t="s">
        <v>35</v>
      </c>
      <c r="D78" s="90" t="str">
        <f t="shared" si="8"/>
        <v>I</v>
      </c>
      <c r="E78" s="70">
        <v>52338.495999999999</v>
      </c>
      <c r="F78" s="70">
        <v>3.0000000000000001E-3</v>
      </c>
      <c r="G78">
        <f t="shared" si="9"/>
        <v>-10534.050684149333</v>
      </c>
      <c r="H78">
        <f t="shared" si="10"/>
        <v>-10534</v>
      </c>
      <c r="Q78">
        <f t="shared" ca="1" si="13"/>
        <v>-2.0437226679849039E-4</v>
      </c>
      <c r="S78" s="2">
        <f t="shared" si="12"/>
        <v>37319.995999999999</v>
      </c>
      <c r="T78" s="79">
        <v>1.3360249999095686E-2</v>
      </c>
      <c r="W78">
        <v>-8382</v>
      </c>
      <c r="X78">
        <v>-1.0952600787277333E-3</v>
      </c>
      <c r="Z78" t="s">
        <v>112</v>
      </c>
      <c r="AA78">
        <v>-1.2231757863480956E-2</v>
      </c>
    </row>
    <row r="79" spans="1:34" ht="13.5" thickBot="1" x14ac:dyDescent="0.25">
      <c r="A79" s="4" t="s">
        <v>148</v>
      </c>
      <c r="B79" s="93" t="s">
        <v>197</v>
      </c>
      <c r="C79" s="87" t="s">
        <v>33</v>
      </c>
      <c r="D79" s="90" t="str">
        <f t="shared" si="8"/>
        <v>II</v>
      </c>
      <c r="E79" s="70">
        <v>52370.603999999999</v>
      </c>
      <c r="F79" s="70">
        <v>2E-3</v>
      </c>
      <c r="G79">
        <f t="shared" si="9"/>
        <v>-10450.481791057822</v>
      </c>
      <c r="H79">
        <f t="shared" si="10"/>
        <v>-10450.5</v>
      </c>
      <c r="Q79">
        <f t="shared" ca="1" si="13"/>
        <v>-1.9945675342665872E-4</v>
      </c>
      <c r="S79" s="2">
        <f t="shared" si="12"/>
        <v>37352.103999999999</v>
      </c>
      <c r="T79" s="79">
        <v>4.0167599996493664E-2</v>
      </c>
      <c r="W79">
        <v>-7549</v>
      </c>
      <c r="X79">
        <v>1.0060703498311341E-3</v>
      </c>
      <c r="Z79" t="s">
        <v>113</v>
      </c>
      <c r="AA79">
        <v>1.5577750931460286E-3</v>
      </c>
    </row>
    <row r="80" spans="1:34" x14ac:dyDescent="0.2">
      <c r="A80" s="4" t="s">
        <v>148</v>
      </c>
      <c r="B80" s="93" t="s">
        <v>197</v>
      </c>
      <c r="C80" s="87" t="s">
        <v>33</v>
      </c>
      <c r="D80" s="90" t="str">
        <f t="shared" si="8"/>
        <v>II</v>
      </c>
      <c r="E80" s="70">
        <v>53094.447399999997</v>
      </c>
      <c r="F80" s="27">
        <v>1.5E-3</v>
      </c>
      <c r="G80">
        <f t="shared" si="9"/>
        <v>-8566.502978624947</v>
      </c>
      <c r="H80">
        <f t="shared" si="10"/>
        <v>-8566.5</v>
      </c>
      <c r="I80">
        <f t="shared" ref="I80:I102" si="14">+E80-(E$7+H80*E$8)</f>
        <v>-1.1444173360359855E-3</v>
      </c>
      <c r="M80" s="6">
        <f>I80</f>
        <v>-1.1444173360359855E-3</v>
      </c>
      <c r="Q80">
        <f t="shared" ca="1" si="13"/>
        <v>-8.8548643336470393E-5</v>
      </c>
      <c r="S80" s="2">
        <f t="shared" si="12"/>
        <v>38075.947399999997</v>
      </c>
      <c r="W80">
        <v>-5673</v>
      </c>
      <c r="X80">
        <v>1.8166296358685941E-3</v>
      </c>
      <c r="Z80" s="305"/>
      <c r="AA80" s="305"/>
      <c r="AB80" s="305"/>
      <c r="AC80" s="305"/>
      <c r="AD80" s="305"/>
      <c r="AE80" s="305"/>
    </row>
    <row r="81" spans="1:34" x14ac:dyDescent="0.2">
      <c r="A81" s="107" t="s">
        <v>158</v>
      </c>
      <c r="B81" s="93" t="s">
        <v>197</v>
      </c>
      <c r="C81" s="98" t="s">
        <v>33</v>
      </c>
      <c r="D81" s="90" t="str">
        <f t="shared" si="8"/>
        <v>II</v>
      </c>
      <c r="E81" s="17">
        <v>53047.5749</v>
      </c>
      <c r="F81" s="34">
        <v>1E-3</v>
      </c>
      <c r="G81">
        <f t="shared" si="9"/>
        <v>-8688.5000803264411</v>
      </c>
      <c r="H81">
        <f t="shared" si="10"/>
        <v>-8688.5</v>
      </c>
      <c r="I81">
        <f t="shared" si="14"/>
        <v>-3.0862218409311026E-5</v>
      </c>
      <c r="M81">
        <f>I81</f>
        <v>-3.0862218409311026E-5</v>
      </c>
      <c r="Q81">
        <f t="shared" ca="1" si="13"/>
        <v>-9.5730591017469916E-5</v>
      </c>
      <c r="S81" s="2">
        <f t="shared" si="12"/>
        <v>38029.0749</v>
      </c>
      <c r="W81">
        <v>-6505.5</v>
      </c>
      <c r="X81">
        <v>-1.1896819924004376E-3</v>
      </c>
    </row>
    <row r="82" spans="1:34" x14ac:dyDescent="0.2">
      <c r="A82" s="4" t="s">
        <v>160</v>
      </c>
      <c r="B82" s="118" t="s">
        <v>195</v>
      </c>
      <c r="C82" s="87" t="s">
        <v>35</v>
      </c>
      <c r="D82" s="90" t="str">
        <f t="shared" si="8"/>
        <v>I</v>
      </c>
      <c r="E82" s="70">
        <v>53095.793340099801</v>
      </c>
      <c r="F82" s="27">
        <v>2.0000000000000001E-4</v>
      </c>
      <c r="G82">
        <f t="shared" si="9"/>
        <v>-8562.9998415778537</v>
      </c>
      <c r="H82">
        <f t="shared" si="10"/>
        <v>-8563</v>
      </c>
      <c r="I82">
        <f t="shared" si="14"/>
        <v>6.0867365391459316E-5</v>
      </c>
      <c r="N82">
        <f>I82</f>
        <v>6.0867365391459316E-5</v>
      </c>
      <c r="Q82">
        <f t="shared" ca="1" si="13"/>
        <v>-8.834260385381877E-5</v>
      </c>
      <c r="S82" s="2">
        <f t="shared" si="12"/>
        <v>38077.293340099801</v>
      </c>
      <c r="W82">
        <v>-5673</v>
      </c>
      <c r="X82">
        <v>3.5166296365787275E-3</v>
      </c>
    </row>
    <row r="83" spans="1:34" ht="13.5" thickBot="1" x14ac:dyDescent="0.25">
      <c r="A83" s="4" t="s">
        <v>148</v>
      </c>
      <c r="B83" s="108" t="s">
        <v>198</v>
      </c>
      <c r="C83" s="67" t="s">
        <v>33</v>
      </c>
      <c r="D83" s="81" t="str">
        <f t="shared" si="8"/>
        <v>I</v>
      </c>
      <c r="E83" s="70">
        <v>52693.5265</v>
      </c>
      <c r="F83" s="27">
        <v>2.0000000000000001E-4</v>
      </c>
      <c r="G83">
        <f t="shared" si="9"/>
        <v>-9609.9973049688997</v>
      </c>
      <c r="H83">
        <f t="shared" si="10"/>
        <v>-9610</v>
      </c>
      <c r="I83">
        <f t="shared" si="14"/>
        <v>1.035457753459923E-3</v>
      </c>
      <c r="M83">
        <f t="shared" ref="M83:M97" si="15">I83</f>
        <v>1.035457753459923E-3</v>
      </c>
      <c r="Q83">
        <f t="shared" ca="1" si="13"/>
        <v>-1.4997784337846172E-4</v>
      </c>
      <c r="S83" s="2">
        <f t="shared" si="12"/>
        <v>37675.0265</v>
      </c>
      <c r="W83">
        <v>-7401.5</v>
      </c>
      <c r="X83">
        <v>3.3661805355222896E-4</v>
      </c>
      <c r="Z83" s="72" t="s">
        <v>115</v>
      </c>
      <c r="AA83" s="72"/>
      <c r="AB83" s="72"/>
      <c r="AC83" s="72"/>
      <c r="AD83" s="72"/>
      <c r="AE83" s="72"/>
    </row>
    <row r="84" spans="1:34" ht="13.5" thickBot="1" x14ac:dyDescent="0.25">
      <c r="A84" s="4" t="s">
        <v>148</v>
      </c>
      <c r="B84" s="111" t="s">
        <v>198</v>
      </c>
      <c r="C84" s="112" t="s">
        <v>33</v>
      </c>
      <c r="D84" s="90" t="str">
        <f t="shared" si="8"/>
        <v>II</v>
      </c>
      <c r="E84" s="70">
        <v>53080.6175</v>
      </c>
      <c r="F84" s="27">
        <v>5.9999999999999995E-4</v>
      </c>
      <c r="G84">
        <f t="shared" si="9"/>
        <v>-8602.4986630203002</v>
      </c>
      <c r="H84">
        <f t="shared" si="10"/>
        <v>-8602.5</v>
      </c>
      <c r="I84">
        <f t="shared" si="14"/>
        <v>5.1368089771131054E-4</v>
      </c>
      <c r="M84">
        <f t="shared" si="15"/>
        <v>5.1368089771131054E-4</v>
      </c>
      <c r="Q84">
        <f t="shared" ca="1" si="13"/>
        <v>-9.0667906586601368E-5</v>
      </c>
      <c r="S84" s="2">
        <f t="shared" si="12"/>
        <v>38062.1175</v>
      </c>
      <c r="W84">
        <v>-5673</v>
      </c>
      <c r="X84">
        <v>1.6166296336450614E-3</v>
      </c>
    </row>
    <row r="85" spans="1:34" x14ac:dyDescent="0.2">
      <c r="A85" s="107" t="s">
        <v>158</v>
      </c>
      <c r="B85" s="111" t="s">
        <v>199</v>
      </c>
      <c r="C85" s="112" t="s">
        <v>33</v>
      </c>
      <c r="D85" s="90" t="str">
        <f t="shared" ref="D85:D116" si="16">IF(H85=INT(H85),"I","II")</f>
        <v>II</v>
      </c>
      <c r="E85" s="26">
        <v>53451.378400000001</v>
      </c>
      <c r="F85" s="26">
        <v>1.2999999999999999E-3</v>
      </c>
      <c r="G85">
        <f t="shared" ref="G85:G116" si="17">+(E85-E$7)/E$8</f>
        <v>-7637.5030851390229</v>
      </c>
      <c r="H85">
        <f t="shared" ref="H85:H116" si="18">ROUND(2*G85,0)/2</f>
        <v>-7637.5</v>
      </c>
      <c r="I85">
        <f t="shared" si="14"/>
        <v>-1.1853410978801548E-3</v>
      </c>
      <c r="M85">
        <f t="shared" si="15"/>
        <v>-1.1853410978801548E-3</v>
      </c>
      <c r="Q85">
        <f t="shared" ca="1" si="13"/>
        <v>-3.3859877798367972E-5</v>
      </c>
      <c r="S85" s="2">
        <f t="shared" ref="S85:S116" si="19">+E85-15018.5</f>
        <v>38432.878400000001</v>
      </c>
      <c r="W85">
        <v>-5475</v>
      </c>
      <c r="X85">
        <v>4.407671804074198E-5</v>
      </c>
      <c r="Z85" s="305"/>
      <c r="AA85" s="305"/>
      <c r="AB85" s="305"/>
      <c r="AC85" s="305"/>
      <c r="AD85" s="305"/>
      <c r="AE85" s="305"/>
      <c r="AF85" s="305"/>
      <c r="AG85" s="305"/>
      <c r="AH85" s="305"/>
    </row>
    <row r="86" spans="1:34" x14ac:dyDescent="0.2">
      <c r="A86" s="4" t="s">
        <v>148</v>
      </c>
      <c r="B86" s="111" t="s">
        <v>200</v>
      </c>
      <c r="C86" s="112" t="s">
        <v>33</v>
      </c>
      <c r="D86" s="90" t="str">
        <f t="shared" si="16"/>
        <v>II</v>
      </c>
      <c r="E86" s="27">
        <v>53462.521500000003</v>
      </c>
      <c r="F86" s="27">
        <v>3.3E-3</v>
      </c>
      <c r="G86">
        <f t="shared" si="17"/>
        <v>-7608.5004523805801</v>
      </c>
      <c r="H86">
        <f t="shared" si="18"/>
        <v>-7608.5</v>
      </c>
      <c r="I86">
        <f t="shared" si="14"/>
        <v>-1.7380911594955251E-4</v>
      </c>
      <c r="M86">
        <f t="shared" si="15"/>
        <v>-1.7380911594955251E-4</v>
      </c>
      <c r="Q86">
        <f t="shared" ca="1" si="13"/>
        <v>-3.2152693513540242E-5</v>
      </c>
      <c r="S86" s="2">
        <f t="shared" si="19"/>
        <v>38444.021500000003</v>
      </c>
      <c r="W86">
        <v>-4852.5</v>
      </c>
      <c r="X86">
        <v>-1.575100832269527E-4</v>
      </c>
    </row>
    <row r="87" spans="1:34" ht="13.5" thickBot="1" x14ac:dyDescent="0.25">
      <c r="A87" s="4" t="s">
        <v>148</v>
      </c>
      <c r="B87" s="111" t="s">
        <v>200</v>
      </c>
      <c r="C87" s="87" t="s">
        <v>35</v>
      </c>
      <c r="D87" s="90" t="str">
        <f t="shared" si="16"/>
        <v>I</v>
      </c>
      <c r="E87" s="27">
        <v>53465.403700000003</v>
      </c>
      <c r="F87" s="27">
        <v>1.2999999999999999E-3</v>
      </c>
      <c r="G87">
        <f t="shared" si="17"/>
        <v>-7600.9988246345865</v>
      </c>
      <c r="H87">
        <f t="shared" si="18"/>
        <v>-7601</v>
      </c>
      <c r="I87">
        <f t="shared" si="14"/>
        <v>4.5158708235248923E-4</v>
      </c>
      <c r="M87">
        <f t="shared" si="15"/>
        <v>4.5158708235248923E-4</v>
      </c>
      <c r="Q87">
        <f t="shared" ca="1" si="13"/>
        <v>-3.1711180336429622E-5</v>
      </c>
      <c r="S87" s="2">
        <f t="shared" si="19"/>
        <v>38446.903700000003</v>
      </c>
      <c r="W87">
        <v>-4451.5</v>
      </c>
      <c r="X87">
        <v>3.4757214598357677E-4</v>
      </c>
      <c r="Z87" s="72"/>
      <c r="AA87" s="72"/>
      <c r="AB87" s="72"/>
      <c r="AC87" s="72"/>
      <c r="AD87" s="72"/>
      <c r="AE87" s="72"/>
      <c r="AF87" s="72"/>
      <c r="AG87" s="72"/>
      <c r="AH87" s="72"/>
    </row>
    <row r="88" spans="1:34" x14ac:dyDescent="0.2">
      <c r="A88" s="107" t="s">
        <v>158</v>
      </c>
      <c r="B88" s="108" t="s">
        <v>201</v>
      </c>
      <c r="C88" s="67" t="s">
        <v>33</v>
      </c>
      <c r="D88" s="81" t="str">
        <f t="shared" si="16"/>
        <v>I</v>
      </c>
      <c r="E88" s="68">
        <v>52763.451699999998</v>
      </c>
      <c r="F88" s="26">
        <v>1E-4</v>
      </c>
      <c r="G88">
        <f t="shared" si="17"/>
        <v>-9427.9999347433404</v>
      </c>
      <c r="H88">
        <f t="shared" si="18"/>
        <v>-9428</v>
      </c>
      <c r="I88">
        <f t="shared" si="14"/>
        <v>2.5072258722502738E-5</v>
      </c>
      <c r="M88">
        <f t="shared" si="15"/>
        <v>2.5072258722502738E-5</v>
      </c>
      <c r="Q88">
        <f t="shared" ca="1" si="13"/>
        <v>-1.3926379028057724E-4</v>
      </c>
      <c r="S88" s="2">
        <f t="shared" si="19"/>
        <v>37744.951699999998</v>
      </c>
      <c r="W88">
        <v>-6627.5</v>
      </c>
      <c r="X88">
        <v>-7.4270603363402188E-5</v>
      </c>
      <c r="Z88" t="s">
        <v>131</v>
      </c>
      <c r="AA88">
        <v>2.8770455752497398E-8</v>
      </c>
      <c r="AB88">
        <v>5.6113679713858486E-8</v>
      </c>
      <c r="AC88">
        <v>0.51271732488774768</v>
      </c>
      <c r="AD88">
        <v>0.61003157223478577</v>
      </c>
      <c r="AE88">
        <v>-8.3473579108966863E-8</v>
      </c>
      <c r="AF88">
        <v>1.4101449061396167E-7</v>
      </c>
      <c r="AG88">
        <v>-8.3473579108966863E-8</v>
      </c>
      <c r="AH88">
        <v>1.4101449061396167E-7</v>
      </c>
    </row>
    <row r="89" spans="1:34" x14ac:dyDescent="0.2">
      <c r="A89" s="107" t="s">
        <v>158</v>
      </c>
      <c r="B89" s="108" t="s">
        <v>201</v>
      </c>
      <c r="C89" s="67" t="s">
        <v>35</v>
      </c>
      <c r="D89" s="81" t="str">
        <f t="shared" si="16"/>
        <v>II</v>
      </c>
      <c r="E89" s="68">
        <v>52764.411399999997</v>
      </c>
      <c r="F89" s="26">
        <v>1E-4</v>
      </c>
      <c r="G89">
        <f t="shared" si="17"/>
        <v>-9425.502081663115</v>
      </c>
      <c r="H89">
        <f t="shared" si="18"/>
        <v>-9425.5</v>
      </c>
      <c r="I89">
        <f t="shared" si="14"/>
        <v>-7.9979567817645147E-4</v>
      </c>
      <c r="M89">
        <f t="shared" si="15"/>
        <v>-7.9979567817645147E-4</v>
      </c>
      <c r="Q89">
        <f t="shared" ca="1" si="13"/>
        <v>-1.3911661922154036E-4</v>
      </c>
      <c r="S89" s="2">
        <f t="shared" si="19"/>
        <v>37745.911399999997</v>
      </c>
      <c r="W89">
        <v>-6547.5</v>
      </c>
      <c r="X89">
        <v>-6.7126168141840026E-4</v>
      </c>
    </row>
    <row r="90" spans="1:34" x14ac:dyDescent="0.2">
      <c r="A90" s="107" t="s">
        <v>158</v>
      </c>
      <c r="B90" s="111" t="s">
        <v>201</v>
      </c>
      <c r="C90" s="112" t="s">
        <v>35</v>
      </c>
      <c r="D90" s="90" t="str">
        <f t="shared" si="16"/>
        <v>I</v>
      </c>
      <c r="E90" s="68">
        <v>52765.3727</v>
      </c>
      <c r="F90" s="26">
        <v>1E-4</v>
      </c>
      <c r="G90">
        <f t="shared" si="17"/>
        <v>-9423.0000641930437</v>
      </c>
      <c r="H90">
        <f t="shared" si="18"/>
        <v>-9423</v>
      </c>
      <c r="I90">
        <f t="shared" si="14"/>
        <v>-2.4663604563102126E-5</v>
      </c>
      <c r="M90">
        <f t="shared" si="15"/>
        <v>-2.4663604563102126E-5</v>
      </c>
      <c r="Q90">
        <f t="shared" ca="1" si="13"/>
        <v>-1.3896944816250349E-4</v>
      </c>
      <c r="S90" s="2">
        <f t="shared" si="19"/>
        <v>37746.8727</v>
      </c>
      <c r="W90">
        <v>-6541.5</v>
      </c>
      <c r="X90">
        <v>4.689639899879694E-4</v>
      </c>
      <c r="Z90">
        <f>ROUND(AA90,8)</f>
        <v>0.38420995000000002</v>
      </c>
      <c r="AA90">
        <v>0.38420994717305912</v>
      </c>
    </row>
    <row r="91" spans="1:34" x14ac:dyDescent="0.2">
      <c r="A91" s="107" t="s">
        <v>158</v>
      </c>
      <c r="B91" s="108" t="s">
        <v>201</v>
      </c>
      <c r="C91" s="67" t="s">
        <v>33</v>
      </c>
      <c r="D91" s="81" t="str">
        <f t="shared" si="16"/>
        <v>I</v>
      </c>
      <c r="E91" s="26">
        <v>53490.377</v>
      </c>
      <c r="F91" s="26">
        <v>1E-4</v>
      </c>
      <c r="G91">
        <f t="shared" si="17"/>
        <v>-7535.9997266576956</v>
      </c>
      <c r="H91">
        <f t="shared" si="18"/>
        <v>-7536</v>
      </c>
      <c r="I91">
        <f t="shared" si="14"/>
        <v>1.050208302331157E-4</v>
      </c>
      <c r="M91">
        <f t="shared" si="15"/>
        <v>1.050208302331157E-4</v>
      </c>
      <c r="Q91">
        <f t="shared" ca="1" si="13"/>
        <v>-2.7884732801470918E-5</v>
      </c>
      <c r="S91" s="2">
        <f t="shared" si="19"/>
        <v>38471.877</v>
      </c>
      <c r="W91">
        <v>-3789.5</v>
      </c>
      <c r="X91">
        <v>7.5247089989716187E-4</v>
      </c>
    </row>
    <row r="92" spans="1:34" x14ac:dyDescent="0.2">
      <c r="A92" s="107" t="s">
        <v>158</v>
      </c>
      <c r="B92" s="111" t="s">
        <v>64</v>
      </c>
      <c r="C92" s="112" t="s">
        <v>33</v>
      </c>
      <c r="D92" s="90" t="str">
        <f t="shared" si="16"/>
        <v>II</v>
      </c>
      <c r="E92" s="68">
        <v>53422.947800000002</v>
      </c>
      <c r="F92" s="26">
        <v>2.0000000000000001E-4</v>
      </c>
      <c r="G92">
        <f t="shared" si="17"/>
        <v>-7711.5006487346209</v>
      </c>
      <c r="H92">
        <f t="shared" si="18"/>
        <v>-7711.5</v>
      </c>
      <c r="I92">
        <f t="shared" si="14"/>
        <v>-2.4925029720179737E-4</v>
      </c>
      <c r="M92">
        <f t="shared" si="15"/>
        <v>-2.4925029720179737E-4</v>
      </c>
      <c r="Q92">
        <f t="shared" ca="1" si="13"/>
        <v>-3.8216141145859474E-5</v>
      </c>
      <c r="S92" s="2">
        <f t="shared" si="19"/>
        <v>38404.447800000002</v>
      </c>
      <c r="W92">
        <v>-5540</v>
      </c>
      <c r="X92">
        <v>3.9163196925073862E-4</v>
      </c>
    </row>
    <row r="93" spans="1:34" x14ac:dyDescent="0.2">
      <c r="A93" s="107" t="s">
        <v>158</v>
      </c>
      <c r="B93" s="93" t="s">
        <v>74</v>
      </c>
      <c r="C93" s="112" t="s">
        <v>33</v>
      </c>
      <c r="D93" s="90" t="str">
        <f t="shared" si="16"/>
        <v>II</v>
      </c>
      <c r="E93" s="26">
        <v>53729.547500000001</v>
      </c>
      <c r="F93" s="26">
        <v>2.9999999999999997E-4</v>
      </c>
      <c r="G93">
        <f t="shared" si="17"/>
        <v>-6913.5002266843885</v>
      </c>
      <c r="H93">
        <f t="shared" si="18"/>
        <v>-6913.5</v>
      </c>
      <c r="I93">
        <f t="shared" si="14"/>
        <v>-8.709439862286672E-5</v>
      </c>
      <c r="M93">
        <f t="shared" si="15"/>
        <v>-8.709439862286672E-5</v>
      </c>
      <c r="Q93">
        <f t="shared" ca="1" si="13"/>
        <v>8.7608608987107357E-6</v>
      </c>
      <c r="S93" s="2">
        <f t="shared" si="19"/>
        <v>38711.047500000001</v>
      </c>
      <c r="W93">
        <v>-3686</v>
      </c>
      <c r="X93">
        <v>-1.7863620450953022E-4</v>
      </c>
    </row>
    <row r="94" spans="1:34" x14ac:dyDescent="0.2">
      <c r="A94" s="107" t="s">
        <v>158</v>
      </c>
      <c r="B94" s="114" t="s">
        <v>75</v>
      </c>
      <c r="C94" s="112" t="s">
        <v>33</v>
      </c>
      <c r="D94" s="90" t="str">
        <f t="shared" si="16"/>
        <v>II</v>
      </c>
      <c r="E94" s="26">
        <v>54184.451699999998</v>
      </c>
      <c r="F94" s="26">
        <v>8.0000000000000004E-4</v>
      </c>
      <c r="G94">
        <f t="shared" si="17"/>
        <v>-5729.5012090975388</v>
      </c>
      <c r="H94">
        <f t="shared" si="18"/>
        <v>-5729.5</v>
      </c>
      <c r="I94">
        <f t="shared" si="14"/>
        <v>-4.645473018172197E-4</v>
      </c>
      <c r="M94">
        <f t="shared" si="15"/>
        <v>-4.645473018172197E-4</v>
      </c>
      <c r="Q94">
        <f t="shared" ca="1" si="13"/>
        <v>7.8461074458574336E-5</v>
      </c>
      <c r="S94" s="2">
        <f t="shared" si="19"/>
        <v>39165.951699999998</v>
      </c>
      <c r="W94">
        <v>-1879.5</v>
      </c>
      <c r="X94">
        <v>-9.7569092031335458E-4</v>
      </c>
    </row>
    <row r="95" spans="1:34" x14ac:dyDescent="0.2">
      <c r="A95" s="107" t="s">
        <v>158</v>
      </c>
      <c r="B95" s="114" t="s">
        <v>75</v>
      </c>
      <c r="C95" s="112" t="s">
        <v>33</v>
      </c>
      <c r="D95" s="90" t="str">
        <f t="shared" si="16"/>
        <v>II</v>
      </c>
      <c r="E95" s="26">
        <v>54211.346400000002</v>
      </c>
      <c r="F95" s="26">
        <v>2.0000000000000001E-4</v>
      </c>
      <c r="G95">
        <f t="shared" si="17"/>
        <v>-5659.5011994728784</v>
      </c>
      <c r="H95">
        <f t="shared" si="18"/>
        <v>-5659.5</v>
      </c>
      <c r="I95">
        <f t="shared" si="14"/>
        <v>-4.6084941277513281E-4</v>
      </c>
      <c r="M95">
        <f t="shared" si="15"/>
        <v>-4.6084941277513281E-4</v>
      </c>
      <c r="Q95">
        <f t="shared" ca="1" si="13"/>
        <v>8.2581864111606841E-5</v>
      </c>
      <c r="S95" s="2">
        <f t="shared" si="19"/>
        <v>39192.846400000002</v>
      </c>
      <c r="W95">
        <v>-1835</v>
      </c>
      <c r="X95">
        <v>-1.9017206795979291E-5</v>
      </c>
    </row>
    <row r="96" spans="1:34" x14ac:dyDescent="0.2">
      <c r="A96" s="107" t="s">
        <v>158</v>
      </c>
      <c r="B96" s="114" t="s">
        <v>76</v>
      </c>
      <c r="C96" s="112" t="s">
        <v>33</v>
      </c>
      <c r="D96" s="90" t="str">
        <f t="shared" si="16"/>
        <v>II</v>
      </c>
      <c r="E96" s="26">
        <v>54137.963599999901</v>
      </c>
      <c r="F96" s="26">
        <v>2.0000000000000001E-4</v>
      </c>
      <c r="G96">
        <f t="shared" si="17"/>
        <v>-5850.4978161405033</v>
      </c>
      <c r="H96">
        <f t="shared" si="18"/>
        <v>-5850.5</v>
      </c>
      <c r="I96">
        <f t="shared" si="14"/>
        <v>8.3906054351245984E-4</v>
      </c>
      <c r="M96">
        <f t="shared" si="15"/>
        <v>8.3906054351245984E-4</v>
      </c>
      <c r="Q96">
        <f t="shared" ca="1" si="13"/>
        <v>7.1337995201189617E-5</v>
      </c>
      <c r="S96" s="2">
        <f t="shared" si="19"/>
        <v>39119.463599999901</v>
      </c>
      <c r="W96">
        <v>-3598.5</v>
      </c>
      <c r="X96">
        <v>-5.5034519027685747E-4</v>
      </c>
    </row>
    <row r="97" spans="1:24" x14ac:dyDescent="0.2">
      <c r="A97" s="107" t="s">
        <v>158</v>
      </c>
      <c r="B97" s="114" t="s">
        <v>77</v>
      </c>
      <c r="C97" s="112" t="s">
        <v>33</v>
      </c>
      <c r="D97" s="90" t="str">
        <f t="shared" si="16"/>
        <v>II</v>
      </c>
      <c r="E97" s="26">
        <v>53883.616199999997</v>
      </c>
      <c r="F97" s="26">
        <v>2.0000000000000001E-4</v>
      </c>
      <c r="G97">
        <f t="shared" si="17"/>
        <v>-6512.4988962045209</v>
      </c>
      <c r="H97">
        <f t="shared" si="18"/>
        <v>-6512.5</v>
      </c>
      <c r="I97">
        <f t="shared" si="14"/>
        <v>4.240892012603581E-4</v>
      </c>
      <c r="M97">
        <f t="shared" si="15"/>
        <v>4.240892012603581E-4</v>
      </c>
      <c r="Q97">
        <f t="shared" ca="1" si="13"/>
        <v>3.2367098768225366E-5</v>
      </c>
      <c r="S97" s="2">
        <f t="shared" si="19"/>
        <v>38865.116199999997</v>
      </c>
      <c r="W97">
        <v>-3668.5</v>
      </c>
      <c r="X97">
        <v>-5.5297800281550735E-4</v>
      </c>
    </row>
    <row r="98" spans="1:24" x14ac:dyDescent="0.2">
      <c r="A98" s="4" t="s">
        <v>160</v>
      </c>
      <c r="B98" s="118" t="s">
        <v>185</v>
      </c>
      <c r="C98" s="87" t="s">
        <v>35</v>
      </c>
      <c r="D98" s="90" t="str">
        <f t="shared" si="16"/>
        <v>I</v>
      </c>
      <c r="E98" s="27">
        <v>54177.7284</v>
      </c>
      <c r="F98" s="26">
        <v>1E-4</v>
      </c>
      <c r="G98">
        <f t="shared" si="17"/>
        <v>-5747.0002354748267</v>
      </c>
      <c r="H98">
        <f t="shared" si="18"/>
        <v>-5747</v>
      </c>
      <c r="I98">
        <f t="shared" si="14"/>
        <v>-9.0471767180133611E-5</v>
      </c>
      <c r="N98">
        <f>I98</f>
        <v>-9.0471767180133611E-5</v>
      </c>
      <c r="Q98">
        <f t="shared" ca="1" si="13"/>
        <v>7.7430877045316223E-5</v>
      </c>
      <c r="S98" s="2">
        <f t="shared" si="19"/>
        <v>39159.2284</v>
      </c>
      <c r="W98">
        <v>-3551.5</v>
      </c>
      <c r="X98">
        <v>-3.0385774516616948E-3</v>
      </c>
    </row>
    <row r="99" spans="1:24" x14ac:dyDescent="0.2">
      <c r="A99" s="4" t="s">
        <v>150</v>
      </c>
      <c r="B99" s="117" t="s">
        <v>79</v>
      </c>
      <c r="C99" s="87" t="s">
        <v>35</v>
      </c>
      <c r="D99" s="90" t="str">
        <f t="shared" si="16"/>
        <v>I</v>
      </c>
      <c r="E99" s="64">
        <v>54888.9012</v>
      </c>
      <c r="F99" s="64">
        <v>4.0000000000000002E-4</v>
      </c>
      <c r="G99">
        <f t="shared" si="17"/>
        <v>-3895.9997467246808</v>
      </c>
      <c r="H99">
        <f t="shared" si="18"/>
        <v>-3896</v>
      </c>
      <c r="I99">
        <f t="shared" si="14"/>
        <v>9.7310898127034307E-5</v>
      </c>
      <c r="M99">
        <f>I99</f>
        <v>9.7310898127034307E-5</v>
      </c>
      <c r="Q99">
        <f t="shared" ca="1" si="13"/>
        <v>1.8639632915621785E-4</v>
      </c>
      <c r="S99" s="2">
        <f t="shared" si="19"/>
        <v>39870.4012</v>
      </c>
      <c r="W99">
        <v>-1656</v>
      </c>
      <c r="X99">
        <v>1.4977152604842559E-3</v>
      </c>
    </row>
    <row r="100" spans="1:24" x14ac:dyDescent="0.2">
      <c r="A100" s="4" t="s">
        <v>150</v>
      </c>
      <c r="B100" s="117" t="s">
        <v>79</v>
      </c>
      <c r="C100" s="87" t="s">
        <v>35</v>
      </c>
      <c r="D100" s="90" t="str">
        <f t="shared" si="16"/>
        <v>I</v>
      </c>
      <c r="E100" s="64">
        <v>54957.676299999999</v>
      </c>
      <c r="F100" s="64">
        <v>6.9999999999999999E-4</v>
      </c>
      <c r="G100">
        <f t="shared" si="17"/>
        <v>-3716.995791970171</v>
      </c>
      <c r="H100">
        <f t="shared" si="18"/>
        <v>-3717</v>
      </c>
      <c r="I100">
        <f t="shared" si="14"/>
        <v>1.6167669164133258E-3</v>
      </c>
      <c r="M100">
        <f>I100</f>
        <v>1.6167669164133258E-3</v>
      </c>
      <c r="Q100">
        <f t="shared" ca="1" si="13"/>
        <v>1.9693377698325803E-4</v>
      </c>
      <c r="S100" s="2">
        <f t="shared" si="19"/>
        <v>39939.176299999999</v>
      </c>
      <c r="W100">
        <v>-740.5</v>
      </c>
      <c r="X100">
        <v>-7.2285136411665007E-4</v>
      </c>
    </row>
    <row r="101" spans="1:24" x14ac:dyDescent="0.2">
      <c r="A101" s="107" t="s">
        <v>158</v>
      </c>
      <c r="B101" s="116" t="s">
        <v>80</v>
      </c>
      <c r="C101" s="112" t="s">
        <v>35</v>
      </c>
      <c r="D101" s="90" t="str">
        <f t="shared" si="16"/>
        <v>I</v>
      </c>
      <c r="E101" s="83">
        <v>54922.327100000002</v>
      </c>
      <c r="F101" s="83">
        <v>1E-4</v>
      </c>
      <c r="G101">
        <f t="shared" si="17"/>
        <v>-3809.0006977777621</v>
      </c>
      <c r="H101">
        <f t="shared" si="18"/>
        <v>-3809</v>
      </c>
      <c r="I101">
        <f t="shared" si="14"/>
        <v>-2.6809315750142559E-4</v>
      </c>
      <c r="M101">
        <f>I101</f>
        <v>-2.6809315750142559E-4</v>
      </c>
      <c r="Q101">
        <f t="shared" ca="1" si="13"/>
        <v>1.9151788201070106E-4</v>
      </c>
      <c r="S101" s="2">
        <f t="shared" si="19"/>
        <v>39903.827100000002</v>
      </c>
      <c r="W101">
        <v>-890.5</v>
      </c>
      <c r="X101">
        <v>-1.2849309132434428E-4</v>
      </c>
    </row>
    <row r="102" spans="1:24" x14ac:dyDescent="0.2">
      <c r="A102" s="107" t="s">
        <v>158</v>
      </c>
      <c r="B102" s="116" t="s">
        <v>80</v>
      </c>
      <c r="C102" s="112" t="s">
        <v>33</v>
      </c>
      <c r="D102" s="90" t="str">
        <f t="shared" si="16"/>
        <v>II</v>
      </c>
      <c r="E102" s="83">
        <v>54937.503299999997</v>
      </c>
      <c r="F102" s="83">
        <v>2.0000000000000001E-4</v>
      </c>
      <c r="G102">
        <f t="shared" si="17"/>
        <v>-3769.5009396073715</v>
      </c>
      <c r="H102">
        <f t="shared" si="18"/>
        <v>-3769.5</v>
      </c>
      <c r="I102">
        <f t="shared" si="14"/>
        <v>-3.6100649595027789E-4</v>
      </c>
      <c r="M102">
        <f>I102</f>
        <v>-3.6100649595027789E-4</v>
      </c>
      <c r="Q102">
        <f t="shared" ca="1" si="13"/>
        <v>1.9384318474348366E-4</v>
      </c>
      <c r="S102" s="2">
        <f t="shared" si="19"/>
        <v>39919.003299999997</v>
      </c>
      <c r="W102">
        <v>-807.5</v>
      </c>
      <c r="X102">
        <v>-9.5537133165635169E-4</v>
      </c>
    </row>
    <row r="103" spans="1:24" x14ac:dyDescent="0.2">
      <c r="A103" s="4" t="s">
        <v>148</v>
      </c>
      <c r="B103" s="65" t="s">
        <v>88</v>
      </c>
      <c r="C103" s="66" t="s">
        <v>33</v>
      </c>
      <c r="D103" s="81" t="str">
        <f t="shared" si="16"/>
        <v>I</v>
      </c>
      <c r="E103" s="22">
        <v>54971.5196</v>
      </c>
      <c r="F103" s="22">
        <v>2.8E-3</v>
      </c>
      <c r="G103">
        <f t="shared" si="17"/>
        <v>-3680.9652308099076</v>
      </c>
      <c r="H103">
        <f t="shared" si="18"/>
        <v>-3681</v>
      </c>
      <c r="Q103">
        <f t="shared" ca="1" si="13"/>
        <v>1.99053040233389E-4</v>
      </c>
      <c r="R103" s="61"/>
      <c r="S103" s="2">
        <f t="shared" si="19"/>
        <v>39953.0196</v>
      </c>
      <c r="T103">
        <f>+E103-(E$7+H103*E$8)</f>
        <v>1.3358668686123565E-2</v>
      </c>
      <c r="W103">
        <v>-670.5</v>
      </c>
      <c r="X103">
        <v>-6.0202185559319332E-3</v>
      </c>
    </row>
    <row r="104" spans="1:24" x14ac:dyDescent="0.2">
      <c r="A104" s="107" t="s">
        <v>158</v>
      </c>
      <c r="B104" s="113" t="s">
        <v>81</v>
      </c>
      <c r="C104" s="115" t="s">
        <v>33</v>
      </c>
      <c r="D104" s="90" t="str">
        <f t="shared" si="16"/>
        <v>II</v>
      </c>
      <c r="E104" s="22">
        <v>54871.802900000002</v>
      </c>
      <c r="F104" s="22">
        <v>1E-4</v>
      </c>
      <c r="G104">
        <f t="shared" si="17"/>
        <v>-3940.5022384633871</v>
      </c>
      <c r="H104">
        <f t="shared" si="18"/>
        <v>-3940.5</v>
      </c>
      <c r="I104">
        <f t="shared" ref="I104:I119" si="20">+E104-(E$7+H104*E$8)</f>
        <v>-8.6003990145400167E-4</v>
      </c>
      <c r="M104">
        <f t="shared" ref="M104:M113" si="21">I104</f>
        <v>-8.6003990145400167E-4</v>
      </c>
      <c r="Q104">
        <f t="shared" ca="1" si="13"/>
        <v>1.8377668430536148E-4</v>
      </c>
      <c r="S104" s="2">
        <f t="shared" si="19"/>
        <v>39853.302900000002</v>
      </c>
      <c r="W104">
        <v>-1708.5</v>
      </c>
      <c r="X104">
        <v>-4.7925935359671712E-4</v>
      </c>
    </row>
    <row r="105" spans="1:24" x14ac:dyDescent="0.2">
      <c r="A105" s="4" t="s">
        <v>150</v>
      </c>
      <c r="B105" s="113" t="s">
        <v>82</v>
      </c>
      <c r="C105" s="115" t="s">
        <v>33</v>
      </c>
      <c r="D105" s="90" t="str">
        <f t="shared" si="16"/>
        <v>II</v>
      </c>
      <c r="E105" s="22">
        <v>55283.675999999999</v>
      </c>
      <c r="F105" s="22">
        <v>2.0000000000000001E-4</v>
      </c>
      <c r="G105">
        <f t="shared" si="17"/>
        <v>-2868.5021431236437</v>
      </c>
      <c r="H105">
        <f t="shared" si="18"/>
        <v>-2868.5</v>
      </c>
      <c r="I105">
        <f t="shared" si="20"/>
        <v>-8.2340942026348785E-4</v>
      </c>
      <c r="M105">
        <f t="shared" si="21"/>
        <v>-8.2340942026348785E-4</v>
      </c>
      <c r="Q105">
        <f t="shared" ca="1" si="13"/>
        <v>2.468836344203731E-4</v>
      </c>
      <c r="S105" s="2">
        <f t="shared" si="19"/>
        <v>40265.175999999999</v>
      </c>
      <c r="W105">
        <v>75.5</v>
      </c>
      <c r="X105">
        <v>4.7839668695814908E-5</v>
      </c>
    </row>
    <row r="106" spans="1:24" x14ac:dyDescent="0.2">
      <c r="A106" s="4" t="s">
        <v>148</v>
      </c>
      <c r="B106" s="65" t="s">
        <v>89</v>
      </c>
      <c r="C106" s="66" t="s">
        <v>35</v>
      </c>
      <c r="D106" s="81" t="str">
        <f t="shared" si="16"/>
        <v>II</v>
      </c>
      <c r="E106" s="22">
        <v>55309.418299999998</v>
      </c>
      <c r="F106" s="22">
        <v>3.8999999999999998E-3</v>
      </c>
      <c r="G106">
        <f t="shared" si="17"/>
        <v>-2801.5015352804458</v>
      </c>
      <c r="H106">
        <f t="shared" si="18"/>
        <v>-2801.5</v>
      </c>
      <c r="I106">
        <f t="shared" si="20"/>
        <v>-5.89870018302463E-4</v>
      </c>
      <c r="M106">
        <f t="shared" si="21"/>
        <v>-5.89870018302463E-4</v>
      </c>
      <c r="Q106">
        <f t="shared" ca="1" si="13"/>
        <v>2.5082781880256136E-4</v>
      </c>
      <c r="R106" s="61"/>
      <c r="S106" s="2">
        <f t="shared" si="19"/>
        <v>40290.918299999998</v>
      </c>
      <c r="W106">
        <v>128.5</v>
      </c>
      <c r="X106">
        <v>1.5198330802377313E-3</v>
      </c>
    </row>
    <row r="107" spans="1:24" x14ac:dyDescent="0.2">
      <c r="A107" s="107" t="s">
        <v>158</v>
      </c>
      <c r="B107" s="114" t="s">
        <v>186</v>
      </c>
      <c r="C107" s="112" t="s">
        <v>33</v>
      </c>
      <c r="D107" s="90" t="str">
        <f t="shared" si="16"/>
        <v>II</v>
      </c>
      <c r="E107" s="83">
        <v>55251.787400000001</v>
      </c>
      <c r="F107" s="83">
        <v>1E-4</v>
      </c>
      <c r="G107">
        <f t="shared" si="17"/>
        <v>-2951.4999942584946</v>
      </c>
      <c r="H107">
        <f t="shared" si="18"/>
        <v>-2951.5</v>
      </c>
      <c r="I107">
        <f t="shared" si="20"/>
        <v>2.2059466573409736E-6</v>
      </c>
      <c r="M107">
        <f t="shared" si="21"/>
        <v>2.2059466573409736E-6</v>
      </c>
      <c r="Q107">
        <f t="shared" ca="1" si="13"/>
        <v>2.4199755526034888E-4</v>
      </c>
      <c r="R107" s="61"/>
      <c r="S107" s="2">
        <f t="shared" si="19"/>
        <v>40233.287400000001</v>
      </c>
      <c r="W107">
        <v>0</v>
      </c>
      <c r="X107">
        <v>0</v>
      </c>
    </row>
    <row r="108" spans="1:24" x14ac:dyDescent="0.2">
      <c r="A108" s="4" t="s">
        <v>150</v>
      </c>
      <c r="B108" s="113" t="s">
        <v>187</v>
      </c>
      <c r="C108" s="115" t="s">
        <v>33</v>
      </c>
      <c r="D108" s="90" t="str">
        <f t="shared" si="16"/>
        <v>II</v>
      </c>
      <c r="E108" s="22">
        <v>55622.934399999998</v>
      </c>
      <c r="F108" s="22">
        <v>2.0000000000000001E-4</v>
      </c>
      <c r="G108">
        <f t="shared" si="17"/>
        <v>-1985.4994970542355</v>
      </c>
      <c r="H108">
        <f t="shared" si="18"/>
        <v>-1985.5</v>
      </c>
      <c r="I108">
        <f t="shared" si="20"/>
        <v>1.932367667905055E-4</v>
      </c>
      <c r="M108">
        <f t="shared" si="21"/>
        <v>1.932367667905055E-4</v>
      </c>
      <c r="Q108">
        <f t="shared" ca="1" si="13"/>
        <v>2.9886445247219706E-4</v>
      </c>
      <c r="R108" s="61"/>
      <c r="S108" s="2">
        <f t="shared" si="19"/>
        <v>40604.434399999998</v>
      </c>
      <c r="W108">
        <v>204.5</v>
      </c>
      <c r="X108">
        <v>1.26269155589398E-3</v>
      </c>
    </row>
    <row r="109" spans="1:24" x14ac:dyDescent="0.2">
      <c r="A109" s="4" t="s">
        <v>150</v>
      </c>
      <c r="B109" s="113" t="s">
        <v>187</v>
      </c>
      <c r="C109" s="115" t="s">
        <v>35</v>
      </c>
      <c r="D109" s="90" t="str">
        <f t="shared" si="16"/>
        <v>I</v>
      </c>
      <c r="E109" s="22">
        <v>55685.748500000002</v>
      </c>
      <c r="F109" s="22">
        <v>6.9999999999999999E-4</v>
      </c>
      <c r="G109">
        <f t="shared" si="17"/>
        <v>-1822.0104971931519</v>
      </c>
      <c r="H109">
        <f t="shared" si="18"/>
        <v>-1822</v>
      </c>
      <c r="I109">
        <f t="shared" si="20"/>
        <v>-4.0331260242965072E-3</v>
      </c>
      <c r="M109">
        <f t="shared" si="21"/>
        <v>-4.0331260242965072E-3</v>
      </c>
      <c r="Q109">
        <f t="shared" ca="1" si="13"/>
        <v>3.0848943973320862E-4</v>
      </c>
      <c r="R109" s="61"/>
      <c r="S109" s="2">
        <f t="shared" si="19"/>
        <v>40667.248500000002</v>
      </c>
      <c r="W109">
        <v>1191.5</v>
      </c>
      <c r="X109">
        <v>1.8298141731065698E-3</v>
      </c>
    </row>
    <row r="110" spans="1:24" x14ac:dyDescent="0.2">
      <c r="A110" s="4" t="s">
        <v>148</v>
      </c>
      <c r="B110" s="65" t="s">
        <v>188</v>
      </c>
      <c r="C110" s="66" t="s">
        <v>35</v>
      </c>
      <c r="D110" s="81" t="str">
        <f t="shared" si="16"/>
        <v>II</v>
      </c>
      <c r="E110" s="22">
        <v>55669.426099999997</v>
      </c>
      <c r="F110" s="22">
        <v>1.6000000000000001E-3</v>
      </c>
      <c r="G110">
        <f t="shared" si="17"/>
        <v>-1864.493520134389</v>
      </c>
      <c r="H110">
        <f t="shared" si="18"/>
        <v>-1864.5</v>
      </c>
      <c r="I110">
        <f t="shared" si="20"/>
        <v>2.4896288232412189E-3</v>
      </c>
      <c r="M110">
        <f t="shared" si="21"/>
        <v>2.4896288232412189E-3</v>
      </c>
      <c r="Q110">
        <f t="shared" ca="1" si="13"/>
        <v>3.0598753172958178E-4</v>
      </c>
      <c r="R110" s="61"/>
      <c r="S110" s="2">
        <f t="shared" si="19"/>
        <v>40650.926099999997</v>
      </c>
      <c r="W110">
        <v>277</v>
      </c>
      <c r="X110">
        <v>-5.9581601817626506E-5</v>
      </c>
    </row>
    <row r="111" spans="1:24" x14ac:dyDescent="0.2">
      <c r="A111" s="4" t="s">
        <v>148</v>
      </c>
      <c r="B111" s="65" t="s">
        <v>188</v>
      </c>
      <c r="C111" s="66" t="s">
        <v>33</v>
      </c>
      <c r="D111" s="81" t="str">
        <f t="shared" si="16"/>
        <v>I</v>
      </c>
      <c r="E111" s="22">
        <v>55669.616300000002</v>
      </c>
      <c r="F111" s="22">
        <v>1E-4</v>
      </c>
      <c r="G111">
        <f t="shared" si="17"/>
        <v>-1863.9984782922816</v>
      </c>
      <c r="H111">
        <f t="shared" si="18"/>
        <v>-1864</v>
      </c>
      <c r="I111">
        <f t="shared" si="20"/>
        <v>5.8465524489292875E-4</v>
      </c>
      <c r="M111">
        <f t="shared" si="21"/>
        <v>5.8465524489292875E-4</v>
      </c>
      <c r="Q111">
        <f t="shared" ca="1" si="13"/>
        <v>3.0601696594138915E-4</v>
      </c>
      <c r="R111" s="61"/>
      <c r="S111" s="2">
        <f t="shared" si="19"/>
        <v>40651.116300000002</v>
      </c>
      <c r="W111">
        <v>277.5</v>
      </c>
      <c r="X111">
        <v>1.4354372033267282E-3</v>
      </c>
    </row>
    <row r="112" spans="1:24" x14ac:dyDescent="0.2">
      <c r="A112" s="4" t="s">
        <v>148</v>
      </c>
      <c r="B112" s="65" t="s">
        <v>188</v>
      </c>
      <c r="C112" s="66" t="s">
        <v>33</v>
      </c>
      <c r="D112" s="81" t="str">
        <f t="shared" si="16"/>
        <v>I</v>
      </c>
      <c r="E112" s="22">
        <v>55700.352599999998</v>
      </c>
      <c r="F112" s="22">
        <v>1.1000000000000001E-3</v>
      </c>
      <c r="G112">
        <f t="shared" si="17"/>
        <v>-1783.9997686645156</v>
      </c>
      <c r="H112">
        <f t="shared" si="18"/>
        <v>-1784</v>
      </c>
      <c r="I112">
        <f t="shared" si="20"/>
        <v>8.8881395640783012E-5</v>
      </c>
      <c r="M112">
        <f t="shared" si="21"/>
        <v>8.8881395640783012E-5</v>
      </c>
      <c r="Q112">
        <f t="shared" ca="1" si="13"/>
        <v>3.1072643983056909E-4</v>
      </c>
      <c r="R112" s="61"/>
      <c r="S112" s="2">
        <f t="shared" si="19"/>
        <v>40681.852599999998</v>
      </c>
      <c r="W112">
        <v>2050.5</v>
      </c>
      <c r="X112">
        <v>2.2721225032000802E-3</v>
      </c>
    </row>
    <row r="113" spans="1:34" x14ac:dyDescent="0.2">
      <c r="A113" s="4" t="s">
        <v>148</v>
      </c>
      <c r="B113" s="65" t="s">
        <v>188</v>
      </c>
      <c r="C113" s="66" t="s">
        <v>35</v>
      </c>
      <c r="D113" s="81" t="str">
        <f t="shared" si="16"/>
        <v>II</v>
      </c>
      <c r="E113" s="22">
        <v>55700.546199999997</v>
      </c>
      <c r="F113" s="22">
        <v>3.8E-3</v>
      </c>
      <c r="G113">
        <f t="shared" si="17"/>
        <v>-1783.4958774940158</v>
      </c>
      <c r="H113">
        <f t="shared" si="18"/>
        <v>-1783.5</v>
      </c>
      <c r="I113">
        <f t="shared" si="20"/>
        <v>1.5839078041608445E-3</v>
      </c>
      <c r="M113">
        <f t="shared" si="21"/>
        <v>1.5839078041608445E-3</v>
      </c>
      <c r="Q113">
        <f t="shared" ca="1" si="13"/>
        <v>3.1075587404237647E-4</v>
      </c>
      <c r="R113" s="61"/>
      <c r="S113" s="2">
        <f t="shared" si="19"/>
        <v>40682.046199999997</v>
      </c>
      <c r="W113">
        <v>2061</v>
      </c>
      <c r="X113">
        <v>8.675174176460132E-4</v>
      </c>
    </row>
    <row r="114" spans="1:34" x14ac:dyDescent="0.2">
      <c r="A114" s="4" t="s">
        <v>160</v>
      </c>
      <c r="B114" s="118" t="s">
        <v>189</v>
      </c>
      <c r="C114" s="115" t="s">
        <v>35</v>
      </c>
      <c r="D114" s="90" t="str">
        <f t="shared" si="16"/>
        <v>I</v>
      </c>
      <c r="E114" s="64">
        <v>55593.926500000001</v>
      </c>
      <c r="F114" s="22">
        <v>2.0000000000000001E-4</v>
      </c>
      <c r="G114">
        <f t="shared" si="17"/>
        <v>-2060.999624558563</v>
      </c>
      <c r="H114">
        <f t="shared" si="18"/>
        <v>-2061</v>
      </c>
      <c r="I114">
        <f t="shared" si="20"/>
        <v>1.4424833352677524E-4</v>
      </c>
      <c r="N114">
        <f>I114</f>
        <v>1.4424833352677524E-4</v>
      </c>
      <c r="Q114">
        <f t="shared" ca="1" si="13"/>
        <v>2.9441988648928343E-4</v>
      </c>
      <c r="S114" s="2">
        <f t="shared" si="19"/>
        <v>40575.426500000001</v>
      </c>
      <c r="W114">
        <v>197</v>
      </c>
      <c r="X114">
        <v>4.3740947876358405E-4</v>
      </c>
    </row>
    <row r="115" spans="1:34" x14ac:dyDescent="0.2">
      <c r="A115" s="4" t="s">
        <v>150</v>
      </c>
      <c r="B115" s="117" t="s">
        <v>190</v>
      </c>
      <c r="C115" s="87" t="s">
        <v>33</v>
      </c>
      <c r="D115" s="90" t="str">
        <f t="shared" si="16"/>
        <v>II</v>
      </c>
      <c r="E115" s="64">
        <v>55989.854700000004</v>
      </c>
      <c r="F115" s="64">
        <v>2.9999999999999997E-4</v>
      </c>
      <c r="G115" s="13">
        <f t="shared" si="17"/>
        <v>-1030.5000164324238</v>
      </c>
      <c r="H115">
        <f t="shared" si="18"/>
        <v>-1030.5</v>
      </c>
      <c r="I115">
        <f t="shared" si="20"/>
        <v>-6.3135012169368565E-6</v>
      </c>
      <c r="M115">
        <f>I115</f>
        <v>-6.3135012169368565E-6</v>
      </c>
      <c r="Q115">
        <f t="shared" ca="1" si="13"/>
        <v>3.5508379702428296E-4</v>
      </c>
      <c r="R115" s="61"/>
      <c r="S115" s="2">
        <f t="shared" si="19"/>
        <v>40971.354700000004</v>
      </c>
    </row>
    <row r="116" spans="1:34" x14ac:dyDescent="0.2">
      <c r="A116" s="4" t="s">
        <v>150</v>
      </c>
      <c r="B116" s="117" t="s">
        <v>190</v>
      </c>
      <c r="C116" s="87" t="s">
        <v>33</v>
      </c>
      <c r="D116" s="90" t="str">
        <f t="shared" si="16"/>
        <v>II</v>
      </c>
      <c r="E116" s="64">
        <v>56051.714500000002</v>
      </c>
      <c r="F116" s="64">
        <v>4.0000000000000002E-4</v>
      </c>
      <c r="G116" s="13">
        <f t="shared" si="17"/>
        <v>-869.49481483587329</v>
      </c>
      <c r="H116">
        <f t="shared" si="18"/>
        <v>-869.5</v>
      </c>
      <c r="I116">
        <f t="shared" si="20"/>
        <v>1.9921916318708099E-3</v>
      </c>
      <c r="M116">
        <f>I116</f>
        <v>1.9921916318708099E-3</v>
      </c>
      <c r="Q116">
        <f t="shared" ca="1" si="13"/>
        <v>3.6456161322625765E-4</v>
      </c>
      <c r="R116" s="61"/>
      <c r="S116" s="2">
        <f t="shared" si="19"/>
        <v>41033.214500000002</v>
      </c>
    </row>
    <row r="117" spans="1:34" x14ac:dyDescent="0.2">
      <c r="A117" s="107" t="s">
        <v>158</v>
      </c>
      <c r="B117" s="93" t="s">
        <v>191</v>
      </c>
      <c r="C117" s="112" t="s">
        <v>33</v>
      </c>
      <c r="D117" s="90" t="str">
        <f t="shared" ref="D117:D137" si="22">IF(H117=INT(H117),"I","II")</f>
        <v>II</v>
      </c>
      <c r="E117" s="83">
        <v>55643.298999999999</v>
      </c>
      <c r="F117" s="83">
        <v>5.0000000000000001E-4</v>
      </c>
      <c r="G117" s="13">
        <f t="shared" ref="G117:G137" si="23">+(E117-E$7)/E$8</f>
        <v>-1932.4956637338348</v>
      </c>
      <c r="H117">
        <f t="shared" ref="H117:H137" si="24">ROUND(2*G117,0)/2</f>
        <v>-1932.5</v>
      </c>
      <c r="I117">
        <f t="shared" si="20"/>
        <v>1.6660365945426747E-3</v>
      </c>
      <c r="M117">
        <f>I117</f>
        <v>1.6660365945426747E-3</v>
      </c>
      <c r="Q117">
        <f t="shared" ca="1" si="13"/>
        <v>3.0198447892377877E-4</v>
      </c>
      <c r="R117" s="61"/>
      <c r="S117" s="2">
        <f t="shared" ref="S117:S137" si="25">+E117-15018.5</f>
        <v>40624.798999999999</v>
      </c>
      <c r="W117">
        <v>239</v>
      </c>
      <c r="X117">
        <v>-4.1810108377831057E-3</v>
      </c>
    </row>
    <row r="118" spans="1:34" x14ac:dyDescent="0.2">
      <c r="A118" s="107" t="s">
        <v>158</v>
      </c>
      <c r="B118" s="93" t="s">
        <v>191</v>
      </c>
      <c r="C118" s="112" t="s">
        <v>33</v>
      </c>
      <c r="D118" s="90" t="str">
        <f t="shared" si="22"/>
        <v>II</v>
      </c>
      <c r="E118" s="83">
        <v>55672.498699999996</v>
      </c>
      <c r="F118" s="83">
        <v>2.9999999999999997E-4</v>
      </c>
      <c r="G118" s="13">
        <f t="shared" si="23"/>
        <v>-1856.4963299975716</v>
      </c>
      <c r="H118">
        <f t="shared" si="24"/>
        <v>-1856.5</v>
      </c>
      <c r="I118">
        <f t="shared" si="20"/>
        <v>1.4100514381425455E-3</v>
      </c>
      <c r="M118">
        <f>I118</f>
        <v>1.4100514381425455E-3</v>
      </c>
      <c r="Q118">
        <f t="shared" ca="1" si="13"/>
        <v>3.0645847911849977E-4</v>
      </c>
      <c r="R118" s="61"/>
      <c r="S118" s="2">
        <f t="shared" si="25"/>
        <v>40653.998699999996</v>
      </c>
      <c r="W118">
        <v>1030.5</v>
      </c>
      <c r="X118">
        <v>-1.6624129057163373E-4</v>
      </c>
    </row>
    <row r="119" spans="1:34" x14ac:dyDescent="0.2">
      <c r="B119" s="93" t="s">
        <v>92</v>
      </c>
      <c r="C119" s="87" t="s">
        <v>33</v>
      </c>
      <c r="D119" s="90" t="str">
        <f t="shared" si="22"/>
        <v>II</v>
      </c>
      <c r="E119" s="70">
        <v>50538.688000000002</v>
      </c>
      <c r="F119" s="70"/>
      <c r="G119">
        <f t="shared" si="23"/>
        <v>-15218.48952609663</v>
      </c>
      <c r="H119">
        <f t="shared" si="24"/>
        <v>-15218.5</v>
      </c>
      <c r="I119">
        <f t="shared" si="20"/>
        <v>4.0241778624476865E-3</v>
      </c>
      <c r="P119">
        <f>I119</f>
        <v>4.0241778624476865E-3</v>
      </c>
      <c r="R119" s="61"/>
      <c r="S119" s="2">
        <f t="shared" si="25"/>
        <v>35520.188000000002</v>
      </c>
    </row>
    <row r="120" spans="1:34" x14ac:dyDescent="0.2">
      <c r="B120" s="93" t="s">
        <v>92</v>
      </c>
      <c r="C120" s="87" t="s">
        <v>33</v>
      </c>
      <c r="D120" s="90" t="str">
        <f t="shared" si="22"/>
        <v>II</v>
      </c>
      <c r="E120" s="70">
        <v>52408.729700000004</v>
      </c>
      <c r="F120" s="70">
        <v>2.0000000000000001E-4</v>
      </c>
      <c r="G120">
        <f t="shared" si="23"/>
        <v>-10351.25036750795</v>
      </c>
      <c r="H120">
        <f t="shared" si="24"/>
        <v>-10351.5</v>
      </c>
      <c r="Q120">
        <f t="shared" ref="Q120:Q137" ca="1" si="26">+E$11+E$12*H120</f>
        <v>-1.9362877948879854E-4</v>
      </c>
      <c r="R120" s="61"/>
      <c r="S120" s="2">
        <f t="shared" si="25"/>
        <v>37390.229700000004</v>
      </c>
      <c r="T120" s="60">
        <f>+E120-(E$7+H120*E$8)</f>
        <v>9.5911286582122557E-2</v>
      </c>
      <c r="W120">
        <v>-7490</v>
      </c>
      <c r="X120">
        <v>-3.3817105722846463E-3</v>
      </c>
    </row>
    <row r="121" spans="1:34" x14ac:dyDescent="0.2">
      <c r="B121" s="93" t="s">
        <v>92</v>
      </c>
      <c r="C121" s="87" t="s">
        <v>33</v>
      </c>
      <c r="D121" s="90" t="str">
        <f t="shared" si="22"/>
        <v>II</v>
      </c>
      <c r="E121" s="64">
        <v>55336.307699999998</v>
      </c>
      <c r="F121" s="64">
        <v>2.0000000000000001E-4</v>
      </c>
      <c r="G121">
        <f t="shared" si="23"/>
        <v>-2731.515320197138</v>
      </c>
      <c r="H121">
        <f t="shared" si="24"/>
        <v>-2731.5</v>
      </c>
      <c r="I121">
        <f t="shared" ref="I121:I137" si="27">+E121-(E$7+H121*E$8)</f>
        <v>-5.8861721336143091E-3</v>
      </c>
      <c r="P121">
        <f t="shared" ref="P121:P133" si="28">I121</f>
        <v>-5.8861721336143091E-3</v>
      </c>
      <c r="Q121">
        <f t="shared" ca="1" si="26"/>
        <v>2.5494860845559381E-4</v>
      </c>
      <c r="R121" s="61"/>
      <c r="S121" s="2">
        <f t="shared" si="25"/>
        <v>40317.807699999998</v>
      </c>
      <c r="W121">
        <v>196.5</v>
      </c>
      <c r="X121">
        <v>2.3423906677635387E-3</v>
      </c>
    </row>
    <row r="122" spans="1:34" x14ac:dyDescent="0.2">
      <c r="A122" s="4" t="s">
        <v>151</v>
      </c>
      <c r="B122" s="60" t="s">
        <v>93</v>
      </c>
      <c r="C122" s="87" t="s">
        <v>35</v>
      </c>
      <c r="D122" s="90" t="str">
        <f t="shared" si="22"/>
        <v>I</v>
      </c>
      <c r="E122" s="70">
        <v>52716.190499999997</v>
      </c>
      <c r="F122" s="27">
        <v>2.9999999999999997E-4</v>
      </c>
      <c r="G122">
        <f t="shared" si="23"/>
        <v>-9551.0087229013243</v>
      </c>
      <c r="H122">
        <f t="shared" si="24"/>
        <v>-9551</v>
      </c>
      <c r="I122">
        <f t="shared" si="27"/>
        <v>-3.3514254537294619E-3</v>
      </c>
      <c r="P122">
        <f t="shared" si="28"/>
        <v>-3.3514254537294619E-3</v>
      </c>
      <c r="Q122">
        <f t="shared" ca="1" si="26"/>
        <v>-1.465046063851914E-4</v>
      </c>
      <c r="R122" s="61"/>
      <c r="S122" s="2">
        <f t="shared" si="25"/>
        <v>37697.690499999997</v>
      </c>
      <c r="W122">
        <v>-7391.5</v>
      </c>
      <c r="X122">
        <v>-1.8630058330018073E-3</v>
      </c>
      <c r="Z122" t="s">
        <v>116</v>
      </c>
      <c r="AA122">
        <v>1</v>
      </c>
      <c r="AB122">
        <v>6.3791894013416573E-7</v>
      </c>
      <c r="AC122">
        <v>6.3791894013416573E-7</v>
      </c>
      <c r="AD122">
        <v>0.26287905524006561</v>
      </c>
      <c r="AE122">
        <v>0.61003157223477833</v>
      </c>
    </row>
    <row r="123" spans="1:34" x14ac:dyDescent="0.2">
      <c r="A123" s="4" t="s">
        <v>151</v>
      </c>
      <c r="B123" s="60" t="s">
        <v>93</v>
      </c>
      <c r="C123" s="87" t="s">
        <v>33</v>
      </c>
      <c r="D123" s="90" t="str">
        <f t="shared" si="22"/>
        <v>II</v>
      </c>
      <c r="E123" s="70">
        <v>52750.196799999998</v>
      </c>
      <c r="F123" s="27">
        <v>2.9999999999999997E-4</v>
      </c>
      <c r="G123">
        <f t="shared" si="23"/>
        <v>-9462.499041540359</v>
      </c>
      <c r="H123">
        <f t="shared" si="24"/>
        <v>-9462.5</v>
      </c>
      <c r="I123">
        <f t="shared" si="27"/>
        <v>3.6824972630711272E-4</v>
      </c>
      <c r="P123">
        <f t="shared" si="28"/>
        <v>3.6824972630711272E-4</v>
      </c>
      <c r="Q123">
        <f t="shared" ca="1" si="26"/>
        <v>-1.4129475089528609E-4</v>
      </c>
      <c r="R123" s="61"/>
      <c r="S123" s="2">
        <f t="shared" si="25"/>
        <v>37731.696799999998</v>
      </c>
      <c r="W123">
        <v>-7391</v>
      </c>
      <c r="X123">
        <v>2.3201297881314531E-4</v>
      </c>
      <c r="Z123" t="s">
        <v>117</v>
      </c>
      <c r="AA123">
        <v>60</v>
      </c>
      <c r="AB123">
        <v>1.4559979444956709E-4</v>
      </c>
      <c r="AC123">
        <v>2.4266632408261181E-6</v>
      </c>
    </row>
    <row r="124" spans="1:34" x14ac:dyDescent="0.2">
      <c r="A124" s="4" t="s">
        <v>151</v>
      </c>
      <c r="B124" s="60" t="s">
        <v>93</v>
      </c>
      <c r="C124" s="87" t="s">
        <v>35</v>
      </c>
      <c r="D124" s="90" t="str">
        <f t="shared" si="22"/>
        <v>I</v>
      </c>
      <c r="E124" s="70">
        <v>52753.078699999998</v>
      </c>
      <c r="F124" s="27">
        <v>2.9999999999999997E-4</v>
      </c>
      <c r="G124">
        <f t="shared" si="23"/>
        <v>-9454.9981946174594</v>
      </c>
      <c r="H124">
        <f t="shared" si="24"/>
        <v>-9455</v>
      </c>
      <c r="I124">
        <f t="shared" si="27"/>
        <v>6.9364593218779191E-4</v>
      </c>
      <c r="P124">
        <f t="shared" si="28"/>
        <v>6.9364593218779191E-4</v>
      </c>
      <c r="Q124">
        <f t="shared" ca="1" si="26"/>
        <v>-1.4085323771817547E-4</v>
      </c>
      <c r="R124" s="61"/>
      <c r="S124" s="2">
        <f t="shared" si="25"/>
        <v>37734.578699999998</v>
      </c>
      <c r="W124">
        <v>-7369.5</v>
      </c>
      <c r="X124">
        <v>-2.8217837825650349E-4</v>
      </c>
      <c r="Z124" t="s">
        <v>118</v>
      </c>
      <c r="AA124">
        <v>61</v>
      </c>
      <c r="AB124">
        <v>1.4623771338970125E-4</v>
      </c>
    </row>
    <row r="125" spans="1:34" x14ac:dyDescent="0.2">
      <c r="A125" s="4" t="s">
        <v>151</v>
      </c>
      <c r="B125" s="60" t="s">
        <v>93</v>
      </c>
      <c r="C125" s="87" t="s">
        <v>33</v>
      </c>
      <c r="D125" s="90" t="str">
        <f t="shared" si="22"/>
        <v>II</v>
      </c>
      <c r="E125" s="70">
        <v>52754.036699999997</v>
      </c>
      <c r="F125" s="27">
        <v>2.9999999999999997E-4</v>
      </c>
      <c r="G125">
        <f t="shared" si="23"/>
        <v>-9452.5047662014404</v>
      </c>
      <c r="H125">
        <f t="shared" si="24"/>
        <v>-9452.5</v>
      </c>
      <c r="I125">
        <f t="shared" si="27"/>
        <v>-1.8312220054212958E-3</v>
      </c>
      <c r="P125">
        <f t="shared" si="28"/>
        <v>-1.8312220054212958E-3</v>
      </c>
      <c r="Q125">
        <f t="shared" ca="1" si="26"/>
        <v>-1.4070606665913859E-4</v>
      </c>
      <c r="R125" s="61"/>
      <c r="S125" s="2">
        <f t="shared" si="25"/>
        <v>37735.536699999997</v>
      </c>
      <c r="W125">
        <v>-7367</v>
      </c>
      <c r="X125">
        <v>-7.0843525463715196E-6</v>
      </c>
    </row>
    <row r="126" spans="1:34" x14ac:dyDescent="0.2">
      <c r="A126" s="4" t="s">
        <v>151</v>
      </c>
      <c r="B126" s="194" t="s">
        <v>93</v>
      </c>
      <c r="C126" s="87" t="s">
        <v>35</v>
      </c>
      <c r="D126" s="90" t="str">
        <f t="shared" si="22"/>
        <v>I</v>
      </c>
      <c r="E126" s="70">
        <v>52754.230900000002</v>
      </c>
      <c r="F126" s="27">
        <v>2.9999999999999997E-4</v>
      </c>
      <c r="G126">
        <f t="shared" si="23"/>
        <v>-9451.9993133847329</v>
      </c>
      <c r="H126">
        <f t="shared" si="24"/>
        <v>-9452</v>
      </c>
      <c r="I126">
        <f t="shared" si="27"/>
        <v>2.6380441704532132E-4</v>
      </c>
      <c r="P126">
        <f t="shared" si="28"/>
        <v>2.6380441704532132E-4</v>
      </c>
      <c r="Q126">
        <f t="shared" ca="1" si="26"/>
        <v>-1.4067663244733122E-4</v>
      </c>
      <c r="R126" s="61"/>
      <c r="S126" s="2">
        <f t="shared" si="25"/>
        <v>37735.730900000002</v>
      </c>
      <c r="W126">
        <v>-7364.5</v>
      </c>
      <c r="X126">
        <v>-8.3199032087577507E-4</v>
      </c>
      <c r="Z126" s="306"/>
      <c r="AA126" s="306" t="s">
        <v>124</v>
      </c>
      <c r="AB126" s="306" t="s">
        <v>113</v>
      </c>
      <c r="AC126" s="306" t="s">
        <v>125</v>
      </c>
      <c r="AD126" s="306" t="s">
        <v>126</v>
      </c>
      <c r="AE126" s="306" t="s">
        <v>127</v>
      </c>
      <c r="AF126" s="306" t="s">
        <v>128</v>
      </c>
      <c r="AG126" s="306" t="s">
        <v>129</v>
      </c>
      <c r="AH126" s="306" t="s">
        <v>130</v>
      </c>
    </row>
    <row r="127" spans="1:34" s="190" customFormat="1" x14ac:dyDescent="0.2">
      <c r="A127" s="183" t="s">
        <v>151</v>
      </c>
      <c r="B127" s="194" t="s">
        <v>93</v>
      </c>
      <c r="C127" s="195" t="s">
        <v>33</v>
      </c>
      <c r="D127" s="196" t="str">
        <f t="shared" si="22"/>
        <v>II</v>
      </c>
      <c r="E127" s="197">
        <v>53078.311099999999</v>
      </c>
      <c r="F127" s="214">
        <v>2.9999999999999997E-4</v>
      </c>
      <c r="G127" s="190">
        <f t="shared" si="23"/>
        <v>-8608.5016309730345</v>
      </c>
      <c r="H127" s="190">
        <f t="shared" si="24"/>
        <v>-8608.5</v>
      </c>
      <c r="I127" s="190">
        <f t="shared" si="27"/>
        <v>-6.2663606513524428E-4</v>
      </c>
      <c r="P127" s="190">
        <f t="shared" si="28"/>
        <v>-6.2663606513524428E-4</v>
      </c>
      <c r="Q127">
        <f t="shared" ca="1" si="26"/>
        <v>-9.1021117128289863E-5</v>
      </c>
      <c r="R127" s="199"/>
      <c r="S127" s="193">
        <f t="shared" si="25"/>
        <v>38059.811099999999</v>
      </c>
      <c r="W127" s="190">
        <v>-6502</v>
      </c>
      <c r="X127" s="190">
        <v>1.5549449017271399E-5</v>
      </c>
    </row>
    <row r="128" spans="1:34" s="190" customFormat="1" x14ac:dyDescent="0.2">
      <c r="A128" s="183" t="s">
        <v>151</v>
      </c>
      <c r="B128" s="194" t="s">
        <v>93</v>
      </c>
      <c r="C128" s="195" t="s">
        <v>35</v>
      </c>
      <c r="D128" s="196" t="str">
        <f t="shared" si="22"/>
        <v>I</v>
      </c>
      <c r="E128" s="197">
        <v>53414.305</v>
      </c>
      <c r="F128" s="214">
        <v>2.9999999999999997E-4</v>
      </c>
      <c r="G128" s="190">
        <f t="shared" si="23"/>
        <v>-7733.9956415467368</v>
      </c>
      <c r="H128" s="190">
        <f t="shared" si="24"/>
        <v>-7734</v>
      </c>
      <c r="I128" s="190">
        <f t="shared" si="27"/>
        <v>1.6745610992074944E-3</v>
      </c>
      <c r="P128" s="190">
        <f t="shared" si="28"/>
        <v>1.6745610992074944E-3</v>
      </c>
      <c r="Q128">
        <f t="shared" ca="1" si="26"/>
        <v>-3.9540680677191333E-5</v>
      </c>
      <c r="R128" s="199"/>
      <c r="S128" s="193">
        <f t="shared" si="25"/>
        <v>38395.805</v>
      </c>
      <c r="W128" s="190">
        <v>-5670.5</v>
      </c>
      <c r="X128" s="190">
        <v>-1.3082763398415409E-3</v>
      </c>
    </row>
    <row r="129" spans="1:24" s="190" customFormat="1" x14ac:dyDescent="0.2">
      <c r="A129" s="183" t="s">
        <v>151</v>
      </c>
      <c r="B129" s="194" t="s">
        <v>93</v>
      </c>
      <c r="C129" s="195" t="s">
        <v>35</v>
      </c>
      <c r="D129" s="196" t="str">
        <f t="shared" si="22"/>
        <v>I</v>
      </c>
      <c r="E129" s="197">
        <v>53414.305200000003</v>
      </c>
      <c r="F129" s="214">
        <v>2.9999999999999997E-4</v>
      </c>
      <c r="G129" s="190">
        <f t="shared" si="23"/>
        <v>-7733.9951209980018</v>
      </c>
      <c r="H129" s="190">
        <f t="shared" si="24"/>
        <v>-7734</v>
      </c>
      <c r="I129" s="190">
        <f t="shared" si="27"/>
        <v>1.8745611014310271E-3</v>
      </c>
      <c r="P129" s="190">
        <f t="shared" si="28"/>
        <v>1.8745611014310271E-3</v>
      </c>
      <c r="Q129">
        <f t="shared" ca="1" si="26"/>
        <v>-3.9540680677191333E-5</v>
      </c>
      <c r="R129" s="199"/>
      <c r="S129" s="193">
        <f t="shared" si="25"/>
        <v>38395.805200000003</v>
      </c>
      <c r="W129" s="190">
        <v>-5670.5</v>
      </c>
      <c r="X129" s="190">
        <v>-6.0827634297311306E-4</v>
      </c>
    </row>
    <row r="130" spans="1:24" s="190" customFormat="1" x14ac:dyDescent="0.2">
      <c r="A130" s="183" t="s">
        <v>151</v>
      </c>
      <c r="B130" s="194" t="s">
        <v>93</v>
      </c>
      <c r="C130" s="195" t="s">
        <v>35</v>
      </c>
      <c r="D130" s="196" t="str">
        <f t="shared" si="22"/>
        <v>I</v>
      </c>
      <c r="E130" s="197">
        <v>53414.306900000003</v>
      </c>
      <c r="F130" s="214">
        <v>2.9999999999999997E-4</v>
      </c>
      <c r="G130" s="190">
        <f t="shared" si="23"/>
        <v>-7733.9906963337953</v>
      </c>
      <c r="H130" s="190">
        <f t="shared" si="24"/>
        <v>-7734</v>
      </c>
      <c r="I130" s="190">
        <f t="shared" si="27"/>
        <v>3.5745611021411605E-3</v>
      </c>
      <c r="P130" s="190">
        <f t="shared" si="28"/>
        <v>3.5745611021411605E-3</v>
      </c>
      <c r="Q130">
        <f t="shared" ca="1" si="26"/>
        <v>-3.9540680677191333E-5</v>
      </c>
      <c r="R130" s="199"/>
      <c r="S130" s="193">
        <f t="shared" si="25"/>
        <v>38395.806900000003</v>
      </c>
      <c r="W130" s="190">
        <v>-5670.5</v>
      </c>
      <c r="X130" s="190">
        <v>-5.0827633822336793E-4</v>
      </c>
    </row>
    <row r="131" spans="1:24" x14ac:dyDescent="0.2">
      <c r="A131" s="4" t="s">
        <v>151</v>
      </c>
      <c r="B131" s="194" t="s">
        <v>93</v>
      </c>
      <c r="C131" s="87" t="s">
        <v>33</v>
      </c>
      <c r="D131" s="90" t="str">
        <f t="shared" si="22"/>
        <v>II</v>
      </c>
      <c r="E131" s="70">
        <v>53415.262600000002</v>
      </c>
      <c r="F131" s="27">
        <v>2.9999999999999997E-4</v>
      </c>
      <c r="G131">
        <f t="shared" si="23"/>
        <v>-7731.5032542281697</v>
      </c>
      <c r="H131">
        <f t="shared" si="24"/>
        <v>-7731.5</v>
      </c>
      <c r="I131">
        <f t="shared" si="27"/>
        <v>-1.2503068355727009E-3</v>
      </c>
      <c r="P131">
        <f t="shared" si="28"/>
        <v>-1.2503068355727009E-3</v>
      </c>
      <c r="Q131">
        <f t="shared" ca="1" si="26"/>
        <v>-3.939350961815446E-5</v>
      </c>
      <c r="R131" s="61"/>
      <c r="S131" s="2">
        <f t="shared" si="25"/>
        <v>38396.762600000002</v>
      </c>
      <c r="W131">
        <v>-5650.5</v>
      </c>
      <c r="X131">
        <v>-3.0752411112189293E-4</v>
      </c>
    </row>
    <row r="132" spans="1:24" x14ac:dyDescent="0.2">
      <c r="A132" s="4" t="s">
        <v>151</v>
      </c>
      <c r="B132" s="60" t="s">
        <v>93</v>
      </c>
      <c r="C132" s="87" t="s">
        <v>33</v>
      </c>
      <c r="D132" s="90" t="str">
        <f t="shared" si="22"/>
        <v>II</v>
      </c>
      <c r="E132" s="70">
        <v>53415.263299999999</v>
      </c>
      <c r="F132" s="27">
        <v>2.9999999999999997E-4</v>
      </c>
      <c r="G132">
        <f t="shared" si="23"/>
        <v>-7731.501432307623</v>
      </c>
      <c r="H132">
        <f t="shared" si="24"/>
        <v>-7731.5</v>
      </c>
      <c r="I132">
        <f t="shared" si="27"/>
        <v>-5.503068387042731E-4</v>
      </c>
      <c r="P132">
        <f t="shared" si="28"/>
        <v>-5.503068387042731E-4</v>
      </c>
      <c r="Q132">
        <f t="shared" ca="1" si="26"/>
        <v>-3.939350961815446E-5</v>
      </c>
      <c r="R132" s="61"/>
      <c r="S132" s="2">
        <f t="shared" si="25"/>
        <v>38396.763299999999</v>
      </c>
      <c r="W132">
        <v>-5576.5</v>
      </c>
      <c r="X132">
        <v>-1.2447408516891301E-3</v>
      </c>
    </row>
    <row r="133" spans="1:24" x14ac:dyDescent="0.2">
      <c r="A133" s="4" t="s">
        <v>151</v>
      </c>
      <c r="B133" s="60" t="s">
        <v>93</v>
      </c>
      <c r="C133" s="87" t="s">
        <v>33</v>
      </c>
      <c r="D133" s="90" t="str">
        <f t="shared" si="22"/>
        <v>II</v>
      </c>
      <c r="E133" s="70">
        <v>53415.263400000003</v>
      </c>
      <c r="F133" s="27">
        <v>2.9999999999999997E-4</v>
      </c>
      <c r="G133">
        <f t="shared" si="23"/>
        <v>-7731.5011720332459</v>
      </c>
      <c r="H133">
        <f t="shared" si="24"/>
        <v>-7731.5</v>
      </c>
      <c r="I133">
        <f t="shared" si="27"/>
        <v>-4.5030683395452797E-4</v>
      </c>
      <c r="P133">
        <f t="shared" si="28"/>
        <v>-4.5030683395452797E-4</v>
      </c>
      <c r="Q133">
        <f t="shared" ca="1" si="26"/>
        <v>-3.939350961815446E-5</v>
      </c>
      <c r="R133" s="61"/>
      <c r="S133" s="2">
        <f t="shared" si="25"/>
        <v>38396.763400000003</v>
      </c>
      <c r="W133">
        <v>-5547.5</v>
      </c>
      <c r="X133">
        <v>-2.3365012020803988E-4</v>
      </c>
    </row>
    <row r="134" spans="1:24" s="124" customFormat="1" x14ac:dyDescent="0.2">
      <c r="A134" s="119" t="s">
        <v>152</v>
      </c>
      <c r="B134" s="146" t="s">
        <v>105</v>
      </c>
      <c r="C134" s="129" t="s">
        <v>35</v>
      </c>
      <c r="D134" s="121" t="str">
        <f t="shared" si="22"/>
        <v>II</v>
      </c>
      <c r="E134" s="136">
        <v>56381.751300000004</v>
      </c>
      <c r="F134" s="136">
        <v>2.9999999999999997E-4</v>
      </c>
      <c r="G134" s="146">
        <f t="shared" si="23"/>
        <v>-10.493629602780729</v>
      </c>
      <c r="H134" s="124">
        <f t="shared" si="24"/>
        <v>-10.5</v>
      </c>
      <c r="I134" s="124">
        <f t="shared" si="27"/>
        <v>2.4475699756294489E-3</v>
      </c>
      <c r="N134" s="124">
        <f>I134</f>
        <v>2.4475699756294489E-3</v>
      </c>
      <c r="Q134" s="126">
        <f t="shared" ca="1" si="26"/>
        <v>4.1512958911132762E-4</v>
      </c>
      <c r="R134" s="127"/>
      <c r="S134" s="128">
        <f t="shared" si="25"/>
        <v>41363.251300000004</v>
      </c>
    </row>
    <row r="135" spans="1:24" s="124" customFormat="1" x14ac:dyDescent="0.2">
      <c r="A135" s="119" t="s">
        <v>152</v>
      </c>
      <c r="B135" s="146" t="s">
        <v>105</v>
      </c>
      <c r="C135" s="129" t="s">
        <v>33</v>
      </c>
      <c r="D135" s="121" t="str">
        <f t="shared" si="22"/>
        <v>I</v>
      </c>
      <c r="E135" s="136">
        <v>56385.784099999997</v>
      </c>
      <c r="F135" s="136">
        <v>2.9999999999999997E-4</v>
      </c>
      <c r="G135" s="146">
        <f t="shared" si="23"/>
        <v>2.714986072661E-3</v>
      </c>
      <c r="H135" s="124">
        <f t="shared" si="24"/>
        <v>0</v>
      </c>
      <c r="I135" s="124">
        <f t="shared" si="27"/>
        <v>1.0431246555526741E-3</v>
      </c>
      <c r="N135" s="124">
        <f>I135</f>
        <v>1.0431246555526741E-3</v>
      </c>
      <c r="Q135" s="126">
        <f t="shared" ca="1" si="26"/>
        <v>4.1574770755928249E-4</v>
      </c>
      <c r="R135" s="127"/>
      <c r="S135" s="128">
        <f t="shared" si="25"/>
        <v>41367.284099999997</v>
      </c>
    </row>
    <row r="136" spans="1:24" s="124" customFormat="1" x14ac:dyDescent="0.2">
      <c r="A136" s="119" t="s">
        <v>152</v>
      </c>
      <c r="B136" s="134" t="s">
        <v>137</v>
      </c>
      <c r="C136" s="135" t="s">
        <v>33</v>
      </c>
      <c r="D136" s="121" t="str">
        <f t="shared" si="22"/>
        <v>I</v>
      </c>
      <c r="E136" s="136">
        <v>56395.390200000002</v>
      </c>
      <c r="F136" s="136">
        <v>1E-4</v>
      </c>
      <c r="G136" s="151">
        <f t="shared" si="23"/>
        <v>25.004930755560938</v>
      </c>
      <c r="H136" s="146">
        <f t="shared" si="24"/>
        <v>25</v>
      </c>
      <c r="I136" s="152">
        <f t="shared" si="27"/>
        <v>1.8944453331641853E-3</v>
      </c>
      <c r="O136" s="125">
        <f>I136</f>
        <v>1.8944453331641853E-3</v>
      </c>
      <c r="Q136" s="126">
        <f t="shared" ca="1" si="26"/>
        <v>4.1721941814965122E-4</v>
      </c>
      <c r="R136" s="127"/>
      <c r="S136" s="128">
        <f t="shared" si="25"/>
        <v>41376.890200000002</v>
      </c>
    </row>
    <row r="137" spans="1:24" s="124" customFormat="1" x14ac:dyDescent="0.2">
      <c r="A137" s="119" t="s">
        <v>152</v>
      </c>
      <c r="B137" s="134" t="s">
        <v>137</v>
      </c>
      <c r="C137" s="129" t="s">
        <v>35</v>
      </c>
      <c r="D137" s="121" t="str">
        <f t="shared" si="22"/>
        <v>II</v>
      </c>
      <c r="E137" s="136">
        <v>56395.582399999999</v>
      </c>
      <c r="F137" s="136">
        <v>1E-4</v>
      </c>
      <c r="G137" s="151">
        <f t="shared" si="23"/>
        <v>25.505178084949083</v>
      </c>
      <c r="H137" s="146">
        <f t="shared" si="24"/>
        <v>25.5</v>
      </c>
      <c r="I137" s="152">
        <f t="shared" si="27"/>
        <v>1.9894717479473911E-3</v>
      </c>
      <c r="O137" s="125">
        <f>I137</f>
        <v>1.9894717479473911E-3</v>
      </c>
      <c r="Q137" s="126">
        <f t="shared" ca="1" si="26"/>
        <v>4.172488523614586E-4</v>
      </c>
      <c r="S137" s="128">
        <f t="shared" si="25"/>
        <v>41377.082399999999</v>
      </c>
    </row>
    <row r="138" spans="1:24" x14ac:dyDescent="0.2">
      <c r="B138" s="19"/>
    </row>
    <row r="139" spans="1:24" x14ac:dyDescent="0.2">
      <c r="B139" s="19"/>
    </row>
    <row r="140" spans="1:24" x14ac:dyDescent="0.2">
      <c r="B140" s="19"/>
    </row>
    <row r="141" spans="1:24" x14ac:dyDescent="0.2">
      <c r="B141" s="19"/>
    </row>
    <row r="142" spans="1:24" x14ac:dyDescent="0.2">
      <c r="B142" s="19"/>
    </row>
    <row r="143" spans="1:24" x14ac:dyDescent="0.2">
      <c r="B143" s="19"/>
    </row>
    <row r="144" spans="1:24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AI389"/>
  <sheetViews>
    <sheetView workbookViewId="0">
      <pane xSplit="14" ySplit="22" topLeftCell="O126" activePane="bottomRight" state="frozen"/>
      <selection pane="topRight" activeCell="O1" sqref="O1"/>
      <selection pane="bottomLeft" activeCell="A23" sqref="A23"/>
      <selection pane="bottomRight" activeCell="B142" sqref="B142"/>
    </sheetView>
  </sheetViews>
  <sheetFormatPr defaultColWidth="10.28515625" defaultRowHeight="12.75" x14ac:dyDescent="0.2"/>
  <cols>
    <col min="1" max="1" width="5.85546875" style="4" customWidth="1"/>
    <col min="2" max="2" width="17.85546875" customWidth="1"/>
    <col min="3" max="4" width="5.140625" style="4" customWidth="1"/>
    <col min="5" max="5" width="11.85546875" style="27" customWidth="1"/>
    <col min="6" max="6" width="11.7109375" style="27" customWidth="1"/>
    <col min="7" max="7" width="15.42578125" customWidth="1"/>
    <col min="8" max="8" width="9.140625" customWidth="1"/>
    <col min="9" max="9" width="8.140625" customWidth="1"/>
    <col min="10" max="16" width="8.5703125" customWidth="1"/>
    <col min="17" max="17" width="8" customWidth="1"/>
    <col min="18" max="18" width="7.7109375" customWidth="1"/>
    <col min="19" max="19" width="9.85546875" customWidth="1"/>
    <col min="20" max="25" width="10.28515625" customWidth="1"/>
    <col min="26" max="26" width="17" customWidth="1"/>
  </cols>
  <sheetData>
    <row r="1" spans="2:11" ht="20.25" x14ac:dyDescent="0.3">
      <c r="B1" s="1" t="s">
        <v>60</v>
      </c>
      <c r="G1">
        <v>55593.926484267802</v>
      </c>
      <c r="J1">
        <v>1</v>
      </c>
      <c r="K1" t="s">
        <v>148</v>
      </c>
    </row>
    <row r="2" spans="2:11" x14ac:dyDescent="0.2">
      <c r="B2" t="s">
        <v>29</v>
      </c>
      <c r="C2" s="15" t="s">
        <v>55</v>
      </c>
      <c r="D2" s="64"/>
      <c r="E2" s="307" t="s">
        <v>206</v>
      </c>
      <c r="J2">
        <v>2</v>
      </c>
      <c r="K2" t="s">
        <v>149</v>
      </c>
    </row>
    <row r="3" spans="2:11" ht="13.5" thickBot="1" x14ac:dyDescent="0.25">
      <c r="E3" s="28"/>
      <c r="F3" s="29"/>
      <c r="J3">
        <v>3</v>
      </c>
      <c r="K3" t="s">
        <v>150</v>
      </c>
    </row>
    <row r="4" spans="2:11" ht="13.5" thickBot="1" x14ac:dyDescent="0.25">
      <c r="B4" s="6" t="s">
        <v>4</v>
      </c>
      <c r="D4" s="236" t="s">
        <v>152</v>
      </c>
      <c r="E4" s="30">
        <v>44365.2497</v>
      </c>
      <c r="F4" s="31">
        <v>0.38416</v>
      </c>
      <c r="J4">
        <v>4</v>
      </c>
      <c r="K4" t="s">
        <v>151</v>
      </c>
    </row>
    <row r="5" spans="2:11" x14ac:dyDescent="0.2">
      <c r="J5">
        <v>5</v>
      </c>
      <c r="K5" t="s">
        <v>152</v>
      </c>
    </row>
    <row r="6" spans="2:11" x14ac:dyDescent="0.2">
      <c r="B6" s="6" t="s">
        <v>5</v>
      </c>
      <c r="E6" s="86"/>
      <c r="J6">
        <v>6</v>
      </c>
      <c r="K6" t="s">
        <v>95</v>
      </c>
    </row>
    <row r="7" spans="2:11" x14ac:dyDescent="0.2">
      <c r="B7" t="s">
        <v>6</v>
      </c>
      <c r="E7" s="27">
        <v>56385.975161848924</v>
      </c>
      <c r="F7" s="86">
        <v>0.38420994717305912</v>
      </c>
      <c r="G7" s="27" t="s">
        <v>162</v>
      </c>
      <c r="J7">
        <v>7</v>
      </c>
      <c r="K7" t="s">
        <v>165</v>
      </c>
    </row>
    <row r="8" spans="2:11" x14ac:dyDescent="0.2">
      <c r="B8" t="s">
        <v>7</v>
      </c>
      <c r="E8" s="27">
        <v>0.38420994717305901</v>
      </c>
      <c r="J8">
        <v>8</v>
      </c>
      <c r="K8" t="s">
        <v>166</v>
      </c>
    </row>
    <row r="9" spans="2:11" x14ac:dyDescent="0.2">
      <c r="B9" s="35" t="s">
        <v>67</v>
      </c>
      <c r="C9" s="24"/>
      <c r="D9" s="36"/>
      <c r="E9" s="37">
        <v>8</v>
      </c>
      <c r="F9" s="36" t="s">
        <v>68</v>
      </c>
      <c r="G9" s="36"/>
      <c r="J9">
        <v>9</v>
      </c>
      <c r="K9" t="s">
        <v>33</v>
      </c>
    </row>
    <row r="10" spans="2:11" ht="13.5" thickBot="1" x14ac:dyDescent="0.25">
      <c r="B10" s="36"/>
      <c r="C10" s="24"/>
      <c r="D10" s="36"/>
      <c r="E10" s="5" t="s">
        <v>24</v>
      </c>
      <c r="F10" s="5" t="s">
        <v>25</v>
      </c>
      <c r="G10" s="36"/>
      <c r="H10">
        <f>COLUMN()</f>
        <v>8</v>
      </c>
      <c r="I10">
        <f>COLUMN()</f>
        <v>9</v>
      </c>
      <c r="J10">
        <v>10</v>
      </c>
      <c r="K10" t="s">
        <v>167</v>
      </c>
    </row>
    <row r="11" spans="2:11" x14ac:dyDescent="0.2">
      <c r="B11" s="36" t="s">
        <v>20</v>
      </c>
      <c r="C11" s="24"/>
      <c r="D11" s="36"/>
      <c r="E11" s="49">
        <f ca="1">INTERCEPT(INDIRECT($I$11):I970,INDIRECT($H$11):H970)</f>
        <v>1.1961434025957855E-3</v>
      </c>
      <c r="F11" s="4"/>
      <c r="G11" s="36"/>
      <c r="H11" s="50" t="str">
        <f>VLOOKUP(H10,$J$1:$K$11,2,FALSE)&amp;$G19</f>
        <v>H107</v>
      </c>
      <c r="I11" s="50" t="str">
        <f>VLOOKUP(I10,$J$1:$K$11,2,FALSE)&amp;$G19</f>
        <v>I107</v>
      </c>
      <c r="J11">
        <v>11</v>
      </c>
      <c r="K11" t="s">
        <v>168</v>
      </c>
    </row>
    <row r="12" spans="2:11" x14ac:dyDescent="0.2">
      <c r="B12" s="36" t="s">
        <v>21</v>
      </c>
      <c r="C12" s="24"/>
      <c r="D12" s="36"/>
      <c r="E12" s="49">
        <f ca="1">SLOPE(INDIRECT($I$11):I970,INDIRECT($H$11):H970)</f>
        <v>2.4209992602648002E-7</v>
      </c>
      <c r="F12" s="4"/>
      <c r="G12" s="36"/>
    </row>
    <row r="13" spans="2:11" x14ac:dyDescent="0.2">
      <c r="B13" s="36" t="s">
        <v>23</v>
      </c>
      <c r="C13" s="24"/>
      <c r="D13" s="36"/>
      <c r="E13" s="4" t="s">
        <v>18</v>
      </c>
      <c r="F13" s="4"/>
      <c r="G13" s="36"/>
    </row>
    <row r="14" spans="2:11" x14ac:dyDescent="0.2">
      <c r="B14" s="36"/>
      <c r="C14" s="24"/>
      <c r="D14" s="36"/>
      <c r="E14" s="36"/>
      <c r="F14" s="36"/>
      <c r="G14" s="36"/>
    </row>
    <row r="15" spans="2:11" x14ac:dyDescent="0.2">
      <c r="B15" s="38" t="s">
        <v>22</v>
      </c>
      <c r="C15" s="24"/>
      <c r="D15" s="36"/>
      <c r="E15" s="39">
        <f ca="1">(E7+E11)+(E8+E12)*INT(MAX(H21:H3511))</f>
        <v>56407.492128591613</v>
      </c>
      <c r="F15" s="40" t="s">
        <v>69</v>
      </c>
      <c r="G15" s="41">
        <f ca="1">TODAY()+15018.5-C9/24</f>
        <v>60367.5</v>
      </c>
    </row>
    <row r="16" spans="2:11" x14ac:dyDescent="0.2">
      <c r="B16" s="42" t="s">
        <v>8</v>
      </c>
      <c r="C16" s="24"/>
      <c r="D16" s="36"/>
      <c r="E16" s="43">
        <f ca="1">+E8+E12</f>
        <v>0.38421018927298506</v>
      </c>
      <c r="F16" s="40" t="s">
        <v>83</v>
      </c>
      <c r="G16" s="41">
        <f ca="1">ROUND(2*(G15-E7)/E8,0)/2+1</f>
        <v>10364</v>
      </c>
    </row>
    <row r="17" spans="1:24" ht="13.5" thickBot="1" x14ac:dyDescent="0.25">
      <c r="B17" s="40" t="s">
        <v>65</v>
      </c>
      <c r="C17" s="24"/>
      <c r="D17" s="36"/>
      <c r="E17" s="36">
        <f>COUNT(E21:E2169)</f>
        <v>121</v>
      </c>
      <c r="F17" s="40" t="s">
        <v>71</v>
      </c>
      <c r="G17" s="44">
        <f ca="1">+E15+E16*G16-15018.5-E9/24</f>
        <v>45370.613196883496</v>
      </c>
    </row>
    <row r="18" spans="1:24" ht="14.25" thickTop="1" thickBot="1" x14ac:dyDescent="0.25">
      <c r="B18" s="42" t="s">
        <v>9</v>
      </c>
      <c r="C18" s="24"/>
      <c r="D18" s="36"/>
      <c r="E18" s="45">
        <f ca="1">+E15</f>
        <v>56407.492128591613</v>
      </c>
      <c r="F18" s="46">
        <f ca="1">+E16</f>
        <v>0.38421018927298506</v>
      </c>
      <c r="G18" s="47" t="s">
        <v>72</v>
      </c>
    </row>
    <row r="19" spans="1:24" ht="13.5" thickTop="1" x14ac:dyDescent="0.2">
      <c r="B19" s="51" t="s">
        <v>78</v>
      </c>
      <c r="D19"/>
      <c r="E19">
        <f>E7+AA86</f>
        <v>56385.975161848924</v>
      </c>
      <c r="F19">
        <f>E8+AA87</f>
        <v>0.38420994717305901</v>
      </c>
      <c r="G19" s="52">
        <v>107</v>
      </c>
    </row>
    <row r="20" spans="1:24" ht="13.5" thickBot="1" x14ac:dyDescent="0.25">
      <c r="A20" s="5" t="s">
        <v>154</v>
      </c>
      <c r="B20" s="5" t="s">
        <v>10</v>
      </c>
      <c r="C20" s="5" t="s">
        <v>11</v>
      </c>
      <c r="D20" s="5"/>
      <c r="E20" s="32" t="s">
        <v>12</v>
      </c>
      <c r="F20" s="32" t="s">
        <v>17</v>
      </c>
      <c r="G20" s="5" t="s">
        <v>13</v>
      </c>
      <c r="H20" s="5" t="s">
        <v>14</v>
      </c>
      <c r="I20" s="5" t="s">
        <v>15</v>
      </c>
      <c r="J20" s="8" t="s">
        <v>16</v>
      </c>
      <c r="K20" s="8" t="s">
        <v>132</v>
      </c>
      <c r="L20" s="8" t="s">
        <v>53</v>
      </c>
      <c r="M20" s="8" t="s">
        <v>37</v>
      </c>
      <c r="N20" s="8" t="s">
        <v>43</v>
      </c>
      <c r="O20" s="8" t="s">
        <v>138</v>
      </c>
      <c r="P20" s="8" t="s">
        <v>30</v>
      </c>
      <c r="Q20" s="8" t="s">
        <v>27</v>
      </c>
      <c r="R20" s="7" t="s">
        <v>26</v>
      </c>
      <c r="S20" s="5" t="s">
        <v>19</v>
      </c>
      <c r="T20" s="309" t="s">
        <v>94</v>
      </c>
    </row>
    <row r="21" spans="1:24" x14ac:dyDescent="0.2">
      <c r="A21" s="4" t="s">
        <v>148</v>
      </c>
      <c r="B21" s="14" t="s">
        <v>107</v>
      </c>
      <c r="C21" s="81" t="s">
        <v>33</v>
      </c>
      <c r="D21" s="81" t="str">
        <f t="shared" ref="D21:D52" si="0">IF(H21=INT(H21),"I","II")</f>
        <v>II</v>
      </c>
      <c r="E21" s="78">
        <v>46180.449000000001</v>
      </c>
      <c r="F21" s="78"/>
      <c r="G21" s="9">
        <f t="shared" ref="G21:G52" si="1">+(E21-E$7)/E$8</f>
        <v>-26562.368405449084</v>
      </c>
      <c r="H21">
        <f t="shared" ref="H21:H52" si="2">ROUND(2*G21,0)/2</f>
        <v>-26562.5</v>
      </c>
      <c r="I21" s="10">
        <f t="shared" ref="I21:I52" si="3">+E21-(E$7+H21*E$8)</f>
        <v>5.0559935458295513E-2</v>
      </c>
      <c r="K21" s="6"/>
      <c r="M21" s="10"/>
      <c r="R21" s="61"/>
      <c r="S21" s="2">
        <f t="shared" ref="S21:S52" si="4">+E21-15018.5</f>
        <v>31161.949000000001</v>
      </c>
      <c r="U21" t="s">
        <v>156</v>
      </c>
    </row>
    <row r="22" spans="1:24" x14ac:dyDescent="0.2">
      <c r="A22" s="4" t="s">
        <v>148</v>
      </c>
      <c r="B22" s="14" t="s">
        <v>107</v>
      </c>
      <c r="C22" s="81" t="s">
        <v>33</v>
      </c>
      <c r="D22" s="81" t="str">
        <f t="shared" si="0"/>
        <v>II</v>
      </c>
      <c r="E22" s="78">
        <v>46180.4496</v>
      </c>
      <c r="F22" s="78"/>
      <c r="G22" s="9">
        <f t="shared" si="1"/>
        <v>-26562.366843802894</v>
      </c>
      <c r="H22">
        <f t="shared" si="2"/>
        <v>-26562.5</v>
      </c>
      <c r="I22" s="10">
        <f t="shared" si="3"/>
        <v>5.1159935457690153E-2</v>
      </c>
      <c r="K22" s="6"/>
      <c r="M22" s="10"/>
      <c r="R22" s="61"/>
      <c r="S22" s="2">
        <f t="shared" si="4"/>
        <v>31161.9496</v>
      </c>
    </row>
    <row r="23" spans="1:24" x14ac:dyDescent="0.2">
      <c r="A23" s="107" t="s">
        <v>158</v>
      </c>
      <c r="B23" s="60" t="s">
        <v>66</v>
      </c>
      <c r="C23" s="87" t="s">
        <v>157</v>
      </c>
      <c r="D23" s="90" t="str">
        <f t="shared" si="0"/>
        <v>I</v>
      </c>
      <c r="E23" s="64">
        <v>54229.40178</v>
      </c>
      <c r="F23" s="83">
        <v>1E-4</v>
      </c>
      <c r="G23">
        <f t="shared" si="1"/>
        <v>-5613.0076738422986</v>
      </c>
      <c r="H23">
        <f t="shared" si="2"/>
        <v>-5613</v>
      </c>
      <c r="I23">
        <f t="shared" si="3"/>
        <v>-2.9483665421139449E-3</v>
      </c>
      <c r="P23">
        <f>I23</f>
        <v>-2.9483665421139449E-3</v>
      </c>
      <c r="Q23">
        <f ca="1">+E$11+E$12*H23</f>
        <v>-1.6276348219084694E-4</v>
      </c>
      <c r="S23" s="2">
        <f t="shared" si="4"/>
        <v>39210.90178</v>
      </c>
      <c r="W23">
        <v>-1748</v>
      </c>
      <c r="X23">
        <v>-3.8574499922106043E-4</v>
      </c>
    </row>
    <row r="24" spans="1:24" x14ac:dyDescent="0.2">
      <c r="A24" s="4" t="s">
        <v>148</v>
      </c>
      <c r="B24" s="14" t="s">
        <v>46</v>
      </c>
      <c r="C24" s="69" t="s">
        <v>33</v>
      </c>
      <c r="D24" s="81" t="str">
        <f t="shared" si="0"/>
        <v>II</v>
      </c>
      <c r="E24" s="78">
        <v>48717.360999999997</v>
      </c>
      <c r="F24" s="78">
        <v>4.0000000000000001E-3</v>
      </c>
      <c r="G24" s="9">
        <f t="shared" si="1"/>
        <v>-19959.436808633087</v>
      </c>
      <c r="H24">
        <f t="shared" si="2"/>
        <v>-19959.5</v>
      </c>
      <c r="I24" s="10">
        <f t="shared" si="3"/>
        <v>2.4278751741803717E-2</v>
      </c>
      <c r="K24" s="75">
        <f t="shared" ref="K24:K40" si="5">I24</f>
        <v>2.4278751741803717E-2</v>
      </c>
      <c r="S24" s="2">
        <f t="shared" si="4"/>
        <v>33698.860999999997</v>
      </c>
    </row>
    <row r="25" spans="1:24" x14ac:dyDescent="0.2">
      <c r="A25" s="4" t="s">
        <v>148</v>
      </c>
      <c r="B25" s="14" t="s">
        <v>46</v>
      </c>
      <c r="C25" s="69" t="s">
        <v>33</v>
      </c>
      <c r="D25" s="81" t="str">
        <f t="shared" si="0"/>
        <v>II</v>
      </c>
      <c r="E25" s="78">
        <v>48733.491999999998</v>
      </c>
      <c r="F25" s="78">
        <v>2E-3</v>
      </c>
      <c r="G25" s="9">
        <f t="shared" si="1"/>
        <v>-19917.451950826333</v>
      </c>
      <c r="H25">
        <f t="shared" si="2"/>
        <v>-19917.5</v>
      </c>
      <c r="I25" s="10">
        <f t="shared" si="3"/>
        <v>1.8460970473825E-2</v>
      </c>
      <c r="K25" s="75">
        <f t="shared" si="5"/>
        <v>1.8460970473825E-2</v>
      </c>
      <c r="S25" s="2">
        <f t="shared" si="4"/>
        <v>33714.991999999998</v>
      </c>
    </row>
    <row r="26" spans="1:24" x14ac:dyDescent="0.2">
      <c r="A26" s="4" t="s">
        <v>148</v>
      </c>
      <c r="B26" s="14" t="s">
        <v>46</v>
      </c>
      <c r="C26" s="81" t="s">
        <v>35</v>
      </c>
      <c r="D26" s="81" t="str">
        <f t="shared" si="0"/>
        <v>I</v>
      </c>
      <c r="E26" s="78">
        <v>48747.523999999998</v>
      </c>
      <c r="F26" s="78">
        <v>2E-3</v>
      </c>
      <c r="G26" s="9">
        <f t="shared" si="1"/>
        <v>-19880.930251939451</v>
      </c>
      <c r="H26">
        <f t="shared" si="2"/>
        <v>-19881</v>
      </c>
      <c r="I26" s="10">
        <f t="shared" si="3"/>
        <v>2.6797898659424391E-2</v>
      </c>
      <c r="K26" s="75">
        <f t="shared" si="5"/>
        <v>2.6797898659424391E-2</v>
      </c>
      <c r="S26" s="2">
        <f t="shared" si="4"/>
        <v>33729.023999999998</v>
      </c>
    </row>
    <row r="27" spans="1:24" x14ac:dyDescent="0.2">
      <c r="A27" s="4" t="s">
        <v>148</v>
      </c>
      <c r="B27" s="14" t="s">
        <v>46</v>
      </c>
      <c r="C27" s="69" t="s">
        <v>33</v>
      </c>
      <c r="D27" s="81" t="str">
        <f t="shared" si="0"/>
        <v>II</v>
      </c>
      <c r="E27" s="78">
        <v>48791.502999999997</v>
      </c>
      <c r="F27" s="78">
        <v>3.0000000000000001E-3</v>
      </c>
      <c r="G27" s="9">
        <f t="shared" si="1"/>
        <v>-19766.464188987182</v>
      </c>
      <c r="H27">
        <f t="shared" si="2"/>
        <v>-19766.5</v>
      </c>
      <c r="I27" s="10">
        <f t="shared" si="3"/>
        <v>1.3758947345195338E-2</v>
      </c>
      <c r="K27" s="75">
        <f t="shared" si="5"/>
        <v>1.3758947345195338E-2</v>
      </c>
      <c r="S27" s="2">
        <f t="shared" si="4"/>
        <v>33773.002999999997</v>
      </c>
    </row>
    <row r="28" spans="1:24" x14ac:dyDescent="0.2">
      <c r="A28" s="4" t="s">
        <v>148</v>
      </c>
      <c r="B28" s="93" t="s">
        <v>47</v>
      </c>
      <c r="C28" s="87" t="s">
        <v>35</v>
      </c>
      <c r="D28" s="90" t="str">
        <f t="shared" si="0"/>
        <v>II</v>
      </c>
      <c r="E28" s="78">
        <v>49873.417999999998</v>
      </c>
      <c r="F28" s="78">
        <v>4.0000000000000001E-3</v>
      </c>
      <c r="G28" s="9">
        <f t="shared" si="1"/>
        <v>-16950.516793662002</v>
      </c>
      <c r="H28">
        <f t="shared" si="2"/>
        <v>-16950.5</v>
      </c>
      <c r="I28" s="10">
        <f t="shared" si="3"/>
        <v>-6.4522919929004274E-3</v>
      </c>
      <c r="K28" s="75">
        <f t="shared" si="5"/>
        <v>-6.4522919929004274E-3</v>
      </c>
      <c r="S28" s="2">
        <f t="shared" si="4"/>
        <v>34854.917999999998</v>
      </c>
      <c r="U28" s="76"/>
    </row>
    <row r="29" spans="1:24" x14ac:dyDescent="0.2">
      <c r="A29" s="4" t="s">
        <v>148</v>
      </c>
      <c r="B29" s="93" t="s">
        <v>47</v>
      </c>
      <c r="C29" s="90" t="s">
        <v>33</v>
      </c>
      <c r="D29" s="90" t="str">
        <f t="shared" si="0"/>
        <v>I</v>
      </c>
      <c r="E29" s="78">
        <v>49882.436000000002</v>
      </c>
      <c r="F29" s="78">
        <v>3.0000000000000001E-3</v>
      </c>
      <c r="G29" s="9">
        <f t="shared" si="1"/>
        <v>-16927.045251432664</v>
      </c>
      <c r="H29">
        <f t="shared" si="2"/>
        <v>-16927</v>
      </c>
      <c r="I29" s="10">
        <f t="shared" si="3"/>
        <v>-1.7386050552886445E-2</v>
      </c>
      <c r="K29" s="75">
        <f t="shared" si="5"/>
        <v>-1.7386050552886445E-2</v>
      </c>
      <c r="S29" s="2">
        <f t="shared" si="4"/>
        <v>34863.936000000002</v>
      </c>
      <c r="U29" s="76"/>
    </row>
    <row r="30" spans="1:24" x14ac:dyDescent="0.2">
      <c r="A30" s="4" t="s">
        <v>148</v>
      </c>
      <c r="B30" s="93" t="s">
        <v>47</v>
      </c>
      <c r="C30" s="90" t="s">
        <v>33</v>
      </c>
      <c r="D30" s="90" t="str">
        <f t="shared" si="0"/>
        <v>I</v>
      </c>
      <c r="E30" s="78">
        <v>49889.375999999997</v>
      </c>
      <c r="F30" s="78">
        <v>2E-3</v>
      </c>
      <c r="G30" s="9">
        <f t="shared" si="1"/>
        <v>-16908.98221050658</v>
      </c>
      <c r="H30">
        <f t="shared" si="2"/>
        <v>-16909</v>
      </c>
      <c r="I30" s="10">
        <f t="shared" si="3"/>
        <v>6.8349003267940134E-3</v>
      </c>
      <c r="K30" s="75">
        <f t="shared" si="5"/>
        <v>6.8349003267940134E-3</v>
      </c>
      <c r="S30" s="2">
        <f t="shared" si="4"/>
        <v>34870.875999999997</v>
      </c>
      <c r="U30" s="76"/>
    </row>
    <row r="31" spans="1:24" x14ac:dyDescent="0.2">
      <c r="A31" s="4" t="s">
        <v>148</v>
      </c>
      <c r="B31" s="93" t="s">
        <v>47</v>
      </c>
      <c r="C31" s="87" t="s">
        <v>35</v>
      </c>
      <c r="D31" s="90" t="str">
        <f t="shared" si="0"/>
        <v>II</v>
      </c>
      <c r="E31" s="78">
        <v>50170.44</v>
      </c>
      <c r="F31" s="78">
        <v>3.0000000000000001E-3</v>
      </c>
      <c r="G31" s="9">
        <f t="shared" si="1"/>
        <v>-16177.444669461589</v>
      </c>
      <c r="H31">
        <f t="shared" si="2"/>
        <v>-16177.5</v>
      </c>
      <c r="I31" s="10">
        <f t="shared" si="3"/>
        <v>2.1258543238218408E-2</v>
      </c>
      <c r="K31" s="75">
        <f t="shared" si="5"/>
        <v>2.1258543238218408E-2</v>
      </c>
      <c r="S31" s="2">
        <f t="shared" si="4"/>
        <v>35151.94</v>
      </c>
      <c r="U31" s="76"/>
    </row>
    <row r="32" spans="1:24" x14ac:dyDescent="0.2">
      <c r="A32" s="4" t="s">
        <v>148</v>
      </c>
      <c r="B32" s="93" t="s">
        <v>47</v>
      </c>
      <c r="C32" s="90" t="s">
        <v>33</v>
      </c>
      <c r="D32" s="90" t="str">
        <f t="shared" si="0"/>
        <v>I</v>
      </c>
      <c r="E32" s="78">
        <v>50178.302000000003</v>
      </c>
      <c r="F32" s="78">
        <v>3.0000000000000001E-3</v>
      </c>
      <c r="G32" s="9">
        <f t="shared" si="1"/>
        <v>-16156.981898890843</v>
      </c>
      <c r="H32">
        <f t="shared" si="2"/>
        <v>-16157</v>
      </c>
      <c r="I32" s="10">
        <f t="shared" si="3"/>
        <v>6.9546261947834864E-3</v>
      </c>
      <c r="K32" s="75">
        <f t="shared" si="5"/>
        <v>6.9546261947834864E-3</v>
      </c>
      <c r="S32" s="2">
        <f t="shared" si="4"/>
        <v>35159.802000000003</v>
      </c>
      <c r="U32" s="76"/>
    </row>
    <row r="33" spans="1:21" x14ac:dyDescent="0.2">
      <c r="A33" s="4" t="s">
        <v>148</v>
      </c>
      <c r="B33" s="93" t="s">
        <v>47</v>
      </c>
      <c r="C33" s="87" t="s">
        <v>35</v>
      </c>
      <c r="D33" s="90" t="str">
        <f t="shared" si="0"/>
        <v>II</v>
      </c>
      <c r="E33" s="78">
        <v>50195.379000000001</v>
      </c>
      <c r="F33" s="78">
        <v>4.0000000000000001E-3</v>
      </c>
      <c r="G33" s="9">
        <f t="shared" si="1"/>
        <v>-16112.534845591867</v>
      </c>
      <c r="H33">
        <f t="shared" si="2"/>
        <v>-16112.5</v>
      </c>
      <c r="I33" s="10">
        <f t="shared" si="3"/>
        <v>-1.338802301324904E-2</v>
      </c>
      <c r="K33" s="75">
        <f t="shared" si="5"/>
        <v>-1.338802301324904E-2</v>
      </c>
      <c r="S33" s="2">
        <f t="shared" si="4"/>
        <v>35176.879000000001</v>
      </c>
      <c r="U33" s="76"/>
    </row>
    <row r="34" spans="1:21" x14ac:dyDescent="0.2">
      <c r="A34" s="4" t="s">
        <v>148</v>
      </c>
      <c r="B34" s="93" t="s">
        <v>47</v>
      </c>
      <c r="C34" s="90" t="s">
        <v>33</v>
      </c>
      <c r="D34" s="90" t="str">
        <f t="shared" si="0"/>
        <v>I</v>
      </c>
      <c r="E34" s="78">
        <v>50211.328999999998</v>
      </c>
      <c r="F34" s="78">
        <v>3.0000000000000001E-3</v>
      </c>
      <c r="G34" s="9">
        <f t="shared" si="1"/>
        <v>-16071.021084385646</v>
      </c>
      <c r="H34">
        <f t="shared" si="2"/>
        <v>-16071</v>
      </c>
      <c r="I34" s="10">
        <f t="shared" si="3"/>
        <v>-8.1008306951844133E-3</v>
      </c>
      <c r="K34" s="75">
        <f t="shared" si="5"/>
        <v>-8.1008306951844133E-3</v>
      </c>
      <c r="S34" s="2">
        <f t="shared" si="4"/>
        <v>35192.828999999998</v>
      </c>
      <c r="U34" s="76"/>
    </row>
    <row r="35" spans="1:21" x14ac:dyDescent="0.2">
      <c r="A35" s="4" t="s">
        <v>148</v>
      </c>
      <c r="B35" s="93" t="s">
        <v>47</v>
      </c>
      <c r="C35" s="87" t="s">
        <v>35</v>
      </c>
      <c r="D35" s="90" t="str">
        <f t="shared" si="0"/>
        <v>II</v>
      </c>
      <c r="E35" s="78">
        <v>50218.445</v>
      </c>
      <c r="F35" s="78">
        <v>5.0000000000000001E-3</v>
      </c>
      <c r="G35" s="9">
        <f t="shared" si="1"/>
        <v>-16052.49996057727</v>
      </c>
      <c r="H35">
        <f t="shared" si="2"/>
        <v>-16052.5</v>
      </c>
      <c r="I35" s="10">
        <f t="shared" si="3"/>
        <v>1.5146601072046906E-5</v>
      </c>
      <c r="K35" s="75">
        <f t="shared" si="5"/>
        <v>1.5146601072046906E-5</v>
      </c>
      <c r="S35" s="2">
        <f t="shared" si="4"/>
        <v>35199.945</v>
      </c>
      <c r="U35" s="76"/>
    </row>
    <row r="36" spans="1:21" x14ac:dyDescent="0.2">
      <c r="A36" s="4" t="s">
        <v>148</v>
      </c>
      <c r="B36" s="93" t="s">
        <v>47</v>
      </c>
      <c r="C36" s="90" t="s">
        <v>33</v>
      </c>
      <c r="D36" s="90" t="str">
        <f t="shared" si="0"/>
        <v>I</v>
      </c>
      <c r="E36" s="78">
        <v>50224.396000000001</v>
      </c>
      <c r="F36" s="78">
        <v>8.0000000000000002E-3</v>
      </c>
      <c r="G36" s="9">
        <f t="shared" si="1"/>
        <v>-16037.011033120323</v>
      </c>
      <c r="H36">
        <f t="shared" si="2"/>
        <v>-16037</v>
      </c>
      <c r="I36" s="10">
        <f t="shared" si="3"/>
        <v>-4.2390345770400017E-3</v>
      </c>
      <c r="K36" s="75">
        <f t="shared" si="5"/>
        <v>-4.2390345770400017E-3</v>
      </c>
      <c r="S36" s="2">
        <f t="shared" si="4"/>
        <v>35205.896000000001</v>
      </c>
      <c r="U36" s="76"/>
    </row>
    <row r="37" spans="1:21" x14ac:dyDescent="0.2">
      <c r="A37" s="4" t="s">
        <v>148</v>
      </c>
      <c r="B37" s="93" t="s">
        <v>47</v>
      </c>
      <c r="C37" s="87" t="s">
        <v>35</v>
      </c>
      <c r="D37" s="90" t="str">
        <f t="shared" si="0"/>
        <v>II</v>
      </c>
      <c r="E37" s="78">
        <v>50248.423999999999</v>
      </c>
      <c r="F37" s="78">
        <v>1E-3</v>
      </c>
      <c r="G37" s="9">
        <f t="shared" si="1"/>
        <v>-15974.472308715107</v>
      </c>
      <c r="H37">
        <f t="shared" si="2"/>
        <v>-15974.5</v>
      </c>
      <c r="I37" s="10">
        <f t="shared" si="3"/>
        <v>1.0639267107762862E-2</v>
      </c>
      <c r="K37" s="75">
        <f t="shared" si="5"/>
        <v>1.0639267107762862E-2</v>
      </c>
      <c r="S37" s="2">
        <f t="shared" si="4"/>
        <v>35229.923999999999</v>
      </c>
      <c r="U37" s="76"/>
    </row>
    <row r="38" spans="1:21" x14ac:dyDescent="0.2">
      <c r="A38" s="4" t="s">
        <v>148</v>
      </c>
      <c r="B38" s="93" t="s">
        <v>49</v>
      </c>
      <c r="C38" s="90" t="s">
        <v>33</v>
      </c>
      <c r="D38" s="90" t="str">
        <f t="shared" si="0"/>
        <v>I</v>
      </c>
      <c r="E38" s="78">
        <v>50516.408000000003</v>
      </c>
      <c r="F38" s="78">
        <v>2E-3</v>
      </c>
      <c r="G38" s="9">
        <f t="shared" si="1"/>
        <v>-15276.978654602877</v>
      </c>
      <c r="H38">
        <f t="shared" si="2"/>
        <v>-15277</v>
      </c>
      <c r="I38" s="10">
        <f t="shared" si="3"/>
        <v>8.2011139020323753E-3</v>
      </c>
      <c r="K38" s="75">
        <f t="shared" si="5"/>
        <v>8.2011139020323753E-3</v>
      </c>
      <c r="S38" s="2">
        <f t="shared" si="4"/>
        <v>35497.908000000003</v>
      </c>
    </row>
    <row r="39" spans="1:21" x14ac:dyDescent="0.2">
      <c r="A39" s="4" t="s">
        <v>148</v>
      </c>
      <c r="B39" s="93" t="s">
        <v>49</v>
      </c>
      <c r="C39" s="87" t="s">
        <v>35</v>
      </c>
      <c r="D39" s="90" t="str">
        <f t="shared" si="0"/>
        <v>II</v>
      </c>
      <c r="E39" s="78">
        <v>50517.38</v>
      </c>
      <c r="F39" s="78">
        <v>6.0000000000000001E-3</v>
      </c>
      <c r="G39" s="9">
        <f t="shared" si="1"/>
        <v>-15274.448787775778</v>
      </c>
      <c r="H39">
        <f t="shared" si="2"/>
        <v>-15274.5</v>
      </c>
      <c r="I39" s="10">
        <f t="shared" si="3"/>
        <v>1.9676245959999505E-2</v>
      </c>
      <c r="K39" s="75">
        <f t="shared" si="5"/>
        <v>1.9676245959999505E-2</v>
      </c>
      <c r="S39" s="2">
        <f t="shared" si="4"/>
        <v>35498.879999999997</v>
      </c>
    </row>
    <row r="40" spans="1:21" x14ac:dyDescent="0.2">
      <c r="A40" s="4" t="s">
        <v>148</v>
      </c>
      <c r="B40" s="93" t="s">
        <v>49</v>
      </c>
      <c r="C40" s="90" t="s">
        <v>33</v>
      </c>
      <c r="D40" s="90" t="str">
        <f t="shared" si="0"/>
        <v>I</v>
      </c>
      <c r="E40" s="78">
        <v>50517.572</v>
      </c>
      <c r="F40" s="78">
        <v>3.0000000000000001E-3</v>
      </c>
      <c r="G40" s="9">
        <f t="shared" si="1"/>
        <v>-15273.949060995106</v>
      </c>
      <c r="H40">
        <f t="shared" si="2"/>
        <v>-15274</v>
      </c>
      <c r="I40" s="10">
        <f t="shared" si="3"/>
        <v>1.9571272379835136E-2</v>
      </c>
      <c r="K40" s="75">
        <f t="shared" si="5"/>
        <v>1.9571272379835136E-2</v>
      </c>
      <c r="S40" s="2">
        <f t="shared" si="4"/>
        <v>35499.072</v>
      </c>
    </row>
    <row r="41" spans="1:21" x14ac:dyDescent="0.2">
      <c r="A41" s="4" t="s">
        <v>148</v>
      </c>
      <c r="B41" s="93" t="s">
        <v>49</v>
      </c>
      <c r="C41" s="90" t="s">
        <v>33</v>
      </c>
      <c r="D41" s="90" t="str">
        <f t="shared" si="0"/>
        <v>I</v>
      </c>
      <c r="E41" s="78">
        <v>50546.370199999998</v>
      </c>
      <c r="F41" s="78">
        <v>1.4E-3</v>
      </c>
      <c r="G41" s="9">
        <f t="shared" si="1"/>
        <v>-15198.994728834035</v>
      </c>
      <c r="H41">
        <f t="shared" si="2"/>
        <v>-15199</v>
      </c>
      <c r="I41" s="10">
        <f t="shared" si="3"/>
        <v>2.0252343965694308E-3</v>
      </c>
      <c r="L41" s="75">
        <f>I41</f>
        <v>2.0252343965694308E-3</v>
      </c>
      <c r="S41" s="2">
        <f t="shared" si="4"/>
        <v>35527.870199999998</v>
      </c>
    </row>
    <row r="42" spans="1:21" x14ac:dyDescent="0.2">
      <c r="A42" s="107" t="s">
        <v>158</v>
      </c>
      <c r="B42" s="93" t="s">
        <v>44</v>
      </c>
      <c r="C42" s="90" t="s">
        <v>33</v>
      </c>
      <c r="D42" s="90" t="str">
        <f t="shared" si="0"/>
        <v>I</v>
      </c>
      <c r="E42" s="78">
        <v>46148.366999999998</v>
      </c>
      <c r="F42" s="78"/>
      <c r="G42" s="9">
        <f t="shared" si="1"/>
        <v>-26645.869627205717</v>
      </c>
      <c r="H42">
        <f t="shared" si="2"/>
        <v>-26646</v>
      </c>
      <c r="I42" s="10">
        <f t="shared" si="3"/>
        <v>5.0090524404367898E-2</v>
      </c>
      <c r="K42" s="75">
        <f t="shared" ref="K42:K48" si="6">I42</f>
        <v>5.0090524404367898E-2</v>
      </c>
      <c r="S42" s="2">
        <f t="shared" si="4"/>
        <v>31129.866999999998</v>
      </c>
    </row>
    <row r="43" spans="1:21" x14ac:dyDescent="0.2">
      <c r="A43" s="107" t="s">
        <v>158</v>
      </c>
      <c r="B43" s="93" t="s">
        <v>44</v>
      </c>
      <c r="C43" s="90" t="s">
        <v>33</v>
      </c>
      <c r="D43" s="90" t="str">
        <f t="shared" si="0"/>
        <v>I</v>
      </c>
      <c r="E43" s="78">
        <v>46173.326999999997</v>
      </c>
      <c r="F43" s="78"/>
      <c r="G43" s="9">
        <f t="shared" si="1"/>
        <v>-26580.90514571936</v>
      </c>
      <c r="H43">
        <f t="shared" si="2"/>
        <v>-26581</v>
      </c>
      <c r="I43" s="10">
        <f t="shared" si="3"/>
        <v>3.6443958153540734E-2</v>
      </c>
      <c r="K43" s="75">
        <f t="shared" si="6"/>
        <v>3.6443958153540734E-2</v>
      </c>
      <c r="S43" s="2">
        <f t="shared" si="4"/>
        <v>31154.826999999997</v>
      </c>
    </row>
    <row r="44" spans="1:21" x14ac:dyDescent="0.2">
      <c r="A44" s="107" t="s">
        <v>158</v>
      </c>
      <c r="B44" s="93" t="s">
        <v>44</v>
      </c>
      <c r="C44" s="87" t="s">
        <v>35</v>
      </c>
      <c r="D44" s="90" t="str">
        <f t="shared" si="0"/>
        <v>II</v>
      </c>
      <c r="E44" s="78">
        <v>46200.417999999998</v>
      </c>
      <c r="F44" s="78"/>
      <c r="G44" s="9">
        <f t="shared" si="1"/>
        <v>-26510.394217516354</v>
      </c>
      <c r="H44">
        <f t="shared" si="2"/>
        <v>-26510.5</v>
      </c>
      <c r="I44" s="10">
        <f t="shared" si="3"/>
        <v>4.0642682455654722E-2</v>
      </c>
      <c r="K44" s="75">
        <f t="shared" si="6"/>
        <v>4.0642682455654722E-2</v>
      </c>
      <c r="S44" s="2">
        <f t="shared" si="4"/>
        <v>31181.917999999998</v>
      </c>
    </row>
    <row r="45" spans="1:21" x14ac:dyDescent="0.2">
      <c r="A45" s="107" t="s">
        <v>158</v>
      </c>
      <c r="B45" s="93" t="s">
        <v>44</v>
      </c>
      <c r="C45" s="87" t="s">
        <v>35</v>
      </c>
      <c r="D45" s="90" t="str">
        <f t="shared" si="0"/>
        <v>II</v>
      </c>
      <c r="E45" s="78">
        <v>46220.406000000003</v>
      </c>
      <c r="F45" s="78"/>
      <c r="G45" s="9">
        <f t="shared" si="1"/>
        <v>-26458.370577454265</v>
      </c>
      <c r="H45">
        <f t="shared" si="2"/>
        <v>-26458.5</v>
      </c>
      <c r="I45" s="10">
        <f t="shared" si="3"/>
        <v>4.9725429460522719E-2</v>
      </c>
      <c r="K45" s="75">
        <f t="shared" si="6"/>
        <v>4.9725429460522719E-2</v>
      </c>
      <c r="S45" s="2">
        <f t="shared" si="4"/>
        <v>31201.906000000003</v>
      </c>
    </row>
    <row r="46" spans="1:21" x14ac:dyDescent="0.2">
      <c r="A46" s="4" t="s">
        <v>148</v>
      </c>
      <c r="B46" s="14" t="s">
        <v>45</v>
      </c>
      <c r="C46" s="81" t="s">
        <v>35</v>
      </c>
      <c r="D46" s="81" t="str">
        <f t="shared" si="0"/>
        <v>I</v>
      </c>
      <c r="E46" s="78">
        <v>48329.51</v>
      </c>
      <c r="F46" s="78"/>
      <c r="G46" s="9">
        <f t="shared" si="1"/>
        <v>-20968.913535755135</v>
      </c>
      <c r="H46">
        <f t="shared" si="2"/>
        <v>-20969</v>
      </c>
      <c r="I46" s="10">
        <f t="shared" si="3"/>
        <v>3.3220422948943451E-2</v>
      </c>
      <c r="K46" s="75">
        <f t="shared" si="6"/>
        <v>3.3220422948943451E-2</v>
      </c>
      <c r="S46" s="2">
        <f t="shared" si="4"/>
        <v>33311.01</v>
      </c>
    </row>
    <row r="47" spans="1:21" x14ac:dyDescent="0.2">
      <c r="A47" s="4" t="s">
        <v>148</v>
      </c>
      <c r="B47" s="14" t="s">
        <v>45</v>
      </c>
      <c r="C47" s="81" t="s">
        <v>35</v>
      </c>
      <c r="D47" s="81" t="str">
        <f t="shared" si="0"/>
        <v>I</v>
      </c>
      <c r="E47" s="78">
        <v>48387.527999999998</v>
      </c>
      <c r="F47" s="78"/>
      <c r="G47" s="9">
        <f t="shared" si="1"/>
        <v>-20817.907554710444</v>
      </c>
      <c r="H47">
        <f t="shared" si="2"/>
        <v>-20818</v>
      </c>
      <c r="I47" s="10">
        <f t="shared" si="3"/>
        <v>3.5518399818101898E-2</v>
      </c>
      <c r="K47" s="75">
        <f t="shared" si="6"/>
        <v>3.5518399818101898E-2</v>
      </c>
      <c r="S47" s="2">
        <f t="shared" si="4"/>
        <v>33369.027999999998</v>
      </c>
    </row>
    <row r="48" spans="1:21" x14ac:dyDescent="0.2">
      <c r="A48" s="4" t="s">
        <v>148</v>
      </c>
      <c r="B48" s="14" t="s">
        <v>45</v>
      </c>
      <c r="C48" s="69" t="s">
        <v>33</v>
      </c>
      <c r="D48" s="81" t="str">
        <f t="shared" si="0"/>
        <v>II</v>
      </c>
      <c r="E48" s="78">
        <v>48400.404999999999</v>
      </c>
      <c r="F48" s="78"/>
      <c r="G48" s="9">
        <f t="shared" si="1"/>
        <v>-20784.392024738492</v>
      </c>
      <c r="H48">
        <f t="shared" si="2"/>
        <v>-20784.5</v>
      </c>
      <c r="I48" s="10">
        <f t="shared" si="3"/>
        <v>4.1485169516818132E-2</v>
      </c>
      <c r="K48" s="75">
        <f t="shared" si="6"/>
        <v>4.1485169516818132E-2</v>
      </c>
      <c r="S48" s="2">
        <f t="shared" si="4"/>
        <v>33381.904999999999</v>
      </c>
    </row>
    <row r="49" spans="1:21" x14ac:dyDescent="0.2">
      <c r="B49" s="60" t="s">
        <v>16</v>
      </c>
      <c r="C49" s="87" t="s">
        <v>33</v>
      </c>
      <c r="D49" s="90" t="str">
        <f t="shared" si="0"/>
        <v>I</v>
      </c>
      <c r="E49" s="70">
        <v>44365.2497</v>
      </c>
      <c r="F49" s="70" t="s">
        <v>18</v>
      </c>
      <c r="G49">
        <f t="shared" si="1"/>
        <v>-31286.866855725759</v>
      </c>
      <c r="H49">
        <f t="shared" si="2"/>
        <v>-31287</v>
      </c>
      <c r="I49">
        <f t="shared" si="3"/>
        <v>5.1155354572983924E-2</v>
      </c>
      <c r="J49">
        <f>+I49</f>
        <v>5.1155354572983924E-2</v>
      </c>
      <c r="S49" s="2">
        <f t="shared" si="4"/>
        <v>29346.7497</v>
      </c>
    </row>
    <row r="50" spans="1:21" x14ac:dyDescent="0.2">
      <c r="A50" s="4" t="s">
        <v>149</v>
      </c>
      <c r="B50" s="60" t="s">
        <v>180</v>
      </c>
      <c r="C50" s="87" t="s">
        <v>35</v>
      </c>
      <c r="D50" s="90" t="str">
        <f t="shared" si="0"/>
        <v>II</v>
      </c>
      <c r="E50" s="80">
        <v>45769.731399999997</v>
      </c>
      <c r="F50" s="70"/>
      <c r="G50">
        <f t="shared" si="1"/>
        <v>-27631.361030502085</v>
      </c>
      <c r="H50">
        <f t="shared" si="2"/>
        <v>-27631.5</v>
      </c>
      <c r="I50">
        <f t="shared" si="3"/>
        <v>5.3393463451357093E-2</v>
      </c>
      <c r="M50" s="6">
        <f t="shared" ref="M50:M73" si="7">I50</f>
        <v>5.3393463451357093E-2</v>
      </c>
      <c r="R50" s="61"/>
      <c r="S50" s="2">
        <f t="shared" si="4"/>
        <v>30751.231399999997</v>
      </c>
    </row>
    <row r="51" spans="1:21" x14ac:dyDescent="0.2">
      <c r="A51" s="4" t="s">
        <v>149</v>
      </c>
      <c r="B51" s="60" t="s">
        <v>180</v>
      </c>
      <c r="C51" s="87" t="s">
        <v>33</v>
      </c>
      <c r="D51" s="90" t="str">
        <f t="shared" si="0"/>
        <v>I</v>
      </c>
      <c r="E51" s="80">
        <v>45770.691899999998</v>
      </c>
      <c r="F51" s="70"/>
      <c r="G51">
        <f t="shared" si="1"/>
        <v>-27628.861095226937</v>
      </c>
      <c r="H51">
        <f t="shared" si="2"/>
        <v>-27629</v>
      </c>
      <c r="I51">
        <f t="shared" si="3"/>
        <v>5.3368595523352269E-2</v>
      </c>
      <c r="M51" s="6">
        <f t="shared" si="7"/>
        <v>5.3368595523352269E-2</v>
      </c>
      <c r="S51" s="2">
        <f t="shared" si="4"/>
        <v>30752.191899999998</v>
      </c>
    </row>
    <row r="52" spans="1:21" x14ac:dyDescent="0.2">
      <c r="A52" s="4" t="s">
        <v>149</v>
      </c>
      <c r="B52" s="60" t="s">
        <v>180</v>
      </c>
      <c r="C52" s="87" t="s">
        <v>35</v>
      </c>
      <c r="D52" s="90" t="str">
        <f t="shared" si="0"/>
        <v>II</v>
      </c>
      <c r="E52" s="80">
        <v>45770.883999999998</v>
      </c>
      <c r="F52" s="70"/>
      <c r="G52">
        <f t="shared" si="1"/>
        <v>-27628.361108171906</v>
      </c>
      <c r="H52">
        <f t="shared" si="2"/>
        <v>-27628.5</v>
      </c>
      <c r="I52">
        <f t="shared" si="3"/>
        <v>5.336362193338573E-2</v>
      </c>
      <c r="M52" s="6">
        <f t="shared" si="7"/>
        <v>5.336362193338573E-2</v>
      </c>
      <c r="S52" s="2">
        <f t="shared" si="4"/>
        <v>30752.383999999998</v>
      </c>
    </row>
    <row r="53" spans="1:21" x14ac:dyDescent="0.2">
      <c r="A53" s="4" t="s">
        <v>149</v>
      </c>
      <c r="B53" s="60" t="s">
        <v>180</v>
      </c>
      <c r="C53" s="87" t="s">
        <v>33</v>
      </c>
      <c r="D53" s="90" t="str">
        <f t="shared" ref="D53:D73" si="8">IF(H53=INT(H53),"I","II")</f>
        <v>I</v>
      </c>
      <c r="E53" s="80">
        <v>45773.765200000002</v>
      </c>
      <c r="F53" s="70"/>
      <c r="G53">
        <f t="shared" ref="G53:G73" si="9">+(E53-E$7)/E$8</f>
        <v>-27620.862083169555</v>
      </c>
      <c r="H53">
        <f t="shared" ref="H53:H73" si="10">ROUND(2*G53,0)/2</f>
        <v>-27621</v>
      </c>
      <c r="I53">
        <f t="shared" ref="I53:I73" si="11">+E53-(E$7+H53*E$8)</f>
        <v>5.2989018142397981E-2</v>
      </c>
      <c r="M53" s="6">
        <f t="shared" si="7"/>
        <v>5.2989018142397981E-2</v>
      </c>
      <c r="S53" s="2">
        <f t="shared" ref="S53:S73" si="12">+E53-15018.5</f>
        <v>30755.265200000002</v>
      </c>
    </row>
    <row r="54" spans="1:21" x14ac:dyDescent="0.2">
      <c r="A54" s="4" t="s">
        <v>149</v>
      </c>
      <c r="B54" s="60" t="s">
        <v>180</v>
      </c>
      <c r="C54" s="87" t="s">
        <v>35</v>
      </c>
      <c r="D54" s="90" t="str">
        <f t="shared" si="8"/>
        <v>II</v>
      </c>
      <c r="E54" s="80">
        <v>45773.957199999997</v>
      </c>
      <c r="F54" s="70"/>
      <c r="G54">
        <f t="shared" si="9"/>
        <v>-27620.362356388901</v>
      </c>
      <c r="H54">
        <f t="shared" si="10"/>
        <v>-27620.5</v>
      </c>
      <c r="I54">
        <f t="shared" si="11"/>
        <v>5.2884044547681697E-2</v>
      </c>
      <c r="M54" s="6">
        <f t="shared" si="7"/>
        <v>5.2884044547681697E-2</v>
      </c>
      <c r="S54" s="2">
        <f t="shared" si="12"/>
        <v>30755.457199999997</v>
      </c>
    </row>
    <row r="55" spans="1:21" x14ac:dyDescent="0.2">
      <c r="A55" s="4" t="s">
        <v>149</v>
      </c>
      <c r="B55" s="60" t="s">
        <v>180</v>
      </c>
      <c r="C55" s="87" t="s">
        <v>33</v>
      </c>
      <c r="D55" s="90" t="str">
        <f t="shared" si="8"/>
        <v>I</v>
      </c>
      <c r="E55" s="80">
        <v>45841.760999999999</v>
      </c>
      <c r="F55" s="70"/>
      <c r="G55">
        <f t="shared" si="9"/>
        <v>-27443.886446540942</v>
      </c>
      <c r="H55">
        <f t="shared" si="10"/>
        <v>-27444</v>
      </c>
      <c r="I55">
        <f t="shared" si="11"/>
        <v>4.3628368504869286E-2</v>
      </c>
      <c r="M55" s="6">
        <f t="shared" si="7"/>
        <v>4.3628368504869286E-2</v>
      </c>
      <c r="R55" s="61"/>
      <c r="S55" s="2">
        <f t="shared" si="12"/>
        <v>30823.260999999999</v>
      </c>
    </row>
    <row r="56" spans="1:21" x14ac:dyDescent="0.2">
      <c r="A56" s="4" t="s">
        <v>148</v>
      </c>
      <c r="B56" s="17" t="s">
        <v>182</v>
      </c>
      <c r="C56" s="109" t="s">
        <v>35</v>
      </c>
      <c r="D56" s="81" t="str">
        <f t="shared" si="8"/>
        <v>I</v>
      </c>
      <c r="E56" s="17">
        <v>49761.437100000003</v>
      </c>
      <c r="F56" s="17">
        <v>1.5E-3</v>
      </c>
      <c r="G56">
        <f t="shared" si="9"/>
        <v>-17241.974369979136</v>
      </c>
      <c r="H56">
        <f t="shared" si="10"/>
        <v>-17242</v>
      </c>
      <c r="I56">
        <f t="shared" si="11"/>
        <v>9.8473089601611719E-3</v>
      </c>
      <c r="M56" s="6">
        <f t="shared" si="7"/>
        <v>9.8473089601611719E-3</v>
      </c>
      <c r="S56" s="2">
        <f t="shared" si="12"/>
        <v>34742.937100000003</v>
      </c>
      <c r="U56" s="76"/>
    </row>
    <row r="57" spans="1:21" x14ac:dyDescent="0.2">
      <c r="A57" s="4" t="s">
        <v>148</v>
      </c>
      <c r="B57" s="17" t="s">
        <v>182</v>
      </c>
      <c r="C57" s="109" t="s">
        <v>35</v>
      </c>
      <c r="D57" s="81" t="str">
        <f t="shared" si="8"/>
        <v>I</v>
      </c>
      <c r="E57" s="17">
        <v>49761.4375</v>
      </c>
      <c r="F57" s="17">
        <v>1.2999999999999999E-3</v>
      </c>
      <c r="G57">
        <f t="shared" si="9"/>
        <v>-17241.973328881686</v>
      </c>
      <c r="H57">
        <f t="shared" si="10"/>
        <v>-17242</v>
      </c>
      <c r="I57">
        <f t="shared" si="11"/>
        <v>1.024730895733228E-2</v>
      </c>
      <c r="M57" s="6">
        <f t="shared" si="7"/>
        <v>1.024730895733228E-2</v>
      </c>
      <c r="S57" s="2">
        <f t="shared" si="12"/>
        <v>34742.9375</v>
      </c>
      <c r="U57" s="76" t="s">
        <v>133</v>
      </c>
    </row>
    <row r="58" spans="1:21" x14ac:dyDescent="0.2">
      <c r="A58" s="4" t="s">
        <v>148</v>
      </c>
      <c r="B58" s="17" t="s">
        <v>182</v>
      </c>
      <c r="C58" s="109" t="s">
        <v>33</v>
      </c>
      <c r="D58" s="81" t="str">
        <f t="shared" si="8"/>
        <v>II</v>
      </c>
      <c r="E58" s="17">
        <v>49761.630799999999</v>
      </c>
      <c r="F58" s="17">
        <v>5.0000000000000001E-4</v>
      </c>
      <c r="G58">
        <f t="shared" si="9"/>
        <v>-17241.470218534279</v>
      </c>
      <c r="H58">
        <f t="shared" si="10"/>
        <v>-17241.5</v>
      </c>
      <c r="I58">
        <f t="shared" si="11"/>
        <v>1.1442335373430979E-2</v>
      </c>
      <c r="M58" s="6">
        <f t="shared" si="7"/>
        <v>1.1442335373430979E-2</v>
      </c>
      <c r="S58" s="2">
        <f t="shared" si="12"/>
        <v>34743.130799999999</v>
      </c>
      <c r="U58" s="76" t="s">
        <v>133</v>
      </c>
    </row>
    <row r="59" spans="1:21" x14ac:dyDescent="0.2">
      <c r="A59" s="4" t="s">
        <v>148</v>
      </c>
      <c r="B59" s="17" t="s">
        <v>182</v>
      </c>
      <c r="C59" s="109" t="s">
        <v>33</v>
      </c>
      <c r="D59" s="81" t="str">
        <f t="shared" si="8"/>
        <v>II</v>
      </c>
      <c r="E59" s="17">
        <v>49761.631300000001</v>
      </c>
      <c r="F59" s="17">
        <v>1.1000000000000001E-3</v>
      </c>
      <c r="G59">
        <f t="shared" si="9"/>
        <v>-17241.468917162449</v>
      </c>
      <c r="H59">
        <f t="shared" si="10"/>
        <v>-17241.5</v>
      </c>
      <c r="I59">
        <f t="shared" si="11"/>
        <v>1.1942335375351831E-2</v>
      </c>
      <c r="M59" s="6">
        <f t="shared" si="7"/>
        <v>1.1942335375351831E-2</v>
      </c>
      <c r="S59" s="2">
        <f t="shared" si="12"/>
        <v>34743.131300000001</v>
      </c>
      <c r="U59" s="76" t="s">
        <v>134</v>
      </c>
    </row>
    <row r="60" spans="1:21" x14ac:dyDescent="0.2">
      <c r="A60" s="4" t="s">
        <v>148</v>
      </c>
      <c r="B60" s="97" t="s">
        <v>182</v>
      </c>
      <c r="C60" s="98" t="s">
        <v>35</v>
      </c>
      <c r="D60" s="90" t="str">
        <f t="shared" si="8"/>
        <v>II</v>
      </c>
      <c r="E60" s="17">
        <v>50152.367299999998</v>
      </c>
      <c r="F60" s="17">
        <v>1.6999999999999999E-3</v>
      </c>
      <c r="G60">
        <f t="shared" si="9"/>
        <v>-16224.483274612183</v>
      </c>
      <c r="H60">
        <f t="shared" si="10"/>
        <v>-16224.5</v>
      </c>
      <c r="I60">
        <f t="shared" si="11"/>
        <v>6.4260603685397655E-3</v>
      </c>
      <c r="M60" s="6">
        <f t="shared" si="7"/>
        <v>6.4260603685397655E-3</v>
      </c>
      <c r="S60" s="2">
        <f t="shared" si="12"/>
        <v>35133.867299999998</v>
      </c>
      <c r="U60" s="76" t="s">
        <v>133</v>
      </c>
    </row>
    <row r="61" spans="1:21" x14ac:dyDescent="0.2">
      <c r="A61" s="4" t="s">
        <v>148</v>
      </c>
      <c r="B61" s="97" t="s">
        <v>182</v>
      </c>
      <c r="C61" s="98" t="s">
        <v>35</v>
      </c>
      <c r="D61" s="90" t="str">
        <f t="shared" si="8"/>
        <v>II</v>
      </c>
      <c r="E61" s="17">
        <v>50152.3678</v>
      </c>
      <c r="F61" s="17">
        <v>1.2999999999999999E-3</v>
      </c>
      <c r="G61">
        <f t="shared" si="9"/>
        <v>-16224.481973240354</v>
      </c>
      <c r="H61">
        <f t="shared" si="10"/>
        <v>-16224.5</v>
      </c>
      <c r="I61">
        <f t="shared" si="11"/>
        <v>6.9260603704606183E-3</v>
      </c>
      <c r="M61" s="6">
        <f t="shared" si="7"/>
        <v>6.9260603704606183E-3</v>
      </c>
      <c r="S61" s="2">
        <f t="shared" si="12"/>
        <v>35133.8678</v>
      </c>
      <c r="U61" s="76" t="s">
        <v>134</v>
      </c>
    </row>
    <row r="62" spans="1:21" x14ac:dyDescent="0.2">
      <c r="A62" s="4" t="s">
        <v>148</v>
      </c>
      <c r="B62" s="97" t="s">
        <v>182</v>
      </c>
      <c r="C62" s="98" t="s">
        <v>33</v>
      </c>
      <c r="D62" s="90" t="str">
        <f t="shared" si="8"/>
        <v>I</v>
      </c>
      <c r="E62" s="17">
        <v>50152.558299999997</v>
      </c>
      <c r="F62" s="17">
        <v>5.9999999999999995E-4</v>
      </c>
      <c r="G62">
        <f t="shared" si="9"/>
        <v>-16223.986150575171</v>
      </c>
      <c r="H62">
        <f t="shared" si="10"/>
        <v>-16224</v>
      </c>
      <c r="I62">
        <f t="shared" si="11"/>
        <v>5.3210867845336907E-3</v>
      </c>
      <c r="M62" s="6">
        <f t="shared" si="7"/>
        <v>5.3210867845336907E-3</v>
      </c>
      <c r="S62" s="2">
        <f t="shared" si="12"/>
        <v>35134.058299999997</v>
      </c>
      <c r="U62" s="76" t="s">
        <v>134</v>
      </c>
    </row>
    <row r="63" spans="1:21" x14ac:dyDescent="0.2">
      <c r="A63" s="4" t="s">
        <v>148</v>
      </c>
      <c r="B63" s="97" t="s">
        <v>182</v>
      </c>
      <c r="C63" s="98" t="s">
        <v>33</v>
      </c>
      <c r="D63" s="90" t="str">
        <f t="shared" si="8"/>
        <v>I</v>
      </c>
      <c r="E63" s="17">
        <v>50152.558900000004</v>
      </c>
      <c r="F63" s="17">
        <v>6.9999999999999999E-4</v>
      </c>
      <c r="G63">
        <f t="shared" si="9"/>
        <v>-16223.984588928965</v>
      </c>
      <c r="H63">
        <f t="shared" si="10"/>
        <v>-16224</v>
      </c>
      <c r="I63">
        <f t="shared" si="11"/>
        <v>5.9210867912042886E-3</v>
      </c>
      <c r="M63" s="6">
        <f t="shared" si="7"/>
        <v>5.9210867912042886E-3</v>
      </c>
      <c r="S63" s="2">
        <f t="shared" si="12"/>
        <v>35134.058900000004</v>
      </c>
      <c r="U63" s="76" t="s">
        <v>133</v>
      </c>
    </row>
    <row r="64" spans="1:21" x14ac:dyDescent="0.2">
      <c r="A64" s="4" t="s">
        <v>150</v>
      </c>
      <c r="B64" s="79" t="s">
        <v>181</v>
      </c>
      <c r="C64" s="90" t="s">
        <v>33</v>
      </c>
      <c r="D64" s="90" t="str">
        <f t="shared" si="8"/>
        <v>I</v>
      </c>
      <c r="E64" s="78">
        <v>49137.485999999997</v>
      </c>
      <c r="F64" s="78">
        <v>5.0000000000000001E-3</v>
      </c>
      <c r="G64" s="9">
        <f t="shared" si="9"/>
        <v>-18865.95913297373</v>
      </c>
      <c r="H64">
        <f t="shared" si="10"/>
        <v>-18866</v>
      </c>
      <c r="I64" s="10">
        <f t="shared" si="11"/>
        <v>1.5701518001151271E-2</v>
      </c>
      <c r="M64" s="75">
        <f t="shared" si="7"/>
        <v>1.5701518001151271E-2</v>
      </c>
      <c r="S64" s="2">
        <f t="shared" si="12"/>
        <v>34118.985999999997</v>
      </c>
      <c r="U64" s="76" t="s">
        <v>133</v>
      </c>
    </row>
    <row r="65" spans="1:24" x14ac:dyDescent="0.2">
      <c r="A65" s="4" t="s">
        <v>150</v>
      </c>
      <c r="B65" s="79" t="s">
        <v>181</v>
      </c>
      <c r="C65" s="87" t="s">
        <v>33</v>
      </c>
      <c r="D65" s="90" t="str">
        <f t="shared" si="8"/>
        <v>I</v>
      </c>
      <c r="E65" s="70">
        <v>49479.43</v>
      </c>
      <c r="F65" s="70" t="s">
        <v>133</v>
      </c>
      <c r="G65">
        <f t="shared" si="9"/>
        <v>-17975.966558559769</v>
      </c>
      <c r="H65">
        <f t="shared" si="10"/>
        <v>-17976</v>
      </c>
      <c r="I65">
        <f t="shared" si="11"/>
        <v>1.2848533988290001E-2</v>
      </c>
      <c r="M65" s="6">
        <f t="shared" si="7"/>
        <v>1.2848533988290001E-2</v>
      </c>
      <c r="S65" s="2">
        <f t="shared" si="12"/>
        <v>34460.93</v>
      </c>
      <c r="U65" s="76" t="s">
        <v>133</v>
      </c>
    </row>
    <row r="66" spans="1:24" x14ac:dyDescent="0.2">
      <c r="A66" s="4" t="s">
        <v>150</v>
      </c>
      <c r="B66" s="79" t="s">
        <v>181</v>
      </c>
      <c r="C66" s="87" t="s">
        <v>35</v>
      </c>
      <c r="D66" s="90" t="str">
        <f t="shared" si="8"/>
        <v>II</v>
      </c>
      <c r="E66" s="78">
        <v>49516.508000000002</v>
      </c>
      <c r="F66" s="78">
        <v>3.0000000000000001E-3</v>
      </c>
      <c r="G66" s="9">
        <f t="shared" si="9"/>
        <v>-17879.462029531267</v>
      </c>
      <c r="H66">
        <f t="shared" si="10"/>
        <v>-17879.5</v>
      </c>
      <c r="I66" s="10">
        <f t="shared" si="11"/>
        <v>1.4588631784135941E-2</v>
      </c>
      <c r="M66" s="75">
        <f t="shared" si="7"/>
        <v>1.4588631784135941E-2</v>
      </c>
      <c r="S66" s="2">
        <f t="shared" si="12"/>
        <v>34498.008000000002</v>
      </c>
      <c r="U66" s="76" t="s">
        <v>133</v>
      </c>
    </row>
    <row r="67" spans="1:24" x14ac:dyDescent="0.2">
      <c r="A67" s="4" t="s">
        <v>150</v>
      </c>
      <c r="B67" s="79" t="s">
        <v>181</v>
      </c>
      <c r="C67" s="87" t="s">
        <v>33</v>
      </c>
      <c r="D67" s="90" t="str">
        <f t="shared" si="8"/>
        <v>I</v>
      </c>
      <c r="E67" s="70">
        <v>49722.6325</v>
      </c>
      <c r="F67" s="70" t="s">
        <v>134</v>
      </c>
      <c r="G67">
        <f t="shared" si="9"/>
        <v>-17342.972796192513</v>
      </c>
      <c r="H67">
        <f t="shared" si="10"/>
        <v>-17343</v>
      </c>
      <c r="I67">
        <f t="shared" si="11"/>
        <v>1.0451973437739071E-2</v>
      </c>
      <c r="M67" s="6">
        <f t="shared" si="7"/>
        <v>1.0451973437739071E-2</v>
      </c>
      <c r="S67" s="2">
        <f t="shared" si="12"/>
        <v>34704.1325</v>
      </c>
      <c r="U67" s="76" t="s">
        <v>134</v>
      </c>
    </row>
    <row r="68" spans="1:24" x14ac:dyDescent="0.2">
      <c r="A68" s="4" t="s">
        <v>150</v>
      </c>
      <c r="B68" s="79" t="s">
        <v>181</v>
      </c>
      <c r="C68" s="87" t="s">
        <v>35</v>
      </c>
      <c r="D68" s="90" t="str">
        <f t="shared" si="8"/>
        <v>II</v>
      </c>
      <c r="E68" s="70">
        <v>49810.425799999997</v>
      </c>
      <c r="F68" s="70" t="s">
        <v>134</v>
      </c>
      <c r="G68">
        <f t="shared" si="9"/>
        <v>-17114.469342167016</v>
      </c>
      <c r="H68">
        <f t="shared" si="10"/>
        <v>-17114.5</v>
      </c>
      <c r="I68">
        <f t="shared" si="11"/>
        <v>1.17790443910053E-2</v>
      </c>
      <c r="M68" s="6">
        <f t="shared" si="7"/>
        <v>1.17790443910053E-2</v>
      </c>
      <c r="S68" s="2">
        <f t="shared" si="12"/>
        <v>34791.925799999997</v>
      </c>
      <c r="U68" s="76" t="s">
        <v>134</v>
      </c>
    </row>
    <row r="69" spans="1:24" x14ac:dyDescent="0.2">
      <c r="A69" s="4" t="s">
        <v>150</v>
      </c>
      <c r="B69" s="79" t="s">
        <v>181</v>
      </c>
      <c r="C69" s="87" t="s">
        <v>33</v>
      </c>
      <c r="D69" s="90" t="str">
        <f t="shared" si="8"/>
        <v>I</v>
      </c>
      <c r="E69" s="70">
        <v>50252.453000000001</v>
      </c>
      <c r="F69" s="78">
        <v>5.0000000000000001E-3</v>
      </c>
      <c r="G69">
        <f t="shared" si="9"/>
        <v>-15963.985854552098</v>
      </c>
      <c r="H69">
        <f t="shared" si="10"/>
        <v>-15964</v>
      </c>
      <c r="I69">
        <f t="shared" si="11"/>
        <v>5.4348217890947126E-3</v>
      </c>
      <c r="M69" s="6">
        <f t="shared" si="7"/>
        <v>5.4348217890947126E-3</v>
      </c>
      <c r="S69" s="2">
        <f t="shared" si="12"/>
        <v>35233.953000000001</v>
      </c>
      <c r="U69" s="76" t="s">
        <v>133</v>
      </c>
    </row>
    <row r="70" spans="1:24" x14ac:dyDescent="0.2">
      <c r="A70" s="4" t="s">
        <v>148</v>
      </c>
      <c r="B70" s="60" t="s">
        <v>183</v>
      </c>
      <c r="C70" s="87" t="s">
        <v>35</v>
      </c>
      <c r="D70" s="90" t="str">
        <f t="shared" si="8"/>
        <v>II</v>
      </c>
      <c r="E70" s="70">
        <v>51250.433499999999</v>
      </c>
      <c r="F70" s="70">
        <v>4.0000000000000002E-4</v>
      </c>
      <c r="G70">
        <f t="shared" si="9"/>
        <v>-13366.498446058537</v>
      </c>
      <c r="H70">
        <f t="shared" si="10"/>
        <v>-13366.5</v>
      </c>
      <c r="I70">
        <f t="shared" si="11"/>
        <v>5.9703976876335219E-4</v>
      </c>
      <c r="M70" s="6">
        <f t="shared" si="7"/>
        <v>5.9703976876335219E-4</v>
      </c>
      <c r="S70" s="2">
        <f t="shared" si="12"/>
        <v>36231.933499999999</v>
      </c>
      <c r="U70" s="76" t="s">
        <v>134</v>
      </c>
      <c r="W70">
        <v>-11305</v>
      </c>
      <c r="X70">
        <v>6.2480133783537894E-4</v>
      </c>
    </row>
    <row r="71" spans="1:24" x14ac:dyDescent="0.2">
      <c r="A71" s="4" t="s">
        <v>159</v>
      </c>
      <c r="B71" s="93" t="s">
        <v>184</v>
      </c>
      <c r="C71" s="87" t="s">
        <v>33</v>
      </c>
      <c r="D71" s="90" t="str">
        <f t="shared" si="8"/>
        <v>I</v>
      </c>
      <c r="E71" s="82">
        <v>51258.6944</v>
      </c>
      <c r="F71" s="80">
        <v>8.0000000000000004E-4</v>
      </c>
      <c r="G71" s="9">
        <f t="shared" si="9"/>
        <v>-13344.997441046085</v>
      </c>
      <c r="H71">
        <f t="shared" si="10"/>
        <v>-13345</v>
      </c>
      <c r="I71" s="10">
        <f t="shared" si="11"/>
        <v>9.8317555239191279E-4</v>
      </c>
      <c r="M71" s="75">
        <f t="shared" si="7"/>
        <v>9.8317555239191279E-4</v>
      </c>
      <c r="S71" s="2">
        <f t="shared" si="12"/>
        <v>36240.1944</v>
      </c>
      <c r="W71">
        <v>-11283.5</v>
      </c>
      <c r="X71">
        <v>1.0106099871336482E-3</v>
      </c>
    </row>
    <row r="72" spans="1:24" x14ac:dyDescent="0.2">
      <c r="A72" s="4" t="s">
        <v>159</v>
      </c>
      <c r="B72" s="93" t="s">
        <v>184</v>
      </c>
      <c r="C72" s="87" t="s">
        <v>35</v>
      </c>
      <c r="D72" s="90" t="str">
        <f t="shared" si="8"/>
        <v>II</v>
      </c>
      <c r="E72" s="82">
        <v>51277.712899999999</v>
      </c>
      <c r="F72" s="80">
        <v>8.0000000000000004E-4</v>
      </c>
      <c r="G72" s="9">
        <f t="shared" si="9"/>
        <v>-13295.497160952005</v>
      </c>
      <c r="H72">
        <f t="shared" si="10"/>
        <v>-13295.5</v>
      </c>
      <c r="I72" s="10">
        <f t="shared" si="11"/>
        <v>1.0907904797932133E-3</v>
      </c>
      <c r="M72" s="75">
        <f t="shared" si="7"/>
        <v>1.0907904797932133E-3</v>
      </c>
      <c r="S72" s="2">
        <f t="shared" si="12"/>
        <v>36259.212899999999</v>
      </c>
      <c r="W72">
        <v>-11234</v>
      </c>
      <c r="X72">
        <v>1.1174717510584742E-3</v>
      </c>
    </row>
    <row r="73" spans="1:24" ht="13.5" thickBot="1" x14ac:dyDescent="0.25">
      <c r="A73" s="5" t="s">
        <v>148</v>
      </c>
      <c r="B73" s="228" t="s">
        <v>192</v>
      </c>
      <c r="C73" s="229" t="s">
        <v>33</v>
      </c>
      <c r="D73" s="230" t="str">
        <f t="shared" si="8"/>
        <v>II</v>
      </c>
      <c r="E73" s="231">
        <v>51678.442999999999</v>
      </c>
      <c r="F73" s="231">
        <v>5.0000000000000001E-4</v>
      </c>
      <c r="G73" s="232">
        <f t="shared" si="9"/>
        <v>-12252.499438096327</v>
      </c>
      <c r="H73" s="72">
        <f t="shared" si="10"/>
        <v>-12252.5</v>
      </c>
      <c r="I73" s="233">
        <f t="shared" si="11"/>
        <v>2.1588898380286992E-4</v>
      </c>
      <c r="J73" s="72"/>
      <c r="K73" s="72"/>
      <c r="L73" s="72"/>
      <c r="M73" s="234">
        <f t="shared" si="7"/>
        <v>2.1588898380286992E-4</v>
      </c>
      <c r="N73" s="72"/>
      <c r="O73" s="72"/>
      <c r="P73" s="72"/>
      <c r="Q73" s="72"/>
      <c r="R73" s="72"/>
      <c r="S73" s="235">
        <f t="shared" si="12"/>
        <v>36659.942999999999</v>
      </c>
      <c r="W73">
        <v>-10191</v>
      </c>
      <c r="X73">
        <v>2.2670061298413202E-4</v>
      </c>
    </row>
    <row r="74" spans="1:24" x14ac:dyDescent="0.2">
      <c r="B74" s="93" t="s">
        <v>92</v>
      </c>
      <c r="C74" s="87" t="s">
        <v>33</v>
      </c>
      <c r="D74" s="90" t="str">
        <f t="shared" ref="D74:D105" si="13">IF(H74=INT(H74),"I","II")</f>
        <v>I</v>
      </c>
      <c r="E74" s="70">
        <v>50538.688000000002</v>
      </c>
      <c r="F74" s="70"/>
      <c r="G74">
        <f t="shared" ref="G74:G105" si="14">+(E74-E$7)/E$8</f>
        <v>-15218.989526096624</v>
      </c>
      <c r="H74">
        <f t="shared" ref="H74:H105" si="15">ROUND(2*G74,0)/2</f>
        <v>-15219</v>
      </c>
      <c r="I74">
        <f>+E74-(E$7+H74*E$8)</f>
        <v>4.0241778624476865E-3</v>
      </c>
      <c r="P74">
        <f>I74</f>
        <v>4.0241778624476865E-3</v>
      </c>
      <c r="R74" s="61"/>
      <c r="S74" s="2">
        <f t="shared" ref="S74:S105" si="16">+E74-15018.5</f>
        <v>35520.188000000002</v>
      </c>
    </row>
    <row r="75" spans="1:24" x14ac:dyDescent="0.2">
      <c r="A75" s="4" t="s">
        <v>148</v>
      </c>
      <c r="B75" s="93" t="s">
        <v>197</v>
      </c>
      <c r="C75" s="87" t="s">
        <v>35</v>
      </c>
      <c r="D75" s="90" t="str">
        <f t="shared" si="13"/>
        <v>II</v>
      </c>
      <c r="E75" s="70">
        <v>52321.607000000004</v>
      </c>
      <c r="F75" s="70">
        <v>3.0000000000000001E-3</v>
      </c>
      <c r="G75">
        <f t="shared" si="14"/>
        <v>-10578.508421642229</v>
      </c>
      <c r="H75">
        <f t="shared" si="15"/>
        <v>-10578.5</v>
      </c>
      <c r="I75">
        <f>+E75-(E$7+H75*E$8)</f>
        <v>-3.2356787123717368E-3</v>
      </c>
      <c r="K75" s="6">
        <f>I75</f>
        <v>-3.2356787123717368E-3</v>
      </c>
      <c r="Q75">
        <f t="shared" ref="Q75:Q106" ca="1" si="17">+E$11+E$12*H75</f>
        <v>-1.3649106648753336E-3</v>
      </c>
      <c r="S75" s="2">
        <f t="shared" si="16"/>
        <v>37303.107000000004</v>
      </c>
      <c r="W75">
        <v>-8517</v>
      </c>
      <c r="X75">
        <v>-3.2503376351087354E-3</v>
      </c>
    </row>
    <row r="76" spans="1:24" x14ac:dyDescent="0.2">
      <c r="A76" s="4" t="s">
        <v>148</v>
      </c>
      <c r="B76" s="93" t="s">
        <v>197</v>
      </c>
      <c r="C76" s="87" t="s">
        <v>35</v>
      </c>
      <c r="D76" s="90" t="str">
        <f t="shared" si="13"/>
        <v>II</v>
      </c>
      <c r="E76" s="70">
        <v>52338.495999999999</v>
      </c>
      <c r="F76" s="70">
        <v>3.0000000000000001E-3</v>
      </c>
      <c r="G76">
        <f t="shared" si="14"/>
        <v>-10534.550684149326</v>
      </c>
      <c r="H76">
        <f t="shared" si="15"/>
        <v>-10534.5</v>
      </c>
      <c r="Q76">
        <f t="shared" ca="1" si="17"/>
        <v>-1.3542582681301684E-3</v>
      </c>
      <c r="S76" s="2">
        <f t="shared" si="16"/>
        <v>37319.995999999999</v>
      </c>
      <c r="T76" s="79">
        <v>1.3360249999095686E-2</v>
      </c>
      <c r="W76">
        <v>-8382</v>
      </c>
      <c r="X76">
        <v>-1.0952600787277333E-3</v>
      </c>
    </row>
    <row r="77" spans="1:24" x14ac:dyDescent="0.2">
      <c r="A77" s="4" t="s">
        <v>148</v>
      </c>
      <c r="B77" s="93" t="s">
        <v>197</v>
      </c>
      <c r="C77" s="87" t="s">
        <v>33</v>
      </c>
      <c r="D77" s="90" t="str">
        <f t="shared" si="13"/>
        <v>I</v>
      </c>
      <c r="E77" s="70">
        <v>52370.603999999999</v>
      </c>
      <c r="F77" s="70">
        <v>2E-3</v>
      </c>
      <c r="G77">
        <f t="shared" si="14"/>
        <v>-10450.981791057817</v>
      </c>
      <c r="H77">
        <f t="shared" si="15"/>
        <v>-10451</v>
      </c>
      <c r="Q77">
        <f t="shared" ca="1" si="17"/>
        <v>-1.3340429243069571E-3</v>
      </c>
      <c r="S77" s="2">
        <f t="shared" si="16"/>
        <v>37352.103999999999</v>
      </c>
      <c r="T77" s="79">
        <v>4.0167599996493664E-2</v>
      </c>
      <c r="W77">
        <v>-7549</v>
      </c>
      <c r="X77">
        <v>1.0060703498311341E-3</v>
      </c>
    </row>
    <row r="78" spans="1:24" x14ac:dyDescent="0.2">
      <c r="A78" s="4" t="s">
        <v>148</v>
      </c>
      <c r="B78" s="13" t="s">
        <v>196</v>
      </c>
      <c r="C78" s="69" t="s">
        <v>33</v>
      </c>
      <c r="D78" s="81" t="str">
        <f t="shared" si="13"/>
        <v>II</v>
      </c>
      <c r="E78" s="70">
        <v>52373.477500000001</v>
      </c>
      <c r="F78" s="70">
        <v>2.9999999999999997E-4</v>
      </c>
      <c r="G78">
        <f t="shared" si="14"/>
        <v>-10443.502807181569</v>
      </c>
      <c r="H78">
        <f t="shared" si="15"/>
        <v>-10443.5</v>
      </c>
      <c r="I78">
        <f>+E78-(E$7+H78*E$8)</f>
        <v>-1.0785470803966746E-3</v>
      </c>
      <c r="M78">
        <f>I78</f>
        <v>-1.0785470803966746E-3</v>
      </c>
      <c r="Q78">
        <f t="shared" ca="1" si="17"/>
        <v>-1.3322271748617588E-3</v>
      </c>
      <c r="S78" s="2">
        <f t="shared" si="16"/>
        <v>37354.977500000001</v>
      </c>
      <c r="W78">
        <v>-7546.5</v>
      </c>
      <c r="X78">
        <v>-9.1883562708972022E-4</v>
      </c>
    </row>
    <row r="79" spans="1:24" x14ac:dyDescent="0.2">
      <c r="B79" s="93" t="s">
        <v>92</v>
      </c>
      <c r="C79" s="87" t="s">
        <v>33</v>
      </c>
      <c r="D79" s="90" t="str">
        <f t="shared" si="13"/>
        <v>I</v>
      </c>
      <c r="E79" s="70">
        <v>52408.729700000004</v>
      </c>
      <c r="F79" s="70">
        <v>2.0000000000000001E-4</v>
      </c>
      <c r="G79">
        <f t="shared" si="14"/>
        <v>-10351.750367507942</v>
      </c>
      <c r="H79">
        <f t="shared" si="15"/>
        <v>-10352</v>
      </c>
      <c r="Q79">
        <f t="shared" ca="1" si="17"/>
        <v>-1.3100750316303359E-3</v>
      </c>
      <c r="R79" s="61"/>
      <c r="S79" s="2">
        <f t="shared" si="16"/>
        <v>37390.229700000004</v>
      </c>
      <c r="T79" s="60">
        <f>+E79-(E$7+H79*E$8)</f>
        <v>9.5911286589398514E-2</v>
      </c>
      <c r="W79">
        <v>-7490</v>
      </c>
      <c r="X79">
        <v>-3.3817105722846463E-3</v>
      </c>
    </row>
    <row r="80" spans="1:24" x14ac:dyDescent="0.2">
      <c r="A80" s="4" t="s">
        <v>148</v>
      </c>
      <c r="B80" s="108" t="s">
        <v>198</v>
      </c>
      <c r="C80" s="67" t="s">
        <v>33</v>
      </c>
      <c r="D80" s="81" t="str">
        <f t="shared" si="13"/>
        <v>II</v>
      </c>
      <c r="E80" s="70">
        <v>52693.5265</v>
      </c>
      <c r="F80" s="27">
        <v>2.0000000000000001E-4</v>
      </c>
      <c r="G80">
        <f t="shared" si="14"/>
        <v>-9610.4973049688942</v>
      </c>
      <c r="H80">
        <f t="shared" si="15"/>
        <v>-9610.5</v>
      </c>
      <c r="I80">
        <f t="shared" ref="I80:I98" si="18">+E80-(E$7+H80*E$8)</f>
        <v>1.0354577607358806E-3</v>
      </c>
      <c r="M80">
        <f>I80</f>
        <v>1.0354577607358806E-3</v>
      </c>
      <c r="Q80">
        <f t="shared" ca="1" si="17"/>
        <v>-1.1305579364817007E-3</v>
      </c>
      <c r="S80" s="2">
        <f t="shared" si="16"/>
        <v>37675.0265</v>
      </c>
      <c r="W80">
        <v>-7401.5</v>
      </c>
      <c r="X80">
        <v>3.3661805355222896E-4</v>
      </c>
    </row>
    <row r="81" spans="1:35" x14ac:dyDescent="0.2">
      <c r="A81" s="4" t="s">
        <v>148</v>
      </c>
      <c r="B81" s="93" t="s">
        <v>193</v>
      </c>
      <c r="C81" s="87" t="s">
        <v>33</v>
      </c>
      <c r="D81" s="90" t="str">
        <f t="shared" si="13"/>
        <v>I</v>
      </c>
      <c r="E81" s="80">
        <v>52694.485099999998</v>
      </c>
      <c r="F81" s="33">
        <v>2.9999999999999997E-4</v>
      </c>
      <c r="G81" s="9">
        <f t="shared" si="14"/>
        <v>-9608.0023149066856</v>
      </c>
      <c r="H81">
        <f t="shared" si="15"/>
        <v>-9608</v>
      </c>
      <c r="I81" s="10">
        <f t="shared" si="18"/>
        <v>-8.8941017747856677E-4</v>
      </c>
      <c r="M81" s="10">
        <f>I81</f>
        <v>-8.8941017747856677E-4</v>
      </c>
      <c r="Q81">
        <f t="shared" ca="1" si="17"/>
        <v>-1.1299526866666346E-3</v>
      </c>
      <c r="S81" s="2">
        <f t="shared" si="16"/>
        <v>37675.985099999998</v>
      </c>
      <c r="W81">
        <v>-7394</v>
      </c>
      <c r="X81">
        <v>6.6190013603772968E-4</v>
      </c>
    </row>
    <row r="82" spans="1:35" x14ac:dyDescent="0.2">
      <c r="A82" s="4" t="s">
        <v>151</v>
      </c>
      <c r="B82" s="60" t="s">
        <v>93</v>
      </c>
      <c r="C82" s="87" t="s">
        <v>35</v>
      </c>
      <c r="D82" s="90" t="str">
        <f t="shared" si="13"/>
        <v>II</v>
      </c>
      <c r="E82" s="70">
        <v>52716.190499999997</v>
      </c>
      <c r="F82" s="27">
        <v>2.9999999999999997E-4</v>
      </c>
      <c r="G82">
        <f t="shared" si="14"/>
        <v>-9551.508722901317</v>
      </c>
      <c r="H82">
        <f t="shared" si="15"/>
        <v>-9551.5</v>
      </c>
      <c r="I82">
        <f t="shared" si="18"/>
        <v>-3.3514254537294619E-3</v>
      </c>
      <c r="P82">
        <f>I82</f>
        <v>-3.3514254537294619E-3</v>
      </c>
      <c r="Q82">
        <f t="shared" ca="1" si="17"/>
        <v>-1.1162740408461385E-3</v>
      </c>
      <c r="R82" s="61"/>
      <c r="S82" s="2">
        <f t="shared" si="16"/>
        <v>37697.690499999997</v>
      </c>
      <c r="W82">
        <v>-7391.5</v>
      </c>
      <c r="X82">
        <v>-1.8630058330018073E-3</v>
      </c>
    </row>
    <row r="83" spans="1:35" x14ac:dyDescent="0.2">
      <c r="A83" s="4" t="s">
        <v>151</v>
      </c>
      <c r="B83" s="60" t="s">
        <v>93</v>
      </c>
      <c r="C83" s="87" t="s">
        <v>33</v>
      </c>
      <c r="D83" s="90" t="str">
        <f t="shared" si="13"/>
        <v>I</v>
      </c>
      <c r="E83" s="70">
        <v>52750.196799999998</v>
      </c>
      <c r="F83" s="27">
        <v>2.9999999999999997E-4</v>
      </c>
      <c r="G83">
        <f t="shared" si="14"/>
        <v>-9462.9990415403518</v>
      </c>
      <c r="H83">
        <f t="shared" si="15"/>
        <v>-9463</v>
      </c>
      <c r="I83">
        <f t="shared" si="18"/>
        <v>3.6824973358307034E-4</v>
      </c>
      <c r="P83">
        <f>I83</f>
        <v>3.6824973358307034E-4</v>
      </c>
      <c r="Q83">
        <f t="shared" ca="1" si="17"/>
        <v>-1.0948481973927951E-3</v>
      </c>
      <c r="R83" s="61"/>
      <c r="S83" s="2">
        <f t="shared" si="16"/>
        <v>37731.696799999998</v>
      </c>
      <c r="W83">
        <v>-7391</v>
      </c>
      <c r="X83">
        <v>2.3201297881314531E-4</v>
      </c>
    </row>
    <row r="84" spans="1:35" x14ac:dyDescent="0.2">
      <c r="A84" s="4" t="s">
        <v>151</v>
      </c>
      <c r="B84" s="60" t="s">
        <v>93</v>
      </c>
      <c r="C84" s="87" t="s">
        <v>35</v>
      </c>
      <c r="D84" s="90" t="str">
        <f t="shared" si="13"/>
        <v>II</v>
      </c>
      <c r="E84" s="70">
        <v>52753.078699999998</v>
      </c>
      <c r="F84" s="27">
        <v>2.9999999999999997E-4</v>
      </c>
      <c r="G84">
        <f t="shared" si="14"/>
        <v>-9455.4981946174521</v>
      </c>
      <c r="H84">
        <f t="shared" si="15"/>
        <v>-9455.5</v>
      </c>
      <c r="I84">
        <f t="shared" si="18"/>
        <v>6.9364593218779191E-4</v>
      </c>
      <c r="P84">
        <f>I84</f>
        <v>6.9364593218779191E-4</v>
      </c>
      <c r="Q84">
        <f t="shared" ca="1" si="17"/>
        <v>-1.0930324479475964E-3</v>
      </c>
      <c r="R84" s="61"/>
      <c r="S84" s="2">
        <f t="shared" si="16"/>
        <v>37734.578699999998</v>
      </c>
      <c r="W84">
        <v>-7369.5</v>
      </c>
      <c r="X84">
        <v>-2.8217837825650349E-4</v>
      </c>
    </row>
    <row r="85" spans="1:35" x14ac:dyDescent="0.2">
      <c r="A85" s="4" t="s">
        <v>151</v>
      </c>
      <c r="B85" s="60" t="s">
        <v>93</v>
      </c>
      <c r="C85" s="87" t="s">
        <v>33</v>
      </c>
      <c r="D85" s="90" t="str">
        <f t="shared" si="13"/>
        <v>I</v>
      </c>
      <c r="E85" s="70">
        <v>52754.036699999997</v>
      </c>
      <c r="F85" s="27">
        <v>2.9999999999999997E-4</v>
      </c>
      <c r="G85">
        <f t="shared" si="14"/>
        <v>-9453.0047662014331</v>
      </c>
      <c r="H85">
        <f t="shared" si="15"/>
        <v>-9453</v>
      </c>
      <c r="I85">
        <f t="shared" si="18"/>
        <v>-1.8312219981453381E-3</v>
      </c>
      <c r="P85">
        <f>I85</f>
        <v>-1.8312219981453381E-3</v>
      </c>
      <c r="Q85">
        <f t="shared" ca="1" si="17"/>
        <v>-1.0924271981325303E-3</v>
      </c>
      <c r="R85" s="61"/>
      <c r="S85" s="2">
        <f t="shared" si="16"/>
        <v>37735.536699999997</v>
      </c>
      <c r="W85">
        <v>-7367</v>
      </c>
      <c r="X85">
        <v>-7.0843525463715196E-6</v>
      </c>
    </row>
    <row r="86" spans="1:35" x14ac:dyDescent="0.2">
      <c r="A86" s="4" t="s">
        <v>151</v>
      </c>
      <c r="B86" s="60" t="s">
        <v>93</v>
      </c>
      <c r="C86" s="87" t="s">
        <v>35</v>
      </c>
      <c r="D86" s="90" t="str">
        <f t="shared" si="13"/>
        <v>II</v>
      </c>
      <c r="E86" s="70">
        <v>52754.230900000002</v>
      </c>
      <c r="F86" s="27">
        <v>2.9999999999999997E-4</v>
      </c>
      <c r="G86">
        <f t="shared" si="14"/>
        <v>-9452.4993133847256</v>
      </c>
      <c r="H86">
        <f t="shared" si="15"/>
        <v>-9452.5</v>
      </c>
      <c r="I86">
        <f t="shared" si="18"/>
        <v>2.6380441704532132E-4</v>
      </c>
      <c r="P86">
        <f>I86</f>
        <v>2.6380441704532132E-4</v>
      </c>
      <c r="Q86">
        <f t="shared" ca="1" si="17"/>
        <v>-1.0923061481695169E-3</v>
      </c>
      <c r="R86" s="61"/>
      <c r="S86" s="2">
        <f t="shared" si="16"/>
        <v>37735.730900000002</v>
      </c>
      <c r="T86" s="60"/>
      <c r="W86">
        <v>-7364.5</v>
      </c>
      <c r="X86">
        <v>-8.3199032087577507E-4</v>
      </c>
      <c r="AG86" s="306"/>
      <c r="AH86" s="306"/>
      <c r="AI86" s="306"/>
    </row>
    <row r="87" spans="1:35" x14ac:dyDescent="0.2">
      <c r="A87" s="4" t="s">
        <v>150</v>
      </c>
      <c r="B87" s="60" t="s">
        <v>194</v>
      </c>
      <c r="C87" s="87" t="s">
        <v>33</v>
      </c>
      <c r="D87" s="90" t="str">
        <f t="shared" si="13"/>
        <v>I</v>
      </c>
      <c r="E87" s="68">
        <v>52762.490899999997</v>
      </c>
      <c r="F87" s="26">
        <v>2.9999999999999997E-4</v>
      </c>
      <c r="G87">
        <f t="shared" si="14"/>
        <v>-9431.0006508415772</v>
      </c>
      <c r="H87">
        <f t="shared" si="15"/>
        <v>-9431</v>
      </c>
      <c r="I87">
        <f t="shared" si="18"/>
        <v>-2.5005980569403619E-4</v>
      </c>
      <c r="M87">
        <f>I87</f>
        <v>-2.5005980569403619E-4</v>
      </c>
      <c r="Q87">
        <f t="shared" ca="1" si="17"/>
        <v>-1.0871009997599477E-3</v>
      </c>
      <c r="S87" s="2">
        <f t="shared" si="16"/>
        <v>37743.990899999997</v>
      </c>
      <c r="T87" s="60"/>
      <c r="W87">
        <v>-7362</v>
      </c>
      <c r="X87">
        <v>-5.6896293244790286E-5</v>
      </c>
    </row>
    <row r="88" spans="1:35" x14ac:dyDescent="0.2">
      <c r="A88" s="107" t="s">
        <v>158</v>
      </c>
      <c r="B88" s="108" t="s">
        <v>201</v>
      </c>
      <c r="C88" s="67" t="s">
        <v>33</v>
      </c>
      <c r="D88" s="81" t="str">
        <f t="shared" si="13"/>
        <v>II</v>
      </c>
      <c r="E88" s="68">
        <v>52763.451699999998</v>
      </c>
      <c r="F88" s="26">
        <v>1E-4</v>
      </c>
      <c r="G88">
        <f t="shared" si="14"/>
        <v>-9428.4999347433331</v>
      </c>
      <c r="H88">
        <f t="shared" si="15"/>
        <v>-9428.5</v>
      </c>
      <c r="I88">
        <f t="shared" si="18"/>
        <v>2.5072258722502738E-5</v>
      </c>
      <c r="M88">
        <f>I88</f>
        <v>2.5072258722502738E-5</v>
      </c>
      <c r="Q88">
        <f t="shared" ca="1" si="17"/>
        <v>-1.0864957499448816E-3</v>
      </c>
      <c r="S88" s="2">
        <f t="shared" si="16"/>
        <v>37744.951699999998</v>
      </c>
      <c r="T88" s="60"/>
      <c r="W88">
        <v>-6627.5</v>
      </c>
      <c r="X88">
        <v>-7.4270603363402188E-5</v>
      </c>
    </row>
    <row r="89" spans="1:35" x14ac:dyDescent="0.2">
      <c r="A89" s="107" t="s">
        <v>158</v>
      </c>
      <c r="B89" s="108" t="s">
        <v>201</v>
      </c>
      <c r="C89" s="67" t="s">
        <v>35</v>
      </c>
      <c r="D89" s="81" t="str">
        <f t="shared" si="13"/>
        <v>I</v>
      </c>
      <c r="E89" s="68">
        <v>52764.411399999997</v>
      </c>
      <c r="F89" s="26">
        <v>1E-4</v>
      </c>
      <c r="G89">
        <f t="shared" si="14"/>
        <v>-9426.0020816631095</v>
      </c>
      <c r="H89">
        <f t="shared" si="15"/>
        <v>-9426</v>
      </c>
      <c r="I89">
        <f t="shared" si="18"/>
        <v>-7.9979567090049386E-4</v>
      </c>
      <c r="M89">
        <f>I89</f>
        <v>-7.9979567090049386E-4</v>
      </c>
      <c r="Q89">
        <f t="shared" ca="1" si="17"/>
        <v>-1.0858905001298151E-3</v>
      </c>
      <c r="S89" s="2">
        <f t="shared" si="16"/>
        <v>37745.911399999997</v>
      </c>
      <c r="T89" s="60"/>
      <c r="W89">
        <v>-6547.5</v>
      </c>
      <c r="X89">
        <v>-6.7126168141840026E-4</v>
      </c>
    </row>
    <row r="90" spans="1:35" x14ac:dyDescent="0.2">
      <c r="A90" s="107" t="s">
        <v>158</v>
      </c>
      <c r="B90" s="111" t="s">
        <v>201</v>
      </c>
      <c r="C90" s="112" t="s">
        <v>35</v>
      </c>
      <c r="D90" s="90" t="str">
        <f t="shared" si="13"/>
        <v>II</v>
      </c>
      <c r="E90" s="68">
        <v>52765.3727</v>
      </c>
      <c r="F90" s="26">
        <v>1E-4</v>
      </c>
      <c r="G90">
        <f t="shared" si="14"/>
        <v>-9423.5000641930365</v>
      </c>
      <c r="H90">
        <f t="shared" si="15"/>
        <v>-9423.5</v>
      </c>
      <c r="I90">
        <f t="shared" si="18"/>
        <v>-2.4663604563102126E-5</v>
      </c>
      <c r="M90">
        <f>I90</f>
        <v>-2.4663604563102126E-5</v>
      </c>
      <c r="Q90">
        <f t="shared" ca="1" si="17"/>
        <v>-1.085285250314749E-3</v>
      </c>
      <c r="S90" s="2">
        <f t="shared" si="16"/>
        <v>37746.8727</v>
      </c>
      <c r="T90" s="60"/>
      <c r="W90">
        <v>-6541.5</v>
      </c>
      <c r="X90">
        <v>4.689639899879694E-4</v>
      </c>
    </row>
    <row r="91" spans="1:35" x14ac:dyDescent="0.2">
      <c r="A91" s="107" t="s">
        <v>158</v>
      </c>
      <c r="B91" s="93" t="s">
        <v>197</v>
      </c>
      <c r="C91" s="98" t="s">
        <v>33</v>
      </c>
      <c r="D91" s="90" t="str">
        <f t="shared" si="13"/>
        <v>I</v>
      </c>
      <c r="E91" s="17">
        <v>53047.5749</v>
      </c>
      <c r="F91" s="34">
        <v>1E-3</v>
      </c>
      <c r="G91">
        <f t="shared" si="14"/>
        <v>-8689.0000803264338</v>
      </c>
      <c r="H91">
        <f t="shared" si="15"/>
        <v>-8689</v>
      </c>
      <c r="I91">
        <f t="shared" si="18"/>
        <v>-3.0862218409311026E-5</v>
      </c>
      <c r="M91">
        <f>I91</f>
        <v>-3.0862218409311026E-5</v>
      </c>
      <c r="Q91">
        <f t="shared" ca="1" si="17"/>
        <v>-9.0746285464829955E-4</v>
      </c>
      <c r="S91" s="2">
        <f t="shared" si="16"/>
        <v>38029.0749</v>
      </c>
      <c r="T91" s="60"/>
      <c r="W91">
        <v>-6505.5</v>
      </c>
      <c r="X91">
        <v>-1.1896819924004376E-3</v>
      </c>
    </row>
    <row r="92" spans="1:35" x14ac:dyDescent="0.2">
      <c r="A92" s="4" t="s">
        <v>151</v>
      </c>
      <c r="B92" s="60" t="s">
        <v>93</v>
      </c>
      <c r="C92" s="87" t="s">
        <v>33</v>
      </c>
      <c r="D92" s="90" t="str">
        <f t="shared" si="13"/>
        <v>I</v>
      </c>
      <c r="E92" s="70">
        <v>53078.311099999999</v>
      </c>
      <c r="F92" s="27">
        <v>2.9999999999999997E-4</v>
      </c>
      <c r="G92">
        <f t="shared" si="14"/>
        <v>-8609.0016309730272</v>
      </c>
      <c r="H92">
        <f t="shared" si="15"/>
        <v>-8609</v>
      </c>
      <c r="I92">
        <f t="shared" si="18"/>
        <v>-6.2663605785928667E-4</v>
      </c>
      <c r="P92">
        <f>I92</f>
        <v>-6.2663605785928667E-4</v>
      </c>
      <c r="Q92">
        <f t="shared" ca="1" si="17"/>
        <v>-8.8809486056618111E-4</v>
      </c>
      <c r="R92" s="61"/>
      <c r="S92" s="2">
        <f t="shared" si="16"/>
        <v>38059.811099999999</v>
      </c>
      <c r="T92" s="60"/>
      <c r="W92">
        <v>-6502</v>
      </c>
      <c r="X92">
        <v>1.5549449017271399E-5</v>
      </c>
    </row>
    <row r="93" spans="1:35" x14ac:dyDescent="0.2">
      <c r="A93" s="4" t="s">
        <v>148</v>
      </c>
      <c r="B93" s="111" t="s">
        <v>198</v>
      </c>
      <c r="C93" s="112" t="s">
        <v>33</v>
      </c>
      <c r="D93" s="90" t="str">
        <f t="shared" si="13"/>
        <v>I</v>
      </c>
      <c r="E93" s="70">
        <v>53080.6175</v>
      </c>
      <c r="F93" s="27">
        <v>5.9999999999999995E-4</v>
      </c>
      <c r="G93">
        <f t="shared" si="14"/>
        <v>-8602.998663020293</v>
      </c>
      <c r="H93">
        <f t="shared" si="15"/>
        <v>-8603</v>
      </c>
      <c r="I93">
        <f t="shared" si="18"/>
        <v>5.1368090498726815E-4</v>
      </c>
      <c r="M93">
        <f>I93</f>
        <v>5.1368090498726815E-4</v>
      </c>
      <c r="Q93">
        <f t="shared" ca="1" si="17"/>
        <v>-8.8664226101002218E-4</v>
      </c>
      <c r="S93" s="2">
        <f t="shared" si="16"/>
        <v>38062.1175</v>
      </c>
      <c r="T93" s="60"/>
      <c r="W93">
        <v>-5673</v>
      </c>
      <c r="X93">
        <v>1.6166296336450614E-3</v>
      </c>
    </row>
    <row r="94" spans="1:35" x14ac:dyDescent="0.2">
      <c r="A94" s="4" t="s">
        <v>148</v>
      </c>
      <c r="B94" s="93" t="s">
        <v>197</v>
      </c>
      <c r="C94" s="87" t="s">
        <v>33</v>
      </c>
      <c r="D94" s="90" t="str">
        <f t="shared" si="13"/>
        <v>I</v>
      </c>
      <c r="E94" s="70">
        <v>53094.447399999997</v>
      </c>
      <c r="F94" s="27">
        <v>1.5E-3</v>
      </c>
      <c r="G94">
        <f t="shared" si="14"/>
        <v>-8567.0029786249397</v>
      </c>
      <c r="H94">
        <f t="shared" si="15"/>
        <v>-8567</v>
      </c>
      <c r="I94">
        <f t="shared" si="18"/>
        <v>-1.1444173287600279E-3</v>
      </c>
      <c r="M94" s="6">
        <f>I94</f>
        <v>-1.1444173287600279E-3</v>
      </c>
      <c r="Q94">
        <f t="shared" ca="1" si="17"/>
        <v>-8.7792666367306899E-4</v>
      </c>
      <c r="S94" s="2">
        <f t="shared" si="16"/>
        <v>38075.947399999997</v>
      </c>
      <c r="T94" s="60"/>
      <c r="W94">
        <v>-5673</v>
      </c>
      <c r="X94">
        <v>1.8166296358685941E-3</v>
      </c>
    </row>
    <row r="95" spans="1:35" x14ac:dyDescent="0.2">
      <c r="A95" s="4" t="s">
        <v>160</v>
      </c>
      <c r="B95" s="118" t="s">
        <v>195</v>
      </c>
      <c r="C95" s="87" t="s">
        <v>35</v>
      </c>
      <c r="D95" s="90" t="str">
        <f t="shared" si="13"/>
        <v>II</v>
      </c>
      <c r="E95" s="70">
        <v>53095.793340099801</v>
      </c>
      <c r="F95" s="27">
        <v>2.0000000000000001E-4</v>
      </c>
      <c r="G95">
        <f t="shared" si="14"/>
        <v>-8563.4998415778464</v>
      </c>
      <c r="H95">
        <f t="shared" si="15"/>
        <v>-8563.5</v>
      </c>
      <c r="I95">
        <f t="shared" si="18"/>
        <v>6.0867365391459316E-5</v>
      </c>
      <c r="N95">
        <f>I95</f>
        <v>6.0867365391459316E-5</v>
      </c>
      <c r="Q95">
        <f t="shared" ca="1" si="17"/>
        <v>-8.7707931393197613E-4</v>
      </c>
      <c r="S95" s="2">
        <f t="shared" si="16"/>
        <v>38077.293340099801</v>
      </c>
      <c r="T95" s="60"/>
      <c r="W95">
        <v>-5673</v>
      </c>
      <c r="X95">
        <v>3.5166296365787275E-3</v>
      </c>
    </row>
    <row r="96" spans="1:35" x14ac:dyDescent="0.2">
      <c r="A96" s="4" t="s">
        <v>151</v>
      </c>
      <c r="B96" s="60" t="s">
        <v>93</v>
      </c>
      <c r="C96" s="87" t="s">
        <v>35</v>
      </c>
      <c r="D96" s="90" t="str">
        <f t="shared" si="13"/>
        <v>II</v>
      </c>
      <c r="E96" s="70">
        <v>53414.305</v>
      </c>
      <c r="F96" s="27">
        <v>2.9999999999999997E-4</v>
      </c>
      <c r="G96">
        <f t="shared" si="14"/>
        <v>-7734.4956415467295</v>
      </c>
      <c r="H96">
        <f t="shared" si="15"/>
        <v>-7734.5</v>
      </c>
      <c r="I96">
        <f t="shared" si="18"/>
        <v>1.6745610992074944E-3</v>
      </c>
      <c r="P96">
        <f>I96</f>
        <v>1.6745610992074944E-3</v>
      </c>
      <c r="Q96">
        <f t="shared" ca="1" si="17"/>
        <v>-6.7637847525602425E-4</v>
      </c>
      <c r="R96" s="61"/>
      <c r="S96" s="2">
        <f t="shared" si="16"/>
        <v>38395.805</v>
      </c>
      <c r="T96" s="60"/>
      <c r="W96">
        <v>-5670.5</v>
      </c>
      <c r="X96">
        <v>-1.3082763398415409E-3</v>
      </c>
    </row>
    <row r="97" spans="1:24" x14ac:dyDescent="0.2">
      <c r="A97" s="4" t="s">
        <v>151</v>
      </c>
      <c r="B97" s="60" t="s">
        <v>93</v>
      </c>
      <c r="C97" s="87" t="s">
        <v>35</v>
      </c>
      <c r="D97" s="90" t="str">
        <f t="shared" si="13"/>
        <v>II</v>
      </c>
      <c r="E97" s="70">
        <v>53414.305200000003</v>
      </c>
      <c r="F97" s="27">
        <v>2.9999999999999997E-4</v>
      </c>
      <c r="G97">
        <f t="shared" si="14"/>
        <v>-7734.4951209979945</v>
      </c>
      <c r="H97">
        <f t="shared" si="15"/>
        <v>-7734.5</v>
      </c>
      <c r="I97">
        <f t="shared" si="18"/>
        <v>1.8745611014310271E-3</v>
      </c>
      <c r="P97">
        <f>I97</f>
        <v>1.8745611014310271E-3</v>
      </c>
      <c r="Q97">
        <f t="shared" ca="1" si="17"/>
        <v>-6.7637847525602425E-4</v>
      </c>
      <c r="R97" s="61"/>
      <c r="S97" s="2">
        <f t="shared" si="16"/>
        <v>38395.805200000003</v>
      </c>
      <c r="T97" s="60"/>
      <c r="W97">
        <v>-5670.5</v>
      </c>
      <c r="X97">
        <v>-6.0827634297311306E-4</v>
      </c>
    </row>
    <row r="98" spans="1:24" x14ac:dyDescent="0.2">
      <c r="A98" s="4" t="s">
        <v>151</v>
      </c>
      <c r="B98" s="60" t="s">
        <v>93</v>
      </c>
      <c r="C98" s="87" t="s">
        <v>35</v>
      </c>
      <c r="D98" s="90" t="str">
        <f t="shared" si="13"/>
        <v>II</v>
      </c>
      <c r="E98" s="70">
        <v>53414.306900000003</v>
      </c>
      <c r="F98" s="27">
        <v>2.9999999999999997E-4</v>
      </c>
      <c r="G98">
        <f t="shared" si="14"/>
        <v>-7734.490696333788</v>
      </c>
      <c r="H98">
        <f t="shared" si="15"/>
        <v>-7734.5</v>
      </c>
      <c r="I98">
        <f t="shared" si="18"/>
        <v>3.5745611021411605E-3</v>
      </c>
      <c r="P98">
        <f>I98</f>
        <v>3.5745611021411605E-3</v>
      </c>
      <c r="Q98">
        <f t="shared" ca="1" si="17"/>
        <v>-6.7637847525602425E-4</v>
      </c>
      <c r="R98" s="61"/>
      <c r="S98" s="2">
        <f t="shared" si="16"/>
        <v>38395.806900000003</v>
      </c>
      <c r="T98" s="60"/>
      <c r="W98">
        <v>-5670.5</v>
      </c>
      <c r="X98">
        <v>-5.0827633822336793E-4</v>
      </c>
    </row>
    <row r="99" spans="1:24" x14ac:dyDescent="0.2">
      <c r="A99" s="4" t="s">
        <v>151</v>
      </c>
      <c r="B99" s="60" t="s">
        <v>93</v>
      </c>
      <c r="C99" s="87" t="s">
        <v>33</v>
      </c>
      <c r="D99" s="90" t="str">
        <f t="shared" si="13"/>
        <v>I</v>
      </c>
      <c r="E99" s="70">
        <v>53415.262600000002</v>
      </c>
      <c r="F99" s="27">
        <v>2.9999999999999997E-4</v>
      </c>
      <c r="G99">
        <f t="shared" si="14"/>
        <v>-7732.0032542281624</v>
      </c>
      <c r="H99">
        <f t="shared" si="15"/>
        <v>-7732</v>
      </c>
      <c r="P99">
        <f>T99</f>
        <v>-1.2503068282967433E-3</v>
      </c>
      <c r="Q99">
        <f t="shared" ca="1" si="17"/>
        <v>-6.7577322544095817E-4</v>
      </c>
      <c r="R99" s="61"/>
      <c r="S99" s="2">
        <f t="shared" si="16"/>
        <v>38396.762600000002</v>
      </c>
      <c r="T99" s="60">
        <f>+E99-(E$7+H99*E$8)</f>
        <v>-1.2503068282967433E-3</v>
      </c>
      <c r="W99">
        <v>-5650.5</v>
      </c>
      <c r="X99">
        <v>-3.0752411112189293E-4</v>
      </c>
    </row>
    <row r="100" spans="1:24" x14ac:dyDescent="0.2">
      <c r="A100" s="4" t="s">
        <v>151</v>
      </c>
      <c r="B100" s="60" t="s">
        <v>93</v>
      </c>
      <c r="C100" s="87" t="s">
        <v>33</v>
      </c>
      <c r="D100" s="90" t="str">
        <f t="shared" si="13"/>
        <v>I</v>
      </c>
      <c r="E100" s="70">
        <v>53415.263299999999</v>
      </c>
      <c r="F100" s="27">
        <v>2.9999999999999997E-4</v>
      </c>
      <c r="G100">
        <f t="shared" si="14"/>
        <v>-7732.0014323076157</v>
      </c>
      <c r="H100">
        <f t="shared" si="15"/>
        <v>-7732</v>
      </c>
      <c r="P100">
        <f>T100</f>
        <v>-5.5030683142831549E-4</v>
      </c>
      <c r="Q100">
        <f t="shared" ca="1" si="17"/>
        <v>-6.7577322544095817E-4</v>
      </c>
      <c r="R100" s="61"/>
      <c r="S100" s="2">
        <f t="shared" si="16"/>
        <v>38396.763299999999</v>
      </c>
      <c r="T100" s="60">
        <f>+E100-(E$7+H100*E$8)</f>
        <v>-5.5030683142831549E-4</v>
      </c>
      <c r="W100">
        <v>-5576.5</v>
      </c>
      <c r="X100">
        <v>-1.2447408516891301E-3</v>
      </c>
    </row>
    <row r="101" spans="1:24" x14ac:dyDescent="0.2">
      <c r="A101" s="4" t="s">
        <v>151</v>
      </c>
      <c r="B101" s="60" t="s">
        <v>93</v>
      </c>
      <c r="C101" s="87" t="s">
        <v>33</v>
      </c>
      <c r="D101" s="90" t="str">
        <f t="shared" si="13"/>
        <v>I</v>
      </c>
      <c r="E101" s="70">
        <v>53415.263400000003</v>
      </c>
      <c r="F101" s="27">
        <v>2.9999999999999997E-4</v>
      </c>
      <c r="G101">
        <f t="shared" si="14"/>
        <v>-7732.0011720332386</v>
      </c>
      <c r="H101">
        <f t="shared" si="15"/>
        <v>-7732</v>
      </c>
      <c r="P101">
        <f>T101</f>
        <v>-4.5030682667857036E-4</v>
      </c>
      <c r="Q101">
        <f t="shared" ca="1" si="17"/>
        <v>-6.7577322544095817E-4</v>
      </c>
      <c r="R101" s="61"/>
      <c r="S101" s="2">
        <f t="shared" si="16"/>
        <v>38396.763400000003</v>
      </c>
      <c r="T101" s="60">
        <f>+E101-(E$7+H101*E$8)</f>
        <v>-4.5030682667857036E-4</v>
      </c>
      <c r="W101">
        <v>-5547.5</v>
      </c>
      <c r="X101">
        <v>-2.3365012020803988E-4</v>
      </c>
    </row>
    <row r="102" spans="1:24" x14ac:dyDescent="0.2">
      <c r="A102" s="107" t="s">
        <v>158</v>
      </c>
      <c r="B102" s="111" t="s">
        <v>64</v>
      </c>
      <c r="C102" s="112" t="s">
        <v>33</v>
      </c>
      <c r="D102" s="90" t="str">
        <f t="shared" si="13"/>
        <v>I</v>
      </c>
      <c r="E102" s="68">
        <v>53422.947800000002</v>
      </c>
      <c r="F102" s="26">
        <v>2.0000000000000001E-4</v>
      </c>
      <c r="G102">
        <f t="shared" si="14"/>
        <v>-7712.0006487346136</v>
      </c>
      <c r="H102">
        <f t="shared" si="15"/>
        <v>-7712</v>
      </c>
      <c r="I102">
        <f t="shared" ref="I102:I113" si="19">+E102-(E$7+H102*E$8)</f>
        <v>-2.4925028992583975E-4</v>
      </c>
      <c r="M102">
        <f t="shared" ref="M102:M109" si="20">I102</f>
        <v>-2.4925028992583975E-4</v>
      </c>
      <c r="Q102">
        <f t="shared" ca="1" si="17"/>
        <v>-6.7093122692042846E-4</v>
      </c>
      <c r="S102" s="2">
        <f t="shared" si="16"/>
        <v>38404.447800000002</v>
      </c>
      <c r="T102" s="60"/>
      <c r="W102">
        <v>-5540</v>
      </c>
      <c r="X102">
        <v>3.9163196925073862E-4</v>
      </c>
    </row>
    <row r="103" spans="1:24" x14ac:dyDescent="0.2">
      <c r="A103" s="107" t="s">
        <v>158</v>
      </c>
      <c r="B103" s="111" t="s">
        <v>199</v>
      </c>
      <c r="C103" s="112" t="s">
        <v>33</v>
      </c>
      <c r="D103" s="90" t="str">
        <f t="shared" si="13"/>
        <v>I</v>
      </c>
      <c r="E103" s="26">
        <v>53451.378400000001</v>
      </c>
      <c r="F103" s="26">
        <v>1.2999999999999999E-3</v>
      </c>
      <c r="G103">
        <f t="shared" si="14"/>
        <v>-7638.0030851390156</v>
      </c>
      <c r="H103">
        <f t="shared" si="15"/>
        <v>-7638</v>
      </c>
      <c r="I103">
        <f t="shared" si="19"/>
        <v>-1.1853410978801548E-3</v>
      </c>
      <c r="M103">
        <f t="shared" si="20"/>
        <v>-1.1853410978801548E-3</v>
      </c>
      <c r="Q103">
        <f t="shared" ca="1" si="17"/>
        <v>-6.5301583239446895E-4</v>
      </c>
      <c r="S103" s="2">
        <f t="shared" si="16"/>
        <v>38432.878400000001</v>
      </c>
      <c r="T103" s="60"/>
      <c r="W103">
        <v>-5475</v>
      </c>
      <c r="X103">
        <v>4.407671804074198E-5</v>
      </c>
    </row>
    <row r="104" spans="1:24" x14ac:dyDescent="0.2">
      <c r="A104" s="4" t="s">
        <v>148</v>
      </c>
      <c r="B104" s="111" t="s">
        <v>200</v>
      </c>
      <c r="C104" s="112" t="s">
        <v>33</v>
      </c>
      <c r="D104" s="90" t="str">
        <f t="shared" si="13"/>
        <v>I</v>
      </c>
      <c r="E104" s="27">
        <v>53462.521500000003</v>
      </c>
      <c r="F104" s="27">
        <v>3.3E-3</v>
      </c>
      <c r="G104">
        <f t="shared" si="14"/>
        <v>-7609.0004523805728</v>
      </c>
      <c r="H104">
        <f t="shared" si="15"/>
        <v>-7609</v>
      </c>
      <c r="I104">
        <f t="shared" si="19"/>
        <v>-1.7380911594955251E-4</v>
      </c>
      <c r="M104">
        <f t="shared" si="20"/>
        <v>-1.7380911594955251E-4</v>
      </c>
      <c r="Q104">
        <f t="shared" ca="1" si="17"/>
        <v>-6.4599493453970105E-4</v>
      </c>
      <c r="S104" s="2">
        <f t="shared" si="16"/>
        <v>38444.021500000003</v>
      </c>
      <c r="T104" s="60"/>
      <c r="W104">
        <v>-4852.5</v>
      </c>
      <c r="X104">
        <v>-1.575100832269527E-4</v>
      </c>
    </row>
    <row r="105" spans="1:24" x14ac:dyDescent="0.2">
      <c r="A105" s="4" t="s">
        <v>148</v>
      </c>
      <c r="B105" s="111" t="s">
        <v>200</v>
      </c>
      <c r="C105" s="87" t="s">
        <v>35</v>
      </c>
      <c r="D105" s="90" t="str">
        <f t="shared" si="13"/>
        <v>II</v>
      </c>
      <c r="E105" s="27">
        <v>53465.403700000003</v>
      </c>
      <c r="F105" s="27">
        <v>1.2999999999999999E-3</v>
      </c>
      <c r="G105">
        <f t="shared" si="14"/>
        <v>-7601.4988246345793</v>
      </c>
      <c r="H105">
        <f t="shared" si="15"/>
        <v>-7601.5</v>
      </c>
      <c r="I105">
        <f t="shared" si="19"/>
        <v>4.5158708962844685E-4</v>
      </c>
      <c r="M105">
        <f t="shared" si="20"/>
        <v>4.5158708962844685E-4</v>
      </c>
      <c r="Q105">
        <f t="shared" ca="1" si="17"/>
        <v>-6.4417918509450237E-4</v>
      </c>
      <c r="S105" s="2">
        <f t="shared" si="16"/>
        <v>38446.903700000003</v>
      </c>
      <c r="T105" s="60"/>
      <c r="W105">
        <v>-4451.5</v>
      </c>
      <c r="X105">
        <v>3.4757214598357677E-4</v>
      </c>
    </row>
    <row r="106" spans="1:24" x14ac:dyDescent="0.2">
      <c r="A106" s="107" t="s">
        <v>158</v>
      </c>
      <c r="B106" s="108" t="s">
        <v>201</v>
      </c>
      <c r="C106" s="67" t="s">
        <v>33</v>
      </c>
      <c r="D106" s="81" t="str">
        <f t="shared" ref="D106:D121" si="21">IF(H106=INT(H106),"I","II")</f>
        <v>II</v>
      </c>
      <c r="E106" s="26">
        <v>53490.377</v>
      </c>
      <c r="F106" s="26">
        <v>1E-4</v>
      </c>
      <c r="G106">
        <f t="shared" ref="G106:G141" si="22">+(E106-E$7)/E$8</f>
        <v>-7536.4997266576884</v>
      </c>
      <c r="H106">
        <f t="shared" ref="H106:H141" si="23">ROUND(2*G106,0)/2</f>
        <v>-7536.5</v>
      </c>
      <c r="I106">
        <f t="shared" si="19"/>
        <v>1.0502083750907332E-4</v>
      </c>
      <c r="M106">
        <f t="shared" si="20"/>
        <v>1.0502083750907332E-4</v>
      </c>
      <c r="Q106">
        <f t="shared" ca="1" si="17"/>
        <v>-6.2844268990278128E-4</v>
      </c>
      <c r="S106" s="2">
        <f t="shared" ref="S106:S141" si="24">+E106-15018.5</f>
        <v>38471.877</v>
      </c>
      <c r="T106" s="60"/>
      <c r="W106">
        <v>-3789.5</v>
      </c>
      <c r="X106">
        <v>7.5247089989716187E-4</v>
      </c>
    </row>
    <row r="107" spans="1:24" x14ac:dyDescent="0.2">
      <c r="A107" s="107" t="s">
        <v>158</v>
      </c>
      <c r="B107" s="93" t="s">
        <v>74</v>
      </c>
      <c r="C107" s="112" t="s">
        <v>33</v>
      </c>
      <c r="D107" s="90" t="str">
        <f t="shared" si="21"/>
        <v>I</v>
      </c>
      <c r="E107" s="26">
        <v>53729.547500000001</v>
      </c>
      <c r="F107" s="26">
        <v>2.9999999999999997E-4</v>
      </c>
      <c r="G107">
        <f t="shared" si="22"/>
        <v>-6914.0002266843803</v>
      </c>
      <c r="H107">
        <f t="shared" si="23"/>
        <v>-6914</v>
      </c>
      <c r="I107">
        <f t="shared" si="19"/>
        <v>-8.7094391346909106E-5</v>
      </c>
      <c r="M107">
        <f t="shared" si="20"/>
        <v>-8.7094391346909106E-5</v>
      </c>
      <c r="Q107">
        <f t="shared" ref="Q107:Q141" ca="1" si="25">+E$11+E$12*H107</f>
        <v>-4.777354859512974E-4</v>
      </c>
      <c r="S107" s="2">
        <f t="shared" si="24"/>
        <v>38711.047500000001</v>
      </c>
      <c r="T107" s="60"/>
      <c r="W107">
        <v>-3686</v>
      </c>
      <c r="X107">
        <v>-1.7863620450953022E-4</v>
      </c>
    </row>
    <row r="108" spans="1:24" x14ac:dyDescent="0.2">
      <c r="A108" s="107" t="s">
        <v>158</v>
      </c>
      <c r="B108" s="114" t="s">
        <v>77</v>
      </c>
      <c r="C108" s="112" t="s">
        <v>33</v>
      </c>
      <c r="D108" s="90" t="str">
        <f t="shared" si="21"/>
        <v>I</v>
      </c>
      <c r="E108" s="26">
        <v>53883.616199999997</v>
      </c>
      <c r="F108" s="26">
        <v>2.0000000000000001E-4</v>
      </c>
      <c r="G108">
        <f t="shared" si="22"/>
        <v>-6512.9988962045136</v>
      </c>
      <c r="H108">
        <f t="shared" si="23"/>
        <v>-6513</v>
      </c>
      <c r="I108">
        <f t="shared" si="19"/>
        <v>4.2408920853631571E-4</v>
      </c>
      <c r="M108">
        <f t="shared" si="20"/>
        <v>4.2408920853631571E-4</v>
      </c>
      <c r="Q108">
        <f t="shared" ca="1" si="25"/>
        <v>-3.8065341561467885E-4</v>
      </c>
      <c r="S108" s="2">
        <f t="shared" si="24"/>
        <v>38865.116199999997</v>
      </c>
      <c r="T108" s="60"/>
      <c r="W108">
        <v>-3668.5</v>
      </c>
      <c r="X108">
        <v>-5.5297800281550735E-4</v>
      </c>
    </row>
    <row r="109" spans="1:24" x14ac:dyDescent="0.2">
      <c r="A109" s="107" t="s">
        <v>158</v>
      </c>
      <c r="B109" s="114" t="s">
        <v>76</v>
      </c>
      <c r="C109" s="112" t="s">
        <v>33</v>
      </c>
      <c r="D109" s="90" t="str">
        <f t="shared" si="21"/>
        <v>I</v>
      </c>
      <c r="E109" s="26">
        <v>54137.963599999901</v>
      </c>
      <c r="F109" s="26">
        <v>2.0000000000000001E-4</v>
      </c>
      <c r="G109">
        <f t="shared" si="22"/>
        <v>-5850.9978161404961</v>
      </c>
      <c r="H109">
        <f t="shared" si="23"/>
        <v>-5851</v>
      </c>
      <c r="I109">
        <f t="shared" si="19"/>
        <v>8.3906054351245984E-4</v>
      </c>
      <c r="M109">
        <f t="shared" si="20"/>
        <v>8.3906054351245984E-4</v>
      </c>
      <c r="Q109">
        <f t="shared" ca="1" si="25"/>
        <v>-2.2038326458514914E-4</v>
      </c>
      <c r="S109" s="2">
        <f t="shared" si="24"/>
        <v>39119.463599999901</v>
      </c>
      <c r="T109" s="60"/>
      <c r="W109">
        <v>-3598.5</v>
      </c>
      <c r="X109">
        <v>-5.5034519027685747E-4</v>
      </c>
    </row>
    <row r="110" spans="1:24" x14ac:dyDescent="0.2">
      <c r="A110" s="4" t="s">
        <v>160</v>
      </c>
      <c r="B110" s="118" t="s">
        <v>185</v>
      </c>
      <c r="C110" s="87" t="s">
        <v>35</v>
      </c>
      <c r="D110" s="90" t="str">
        <f t="shared" si="21"/>
        <v>II</v>
      </c>
      <c r="E110" s="27">
        <v>54177.7284</v>
      </c>
      <c r="F110" s="26">
        <v>1E-4</v>
      </c>
      <c r="G110">
        <f t="shared" si="22"/>
        <v>-5747.5002354748194</v>
      </c>
      <c r="H110">
        <f t="shared" si="23"/>
        <v>-5747.5</v>
      </c>
      <c r="I110">
        <f t="shared" si="19"/>
        <v>-9.0471767180133611E-5</v>
      </c>
      <c r="N110">
        <f>I110</f>
        <v>-9.0471767180133611E-5</v>
      </c>
      <c r="Q110">
        <f t="shared" ca="1" si="25"/>
        <v>-1.9532592224140856E-4</v>
      </c>
      <c r="S110" s="2">
        <f t="shared" si="24"/>
        <v>39159.2284</v>
      </c>
      <c r="T110" s="60"/>
      <c r="W110">
        <v>-3551.5</v>
      </c>
      <c r="X110">
        <v>-3.0385774516616948E-3</v>
      </c>
    </row>
    <row r="111" spans="1:24" x14ac:dyDescent="0.2">
      <c r="A111" s="107" t="s">
        <v>158</v>
      </c>
      <c r="B111" s="114" t="s">
        <v>75</v>
      </c>
      <c r="C111" s="112" t="s">
        <v>33</v>
      </c>
      <c r="D111" s="90" t="str">
        <f t="shared" si="21"/>
        <v>I</v>
      </c>
      <c r="E111" s="26">
        <v>54184.451699999998</v>
      </c>
      <c r="F111" s="26">
        <v>8.0000000000000004E-4</v>
      </c>
      <c r="G111">
        <f t="shared" si="22"/>
        <v>-5730.0012090975315</v>
      </c>
      <c r="H111">
        <f t="shared" si="23"/>
        <v>-5730</v>
      </c>
      <c r="I111">
        <f t="shared" si="19"/>
        <v>-4.645473018172197E-4</v>
      </c>
      <c r="M111">
        <f t="shared" ref="M111:M117" si="26">I111</f>
        <v>-4.645473018172197E-4</v>
      </c>
      <c r="Q111">
        <f t="shared" ca="1" si="25"/>
        <v>-1.9108917353594513E-4</v>
      </c>
      <c r="S111" s="2">
        <f t="shared" si="24"/>
        <v>39165.951699999998</v>
      </c>
      <c r="T111" s="60"/>
      <c r="W111">
        <v>-1879.5</v>
      </c>
      <c r="X111">
        <v>-9.7569092031335458E-4</v>
      </c>
    </row>
    <row r="112" spans="1:24" x14ac:dyDescent="0.2">
      <c r="A112" s="107" t="s">
        <v>158</v>
      </c>
      <c r="B112" s="114" t="s">
        <v>75</v>
      </c>
      <c r="C112" s="112" t="s">
        <v>33</v>
      </c>
      <c r="D112" s="90" t="str">
        <f t="shared" si="21"/>
        <v>I</v>
      </c>
      <c r="E112" s="26">
        <v>54211.346400000002</v>
      </c>
      <c r="F112" s="26">
        <v>2.0000000000000001E-4</v>
      </c>
      <c r="G112">
        <f t="shared" si="22"/>
        <v>-5660.0011994728711</v>
      </c>
      <c r="H112">
        <f t="shared" si="23"/>
        <v>-5660</v>
      </c>
      <c r="I112">
        <f t="shared" si="19"/>
        <v>-4.6084940549917519E-4</v>
      </c>
      <c r="M112">
        <f t="shared" si="26"/>
        <v>-4.6084940549917519E-4</v>
      </c>
      <c r="Q112">
        <f t="shared" ca="1" si="25"/>
        <v>-1.7414217871409145E-4</v>
      </c>
      <c r="S112" s="2">
        <f t="shared" si="24"/>
        <v>39192.846400000002</v>
      </c>
      <c r="T112" s="60"/>
      <c r="W112">
        <v>-1835</v>
      </c>
      <c r="X112">
        <v>-1.9017206795979291E-5</v>
      </c>
    </row>
    <row r="113" spans="1:32" x14ac:dyDescent="0.2">
      <c r="A113" s="107" t="s">
        <v>158</v>
      </c>
      <c r="B113" s="113" t="s">
        <v>81</v>
      </c>
      <c r="C113" s="115" t="s">
        <v>33</v>
      </c>
      <c r="D113" s="90" t="str">
        <f t="shared" si="21"/>
        <v>I</v>
      </c>
      <c r="E113" s="22">
        <v>54871.802900000002</v>
      </c>
      <c r="F113" s="22">
        <v>1E-4</v>
      </c>
      <c r="G113">
        <f t="shared" si="22"/>
        <v>-3941.0022384633789</v>
      </c>
      <c r="H113">
        <f t="shared" si="23"/>
        <v>-3941</v>
      </c>
      <c r="I113">
        <f t="shared" si="19"/>
        <v>-8.6003989417804405E-4</v>
      </c>
      <c r="M113">
        <f t="shared" si="26"/>
        <v>-8.6003989417804405E-4</v>
      </c>
      <c r="Q113">
        <f t="shared" ca="1" si="25"/>
        <v>2.4202759412542769E-4</v>
      </c>
      <c r="S113" s="2">
        <f t="shared" si="24"/>
        <v>39853.302900000002</v>
      </c>
      <c r="T113" s="60"/>
      <c r="W113">
        <v>-1708.5</v>
      </c>
      <c r="X113">
        <v>-4.7925935359671712E-4</v>
      </c>
    </row>
    <row r="114" spans="1:32" x14ac:dyDescent="0.2">
      <c r="A114" s="4" t="s">
        <v>150</v>
      </c>
      <c r="B114" s="117" t="s">
        <v>79</v>
      </c>
      <c r="C114" s="87" t="s">
        <v>35</v>
      </c>
      <c r="D114" s="90" t="str">
        <f t="shared" si="21"/>
        <v>II</v>
      </c>
      <c r="E114" s="64">
        <v>54888.9012</v>
      </c>
      <c r="F114" s="64">
        <v>4.0000000000000002E-4</v>
      </c>
      <c r="G114">
        <f t="shared" si="22"/>
        <v>-3896.4997467246726</v>
      </c>
      <c r="H114">
        <f t="shared" si="23"/>
        <v>-3896.5</v>
      </c>
      <c r="I114">
        <f>+E114-(E$7+H114*E$8)</f>
        <v>9.7310898127034307E-5</v>
      </c>
      <c r="M114">
        <f t="shared" si="26"/>
        <v>9.7310898127034307E-5</v>
      </c>
      <c r="Q114">
        <f t="shared" ca="1" si="25"/>
        <v>2.5280104083360601E-4</v>
      </c>
      <c r="S114" s="2">
        <f t="shared" si="24"/>
        <v>39870.4012</v>
      </c>
      <c r="T114" s="60"/>
      <c r="W114">
        <v>-1656</v>
      </c>
      <c r="X114">
        <v>1.4977152604842559E-3</v>
      </c>
    </row>
    <row r="115" spans="1:32" x14ac:dyDescent="0.2">
      <c r="A115" s="107" t="s">
        <v>158</v>
      </c>
      <c r="B115" s="116" t="s">
        <v>80</v>
      </c>
      <c r="C115" s="112" t="s">
        <v>35</v>
      </c>
      <c r="D115" s="90" t="str">
        <f t="shared" si="21"/>
        <v>II</v>
      </c>
      <c r="E115" s="83">
        <v>54922.327100000002</v>
      </c>
      <c r="F115" s="83">
        <v>1E-4</v>
      </c>
      <c r="G115">
        <f t="shared" si="22"/>
        <v>-3809.5006977777539</v>
      </c>
      <c r="H115">
        <f t="shared" si="23"/>
        <v>-3809.5</v>
      </c>
      <c r="I115">
        <f>+E115-(E$7+H115*E$8)</f>
        <v>-2.6809315750142559E-4</v>
      </c>
      <c r="M115">
        <f t="shared" si="26"/>
        <v>-2.6809315750142559E-4</v>
      </c>
      <c r="Q115">
        <f t="shared" ca="1" si="25"/>
        <v>2.7386373439790984E-4</v>
      </c>
      <c r="S115" s="2">
        <f t="shared" si="24"/>
        <v>39903.827100000002</v>
      </c>
      <c r="T115" s="60"/>
      <c r="W115">
        <v>-890.5</v>
      </c>
      <c r="X115">
        <v>-1.2849309132434428E-4</v>
      </c>
    </row>
    <row r="116" spans="1:32" x14ac:dyDescent="0.2">
      <c r="A116" s="107" t="s">
        <v>158</v>
      </c>
      <c r="B116" s="116" t="s">
        <v>80</v>
      </c>
      <c r="C116" s="112" t="s">
        <v>33</v>
      </c>
      <c r="D116" s="90" t="str">
        <f t="shared" si="21"/>
        <v>I</v>
      </c>
      <c r="E116" s="83">
        <v>54937.503299999997</v>
      </c>
      <c r="F116" s="83">
        <v>2.0000000000000001E-4</v>
      </c>
      <c r="G116">
        <f t="shared" si="22"/>
        <v>-3770.0009396073633</v>
      </c>
      <c r="H116">
        <f t="shared" si="23"/>
        <v>-3770</v>
      </c>
      <c r="I116">
        <f>+E116-(E$7+H116*E$8)</f>
        <v>-3.6100649595027789E-4</v>
      </c>
      <c r="M116">
        <f t="shared" si="26"/>
        <v>-3.6100649595027789E-4</v>
      </c>
      <c r="Q116">
        <f t="shared" ca="1" si="25"/>
        <v>2.8342668147595578E-4</v>
      </c>
      <c r="S116" s="2">
        <f t="shared" si="24"/>
        <v>39919.003299999997</v>
      </c>
      <c r="T116" s="60"/>
      <c r="W116">
        <v>-807.5</v>
      </c>
      <c r="X116">
        <v>-9.5537133165635169E-4</v>
      </c>
    </row>
    <row r="117" spans="1:32" x14ac:dyDescent="0.2">
      <c r="A117" s="4" t="s">
        <v>150</v>
      </c>
      <c r="B117" s="117" t="s">
        <v>79</v>
      </c>
      <c r="C117" s="87" t="s">
        <v>35</v>
      </c>
      <c r="D117" s="90" t="str">
        <f t="shared" si="21"/>
        <v>II</v>
      </c>
      <c r="E117" s="64">
        <v>54957.676299999999</v>
      </c>
      <c r="F117" s="64">
        <v>6.9999999999999999E-4</v>
      </c>
      <c r="G117">
        <f t="shared" si="22"/>
        <v>-3717.4957919701624</v>
      </c>
      <c r="H117">
        <f t="shared" si="23"/>
        <v>-3717.5</v>
      </c>
      <c r="I117">
        <f>+E117-(E$7+H117*E$8)</f>
        <v>1.6167669236892834E-3</v>
      </c>
      <c r="M117">
        <f t="shared" si="26"/>
        <v>1.6167669236892834E-3</v>
      </c>
      <c r="Q117">
        <f t="shared" ca="1" si="25"/>
        <v>2.9613692759234594E-4</v>
      </c>
      <c r="S117" s="2">
        <f t="shared" si="24"/>
        <v>39939.176299999999</v>
      </c>
      <c r="T117" s="60"/>
      <c r="W117">
        <v>-740.5</v>
      </c>
      <c r="X117">
        <v>-7.2285136411665007E-4</v>
      </c>
    </row>
    <row r="118" spans="1:32" x14ac:dyDescent="0.2">
      <c r="A118" s="4" t="s">
        <v>148</v>
      </c>
      <c r="B118" s="65" t="s">
        <v>88</v>
      </c>
      <c r="C118" s="66" t="s">
        <v>33</v>
      </c>
      <c r="D118" s="81" t="str">
        <f t="shared" si="21"/>
        <v>II</v>
      </c>
      <c r="E118" s="22">
        <v>54971.5196</v>
      </c>
      <c r="F118" s="22">
        <v>2.8E-3</v>
      </c>
      <c r="G118">
        <f t="shared" si="22"/>
        <v>-3681.4652308098994</v>
      </c>
      <c r="H118">
        <f t="shared" si="23"/>
        <v>-3681.5</v>
      </c>
      <c r="Q118">
        <f t="shared" ca="1" si="25"/>
        <v>3.0485252492929923E-4</v>
      </c>
      <c r="R118" s="61"/>
      <c r="S118" s="2">
        <f t="shared" si="24"/>
        <v>39953.0196</v>
      </c>
      <c r="T118" s="60">
        <f>+E118-(E$7+H118*E$8)</f>
        <v>1.3358668693399522E-2</v>
      </c>
      <c r="W118">
        <v>-670.5</v>
      </c>
      <c r="X118">
        <v>-6.0202185559319332E-3</v>
      </c>
    </row>
    <row r="119" spans="1:32" x14ac:dyDescent="0.2">
      <c r="A119" s="107" t="s">
        <v>158</v>
      </c>
      <c r="B119" s="114" t="s">
        <v>186</v>
      </c>
      <c r="C119" s="112" t="s">
        <v>33</v>
      </c>
      <c r="D119" s="90" t="str">
        <f t="shared" si="21"/>
        <v>I</v>
      </c>
      <c r="E119" s="83">
        <v>55251.787400000001</v>
      </c>
      <c r="F119" s="83">
        <v>1E-4</v>
      </c>
      <c r="G119">
        <f t="shared" si="22"/>
        <v>-2951.9999942584859</v>
      </c>
      <c r="H119">
        <f t="shared" si="23"/>
        <v>-2952</v>
      </c>
      <c r="I119">
        <f>+E119-(E$7+H119*E$8)</f>
        <v>2.2059466573409736E-6</v>
      </c>
      <c r="M119">
        <f>I119</f>
        <v>2.2059466573409736E-6</v>
      </c>
      <c r="Q119">
        <f t="shared" ca="1" si="25"/>
        <v>4.8146442096561645E-4</v>
      </c>
      <c r="R119" s="61"/>
      <c r="S119" s="2">
        <f t="shared" si="24"/>
        <v>40233.287400000001</v>
      </c>
      <c r="T119" s="60"/>
      <c r="W119">
        <v>0</v>
      </c>
      <c r="X119">
        <v>0</v>
      </c>
    </row>
    <row r="120" spans="1:32" x14ac:dyDescent="0.2">
      <c r="A120" s="4" t="s">
        <v>150</v>
      </c>
      <c r="B120" s="113" t="s">
        <v>82</v>
      </c>
      <c r="C120" s="115" t="s">
        <v>33</v>
      </c>
      <c r="D120" s="90" t="str">
        <f t="shared" si="21"/>
        <v>I</v>
      </c>
      <c r="E120" s="22">
        <v>55283.675999999999</v>
      </c>
      <c r="F120" s="22">
        <v>2.0000000000000001E-4</v>
      </c>
      <c r="G120">
        <f t="shared" si="22"/>
        <v>-2869.0021431236355</v>
      </c>
      <c r="H120">
        <f t="shared" si="23"/>
        <v>-2869</v>
      </c>
      <c r="I120">
        <f>+E120-(E$7+H120*E$8)</f>
        <v>-8.2340942026348785E-4</v>
      </c>
      <c r="M120">
        <f>I120</f>
        <v>-8.2340942026348785E-4</v>
      </c>
      <c r="Q120">
        <f t="shared" ca="1" si="25"/>
        <v>5.0155871482581425E-4</v>
      </c>
      <c r="S120" s="2">
        <f t="shared" si="24"/>
        <v>40265.175999999999</v>
      </c>
      <c r="T120" s="60"/>
      <c r="W120">
        <v>75.5</v>
      </c>
      <c r="X120">
        <v>4.7839668695814908E-5</v>
      </c>
    </row>
    <row r="121" spans="1:32" x14ac:dyDescent="0.2">
      <c r="A121" s="4" t="s">
        <v>148</v>
      </c>
      <c r="B121" s="65" t="s">
        <v>89</v>
      </c>
      <c r="C121" s="66" t="s">
        <v>35</v>
      </c>
      <c r="D121" s="81" t="str">
        <f t="shared" si="21"/>
        <v>I</v>
      </c>
      <c r="E121" s="22">
        <v>55309.418299999998</v>
      </c>
      <c r="F121" s="22">
        <v>3.8999999999999998E-3</v>
      </c>
      <c r="G121">
        <f t="shared" si="22"/>
        <v>-2802.0015352804371</v>
      </c>
      <c r="H121">
        <f t="shared" si="23"/>
        <v>-2802</v>
      </c>
      <c r="I121">
        <f>+E121-(E$7+H121*E$8)</f>
        <v>-5.89870018302463E-4</v>
      </c>
      <c r="M121">
        <f>I121</f>
        <v>-5.89870018302463E-4</v>
      </c>
      <c r="Q121">
        <f t="shared" ca="1" si="25"/>
        <v>5.1777940986958847E-4</v>
      </c>
      <c r="R121" s="61"/>
      <c r="S121" s="2">
        <f t="shared" si="24"/>
        <v>40290.918299999998</v>
      </c>
      <c r="T121" s="60"/>
      <c r="W121">
        <v>128.5</v>
      </c>
      <c r="X121">
        <v>1.5198330802377313E-3</v>
      </c>
    </row>
    <row r="122" spans="1:32" x14ac:dyDescent="0.2">
      <c r="B122" s="54" t="s">
        <v>207</v>
      </c>
      <c r="C122" s="55" t="s">
        <v>35</v>
      </c>
      <c r="E122" s="56">
        <v>55315.37371</v>
      </c>
      <c r="F122" s="56">
        <v>2.9999999999999997E-4</v>
      </c>
      <c r="G122">
        <f t="shared" si="22"/>
        <v>-2786.501129723993</v>
      </c>
      <c r="H122">
        <f t="shared" si="23"/>
        <v>-2786.5</v>
      </c>
      <c r="I122">
        <f>+E122-(E$7+H122*E$8)</f>
        <v>-4.3405119504313916E-4</v>
      </c>
      <c r="M122">
        <f>I122</f>
        <v>-4.3405119504313916E-4</v>
      </c>
      <c r="Q122">
        <f t="shared" ca="1" si="25"/>
        <v>5.2153195872299888E-4</v>
      </c>
      <c r="R122" s="61"/>
      <c r="S122" s="2">
        <f t="shared" si="24"/>
        <v>40296.87371</v>
      </c>
      <c r="T122" s="60"/>
    </row>
    <row r="123" spans="1:32" x14ac:dyDescent="0.2">
      <c r="B123" s="93" t="s">
        <v>92</v>
      </c>
      <c r="C123" s="87" t="s">
        <v>33</v>
      </c>
      <c r="D123" s="90" t="str">
        <f t="shared" ref="D123:D133" si="27">IF(H123=INT(H123),"I","II")</f>
        <v>I</v>
      </c>
      <c r="E123" s="64">
        <v>55336.307699999998</v>
      </c>
      <c r="F123" s="64">
        <v>2.0000000000000001E-4</v>
      </c>
      <c r="G123">
        <f t="shared" si="22"/>
        <v>-2732.0153201971293</v>
      </c>
      <c r="H123">
        <f t="shared" si="23"/>
        <v>-2732</v>
      </c>
      <c r="Q123">
        <f t="shared" ca="1" si="25"/>
        <v>5.3472640469144205E-4</v>
      </c>
      <c r="R123" s="61"/>
      <c r="S123" s="2">
        <f t="shared" si="24"/>
        <v>40317.807699999998</v>
      </c>
      <c r="T123" s="60">
        <f>+E123-(E$7+H123*E$8)</f>
        <v>-5.8861721263383515E-3</v>
      </c>
      <c r="W123">
        <v>196.5</v>
      </c>
      <c r="X123">
        <v>2.3423906677635387E-3</v>
      </c>
    </row>
    <row r="124" spans="1:32" x14ac:dyDescent="0.2">
      <c r="A124" s="4" t="s">
        <v>160</v>
      </c>
      <c r="B124" s="118" t="s">
        <v>189</v>
      </c>
      <c r="C124" s="115" t="s">
        <v>35</v>
      </c>
      <c r="D124" s="90" t="str">
        <f t="shared" si="27"/>
        <v>II</v>
      </c>
      <c r="E124" s="64">
        <v>55593.926500000001</v>
      </c>
      <c r="F124" s="22">
        <v>2.0000000000000001E-4</v>
      </c>
      <c r="G124">
        <f t="shared" si="22"/>
        <v>-2061.4996245585544</v>
      </c>
      <c r="H124">
        <f t="shared" si="23"/>
        <v>-2061.5</v>
      </c>
      <c r="I124">
        <f t="shared" ref="I124:I129" si="28">+E124-(E$7+H124*E$8)</f>
        <v>1.4424834080273286E-4</v>
      </c>
      <c r="N124">
        <f>I124</f>
        <v>1.4424834080273286E-4</v>
      </c>
      <c r="Q124">
        <f t="shared" ca="1" si="25"/>
        <v>6.9705440509219689E-4</v>
      </c>
      <c r="S124" s="2">
        <f t="shared" si="24"/>
        <v>40575.426500000001</v>
      </c>
      <c r="T124" s="60"/>
      <c r="W124">
        <v>197</v>
      </c>
      <c r="X124">
        <v>4.3740947876358405E-4</v>
      </c>
    </row>
    <row r="125" spans="1:32" x14ac:dyDescent="0.2">
      <c r="A125" s="4" t="s">
        <v>150</v>
      </c>
      <c r="B125" s="113" t="s">
        <v>187</v>
      </c>
      <c r="C125" s="115" t="s">
        <v>33</v>
      </c>
      <c r="D125" s="90" t="str">
        <f t="shared" si="27"/>
        <v>I</v>
      </c>
      <c r="E125" s="22">
        <v>55622.934399999998</v>
      </c>
      <c r="F125" s="22">
        <v>2.0000000000000001E-4</v>
      </c>
      <c r="G125">
        <f t="shared" si="22"/>
        <v>-1985.9994970542266</v>
      </c>
      <c r="H125">
        <f t="shared" si="23"/>
        <v>-1986</v>
      </c>
      <c r="I125">
        <f t="shared" si="28"/>
        <v>1.932367667905055E-4</v>
      </c>
      <c r="M125">
        <f>I125</f>
        <v>1.932367667905055E-4</v>
      </c>
      <c r="Q125">
        <f t="shared" ca="1" si="25"/>
        <v>7.1533294950719612E-4</v>
      </c>
      <c r="R125" s="61"/>
      <c r="S125" s="2">
        <f t="shared" si="24"/>
        <v>40604.434399999998</v>
      </c>
      <c r="T125" s="60"/>
      <c r="W125">
        <v>204.5</v>
      </c>
      <c r="X125">
        <v>1.26269155589398E-3</v>
      </c>
    </row>
    <row r="126" spans="1:32" x14ac:dyDescent="0.2">
      <c r="A126" s="107" t="s">
        <v>158</v>
      </c>
      <c r="B126" s="308" t="s">
        <v>191</v>
      </c>
      <c r="C126" s="112" t="s">
        <v>33</v>
      </c>
      <c r="D126" s="90" t="str">
        <f t="shared" si="27"/>
        <v>I</v>
      </c>
      <c r="E126" s="83">
        <v>55643.298999999999</v>
      </c>
      <c r="F126" s="83">
        <v>5.0000000000000001E-4</v>
      </c>
      <c r="G126" s="13">
        <f t="shared" si="22"/>
        <v>-1932.9956637338259</v>
      </c>
      <c r="H126">
        <f t="shared" si="23"/>
        <v>-1933</v>
      </c>
      <c r="I126">
        <f t="shared" si="28"/>
        <v>1.6660365945426747E-3</v>
      </c>
      <c r="M126">
        <f>I126</f>
        <v>1.6660365945426747E-3</v>
      </c>
      <c r="Q126">
        <f t="shared" ca="1" si="25"/>
        <v>7.2816424558659956E-4</v>
      </c>
      <c r="R126" s="61"/>
      <c r="S126" s="2">
        <f t="shared" si="24"/>
        <v>40624.798999999999</v>
      </c>
      <c r="T126" s="60"/>
      <c r="W126">
        <v>239</v>
      </c>
      <c r="X126">
        <v>-4.1810108377831057E-3</v>
      </c>
    </row>
    <row r="127" spans="1:32" s="190" customFormat="1" x14ac:dyDescent="0.2">
      <c r="A127" s="183" t="s">
        <v>148</v>
      </c>
      <c r="B127" s="203" t="s">
        <v>188</v>
      </c>
      <c r="C127" s="224" t="s">
        <v>35</v>
      </c>
      <c r="D127" s="186" t="str">
        <f t="shared" si="27"/>
        <v>I</v>
      </c>
      <c r="E127" s="226">
        <v>55669.426099999997</v>
      </c>
      <c r="F127" s="226">
        <v>1.6000000000000001E-3</v>
      </c>
      <c r="G127" s="190">
        <f t="shared" si="22"/>
        <v>-1864.9935201343801</v>
      </c>
      <c r="H127" s="190">
        <f t="shared" si="23"/>
        <v>-1865</v>
      </c>
      <c r="I127" s="190">
        <f t="shared" si="28"/>
        <v>2.4896288305171765E-3</v>
      </c>
      <c r="M127" s="190">
        <f>I127</f>
        <v>2.4896288305171765E-3</v>
      </c>
      <c r="Q127">
        <f t="shared" ca="1" si="25"/>
        <v>7.4462704055640024E-4</v>
      </c>
      <c r="R127" s="199"/>
      <c r="S127" s="193">
        <f t="shared" si="24"/>
        <v>40650.926099999997</v>
      </c>
      <c r="T127" s="194"/>
      <c r="W127" s="190">
        <v>277</v>
      </c>
      <c r="X127" s="190">
        <v>-5.9581601817626506E-5</v>
      </c>
      <c r="Z127"/>
      <c r="AA127"/>
      <c r="AB127"/>
      <c r="AC127"/>
      <c r="AD127"/>
      <c r="AE127"/>
      <c r="AF127"/>
    </row>
    <row r="128" spans="1:32" s="190" customFormat="1" x14ac:dyDescent="0.2">
      <c r="A128" s="183" t="s">
        <v>148</v>
      </c>
      <c r="B128" s="203" t="s">
        <v>188</v>
      </c>
      <c r="C128" s="224" t="s">
        <v>33</v>
      </c>
      <c r="D128" s="186" t="str">
        <f t="shared" si="27"/>
        <v>II</v>
      </c>
      <c r="E128" s="226">
        <v>55669.616300000002</v>
      </c>
      <c r="F128" s="226">
        <v>1E-4</v>
      </c>
      <c r="G128" s="190">
        <f t="shared" si="22"/>
        <v>-1864.4984782922727</v>
      </c>
      <c r="H128" s="190">
        <f t="shared" si="23"/>
        <v>-1864.5</v>
      </c>
      <c r="I128" s="190">
        <f t="shared" si="28"/>
        <v>5.8465524489292875E-4</v>
      </c>
      <c r="M128" s="190">
        <f>I128</f>
        <v>5.8465524489292875E-4</v>
      </c>
      <c r="Q128">
        <f t="shared" ca="1" si="25"/>
        <v>7.4474809051941352E-4</v>
      </c>
      <c r="R128" s="199"/>
      <c r="S128" s="193">
        <f t="shared" si="24"/>
        <v>40651.116300000002</v>
      </c>
      <c r="T128" s="194"/>
      <c r="W128" s="190">
        <v>277.5</v>
      </c>
      <c r="X128" s="190">
        <v>1.4354372033267282E-3</v>
      </c>
      <c r="Z128"/>
      <c r="AA128"/>
      <c r="AB128"/>
      <c r="AC128"/>
      <c r="AD128"/>
      <c r="AE128"/>
      <c r="AF128"/>
    </row>
    <row r="129" spans="1:24" s="190" customFormat="1" x14ac:dyDescent="0.2">
      <c r="A129" s="202" t="s">
        <v>158</v>
      </c>
      <c r="B129" s="308" t="s">
        <v>191</v>
      </c>
      <c r="C129" s="210" t="s">
        <v>33</v>
      </c>
      <c r="D129" s="196" t="str">
        <f t="shared" si="27"/>
        <v>I</v>
      </c>
      <c r="E129" s="227">
        <v>55672.498699999996</v>
      </c>
      <c r="F129" s="227">
        <v>2.9999999999999997E-4</v>
      </c>
      <c r="G129" s="204">
        <f t="shared" si="22"/>
        <v>-1856.9963299975627</v>
      </c>
      <c r="H129" s="190">
        <f t="shared" si="23"/>
        <v>-1857</v>
      </c>
      <c r="I129" s="190">
        <f t="shared" si="28"/>
        <v>1.4100514454185031E-3</v>
      </c>
      <c r="M129" s="190">
        <f>I129</f>
        <v>1.4100514454185031E-3</v>
      </c>
      <c r="Q129">
        <f t="shared" ca="1" si="25"/>
        <v>7.4656383996461208E-4</v>
      </c>
      <c r="R129" s="199"/>
      <c r="S129" s="193">
        <f t="shared" si="24"/>
        <v>40653.998699999996</v>
      </c>
      <c r="T129" s="194"/>
      <c r="W129" s="190">
        <v>1030.5</v>
      </c>
      <c r="X129" s="190">
        <v>-1.6624129057163373E-4</v>
      </c>
    </row>
    <row r="130" spans="1:24" s="190" customFormat="1" x14ac:dyDescent="0.2">
      <c r="A130" s="183" t="s">
        <v>150</v>
      </c>
      <c r="B130" s="223" t="s">
        <v>187</v>
      </c>
      <c r="C130" s="225" t="s">
        <v>35</v>
      </c>
      <c r="D130" s="196" t="str">
        <f t="shared" si="27"/>
        <v>II</v>
      </c>
      <c r="E130" s="226">
        <v>55685.748500000002</v>
      </c>
      <c r="F130" s="226">
        <v>6.9999999999999999E-4</v>
      </c>
      <c r="G130" s="190">
        <f t="shared" si="22"/>
        <v>-1822.510497193143</v>
      </c>
      <c r="H130" s="190">
        <f t="shared" si="23"/>
        <v>-1822.5</v>
      </c>
      <c r="M130" s="190">
        <f>T130</f>
        <v>-4.0331260242965072E-3</v>
      </c>
      <c r="Q130">
        <f t="shared" ca="1" si="25"/>
        <v>7.5491628741252564E-4</v>
      </c>
      <c r="R130" s="199"/>
      <c r="S130" s="193">
        <f t="shared" si="24"/>
        <v>40667.248500000002</v>
      </c>
      <c r="T130" s="194">
        <f>+E130-(E$7+H130*E$8)</f>
        <v>-4.0331260242965072E-3</v>
      </c>
      <c r="W130" s="190">
        <v>1191.5</v>
      </c>
      <c r="X130" s="190">
        <v>1.8298141731065698E-3</v>
      </c>
    </row>
    <row r="131" spans="1:24" x14ac:dyDescent="0.2">
      <c r="A131" s="4" t="s">
        <v>148</v>
      </c>
      <c r="B131" s="203" t="s">
        <v>188</v>
      </c>
      <c r="C131" s="66" t="s">
        <v>33</v>
      </c>
      <c r="D131" s="81" t="str">
        <f t="shared" si="27"/>
        <v>II</v>
      </c>
      <c r="E131" s="22">
        <v>55700.352599999998</v>
      </c>
      <c r="F131" s="22">
        <v>1.1000000000000001E-3</v>
      </c>
      <c r="G131">
        <f t="shared" si="22"/>
        <v>-1784.4997686645067</v>
      </c>
      <c r="H131">
        <f t="shared" si="23"/>
        <v>-1784.5</v>
      </c>
      <c r="I131">
        <f t="shared" ref="I131:I140" si="29">+E131-(E$7+H131*E$8)</f>
        <v>8.8881395640783012E-5</v>
      </c>
      <c r="M131">
        <f>I131</f>
        <v>8.8881395640783012E-5</v>
      </c>
      <c r="Q131">
        <f t="shared" ca="1" si="25"/>
        <v>7.6411608460153185E-4</v>
      </c>
      <c r="R131" s="61"/>
      <c r="S131" s="2">
        <f t="shared" si="24"/>
        <v>40681.852599999998</v>
      </c>
      <c r="T131" s="60"/>
      <c r="W131">
        <v>2050.5</v>
      </c>
      <c r="X131">
        <v>2.2721225032000802E-3</v>
      </c>
    </row>
    <row r="132" spans="1:24" x14ac:dyDescent="0.2">
      <c r="A132" s="4" t="s">
        <v>148</v>
      </c>
      <c r="B132" s="65" t="s">
        <v>188</v>
      </c>
      <c r="C132" s="66" t="s">
        <v>35</v>
      </c>
      <c r="D132" s="81" t="str">
        <f t="shared" si="27"/>
        <v>I</v>
      </c>
      <c r="E132" s="22">
        <v>55700.546199999997</v>
      </c>
      <c r="F132" s="22">
        <v>3.8E-3</v>
      </c>
      <c r="G132">
        <f t="shared" si="22"/>
        <v>-1783.9958774940069</v>
      </c>
      <c r="H132">
        <f t="shared" si="23"/>
        <v>-1784</v>
      </c>
      <c r="I132">
        <f t="shared" si="29"/>
        <v>1.5839078114368021E-3</v>
      </c>
      <c r="M132">
        <f>I132</f>
        <v>1.5839078114368021E-3</v>
      </c>
      <c r="Q132">
        <f t="shared" ca="1" si="25"/>
        <v>7.6423713456454513E-4</v>
      </c>
      <c r="R132" s="61"/>
      <c r="S132" s="2">
        <f t="shared" si="24"/>
        <v>40682.046199999997</v>
      </c>
      <c r="T132" s="60"/>
      <c r="W132">
        <v>2061</v>
      </c>
      <c r="X132">
        <v>8.675174176460132E-4</v>
      </c>
    </row>
    <row r="133" spans="1:24" x14ac:dyDescent="0.2">
      <c r="A133" s="4" t="s">
        <v>150</v>
      </c>
      <c r="B133" s="117" t="s">
        <v>190</v>
      </c>
      <c r="C133" s="87" t="s">
        <v>33</v>
      </c>
      <c r="D133" s="90" t="str">
        <f t="shared" si="27"/>
        <v>I</v>
      </c>
      <c r="E133" s="64">
        <v>55989.854700000004</v>
      </c>
      <c r="F133" s="64">
        <v>2.9999999999999997E-4</v>
      </c>
      <c r="G133" s="13">
        <f t="shared" si="22"/>
        <v>-1031.0000164324147</v>
      </c>
      <c r="H133">
        <f t="shared" si="23"/>
        <v>-1031</v>
      </c>
      <c r="I133">
        <f t="shared" si="29"/>
        <v>-6.3134939409792423E-6</v>
      </c>
      <c r="M133">
        <f>I133</f>
        <v>-6.3134939409792423E-6</v>
      </c>
      <c r="Q133">
        <f t="shared" ca="1" si="25"/>
        <v>9.4653837886248459E-4</v>
      </c>
      <c r="R133" s="61"/>
      <c r="S133" s="2">
        <f t="shared" si="24"/>
        <v>40971.354700000004</v>
      </c>
      <c r="T133" s="60"/>
    </row>
    <row r="134" spans="1:24" x14ac:dyDescent="0.2">
      <c r="B134" s="54" t="s">
        <v>208</v>
      </c>
      <c r="C134" s="55" t="s">
        <v>33</v>
      </c>
      <c r="E134" s="56">
        <v>56012.523999999998</v>
      </c>
      <c r="F134" s="56">
        <v>1.1000000000000001E-3</v>
      </c>
      <c r="G134">
        <f t="shared" si="22"/>
        <v>-971.99763982350487</v>
      </c>
      <c r="H134">
        <f t="shared" si="23"/>
        <v>-972</v>
      </c>
      <c r="I134">
        <f t="shared" si="29"/>
        <v>9.0680328867165372E-4</v>
      </c>
      <c r="M134">
        <f>I134</f>
        <v>9.0680328867165372E-4</v>
      </c>
      <c r="Q134">
        <f t="shared" ca="1" si="25"/>
        <v>9.6082227449804686E-4</v>
      </c>
      <c r="R134" s="61"/>
      <c r="S134" s="2">
        <f t="shared" si="24"/>
        <v>40994.023999999998</v>
      </c>
      <c r="T134" s="60"/>
    </row>
    <row r="135" spans="1:24" x14ac:dyDescent="0.2">
      <c r="A135" s="4" t="s">
        <v>150</v>
      </c>
      <c r="B135" s="117" t="s">
        <v>190</v>
      </c>
      <c r="C135" s="87" t="s">
        <v>33</v>
      </c>
      <c r="D135" s="90" t="str">
        <f>IF(H135=INT(H135),"I","II")</f>
        <v>I</v>
      </c>
      <c r="E135" s="64">
        <v>56051.714500000002</v>
      </c>
      <c r="F135" s="64">
        <v>4.0000000000000002E-4</v>
      </c>
      <c r="G135" s="13">
        <f t="shared" si="22"/>
        <v>-869.99481483586408</v>
      </c>
      <c r="H135">
        <f t="shared" si="23"/>
        <v>-870</v>
      </c>
      <c r="I135">
        <f t="shared" si="29"/>
        <v>1.9921916391467676E-3</v>
      </c>
      <c r="M135">
        <f>I135</f>
        <v>1.9921916391467676E-3</v>
      </c>
      <c r="Q135">
        <f t="shared" ca="1" si="25"/>
        <v>9.8551646695274782E-4</v>
      </c>
      <c r="R135" s="61"/>
      <c r="S135" s="2">
        <f t="shared" si="24"/>
        <v>41033.214500000002</v>
      </c>
      <c r="T135" s="60"/>
    </row>
    <row r="136" spans="1:24" s="124" customFormat="1" x14ac:dyDescent="0.2">
      <c r="A136" s="119" t="s">
        <v>152</v>
      </c>
      <c r="B136" s="146" t="s">
        <v>105</v>
      </c>
      <c r="C136" s="129" t="s">
        <v>35</v>
      </c>
      <c r="D136" s="121" t="str">
        <f>IF(H136=INT(H136),"I","II")</f>
        <v>I</v>
      </c>
      <c r="E136" s="136">
        <v>56381.751300000004</v>
      </c>
      <c r="F136" s="136">
        <v>2.9999999999999997E-4</v>
      </c>
      <c r="G136" s="146">
        <f t="shared" si="22"/>
        <v>-10.993629602771284</v>
      </c>
      <c r="H136" s="124">
        <f t="shared" si="23"/>
        <v>-11</v>
      </c>
      <c r="I136" s="124">
        <f t="shared" si="29"/>
        <v>2.4475699829054065E-3</v>
      </c>
      <c r="N136" s="124">
        <f>I136</f>
        <v>2.4475699829054065E-3</v>
      </c>
      <c r="Q136" s="126">
        <f t="shared" ca="1" si="25"/>
        <v>1.1934803034094942E-3</v>
      </c>
      <c r="R136" s="127"/>
      <c r="S136" s="128">
        <f t="shared" si="24"/>
        <v>41363.251300000004</v>
      </c>
      <c r="T136" s="310"/>
    </row>
    <row r="137" spans="1:24" s="124" customFormat="1" x14ac:dyDescent="0.2">
      <c r="A137" s="119" t="s">
        <v>152</v>
      </c>
      <c r="B137" s="146" t="s">
        <v>105</v>
      </c>
      <c r="C137" s="129" t="s">
        <v>33</v>
      </c>
      <c r="D137" s="121" t="str">
        <f>IF(H137=INT(H137),"I","II")</f>
        <v>II</v>
      </c>
      <c r="E137" s="136">
        <v>56385.784099999997</v>
      </c>
      <c r="F137" s="136">
        <v>2.9999999999999997E-4</v>
      </c>
      <c r="G137" s="146">
        <f t="shared" si="22"/>
        <v>-0.49728501391789265</v>
      </c>
      <c r="H137" s="124">
        <f t="shared" si="23"/>
        <v>-0.5</v>
      </c>
      <c r="I137" s="124">
        <f t="shared" si="29"/>
        <v>1.0431246555526741E-3</v>
      </c>
      <c r="N137" s="124">
        <f>I137</f>
        <v>1.0431246555526741E-3</v>
      </c>
      <c r="Q137" s="126">
        <f t="shared" ca="1" si="25"/>
        <v>1.1960223526327723E-3</v>
      </c>
      <c r="R137" s="127"/>
      <c r="S137" s="128">
        <f t="shared" si="24"/>
        <v>41367.284099999997</v>
      </c>
      <c r="T137" s="310"/>
    </row>
    <row r="138" spans="1:24" s="124" customFormat="1" x14ac:dyDescent="0.2">
      <c r="A138" s="119" t="s">
        <v>152</v>
      </c>
      <c r="B138" s="134" t="s">
        <v>137</v>
      </c>
      <c r="C138" s="135" t="s">
        <v>33</v>
      </c>
      <c r="D138" s="121" t="str">
        <f>IF(H138=INT(H138),"I","II")</f>
        <v>II</v>
      </c>
      <c r="E138" s="136">
        <v>56395.390200000002</v>
      </c>
      <c r="F138" s="136">
        <v>1E-4</v>
      </c>
      <c r="G138" s="151">
        <f t="shared" si="22"/>
        <v>24.504930755570392</v>
      </c>
      <c r="H138" s="146">
        <f t="shared" si="23"/>
        <v>24.5</v>
      </c>
      <c r="I138" s="152">
        <f t="shared" si="29"/>
        <v>1.8944453404401429E-3</v>
      </c>
      <c r="O138" s="125">
        <f>I138</f>
        <v>1.8944453404401429E-3</v>
      </c>
      <c r="Q138" s="126">
        <f t="shared" ca="1" si="25"/>
        <v>1.2020748507834342E-3</v>
      </c>
      <c r="R138" s="127"/>
      <c r="S138" s="128">
        <f t="shared" si="24"/>
        <v>41376.890200000002</v>
      </c>
      <c r="T138" s="310"/>
    </row>
    <row r="139" spans="1:24" s="124" customFormat="1" x14ac:dyDescent="0.2">
      <c r="A139" s="119" t="s">
        <v>152</v>
      </c>
      <c r="B139" s="134" t="s">
        <v>137</v>
      </c>
      <c r="C139" s="129" t="s">
        <v>35</v>
      </c>
      <c r="D139" s="121" t="str">
        <f>IF(H139=INT(H139),"I","II")</f>
        <v>I</v>
      </c>
      <c r="E139" s="136">
        <v>56395.582399999999</v>
      </c>
      <c r="F139" s="136">
        <v>1E-4</v>
      </c>
      <c r="G139" s="151">
        <f t="shared" si="22"/>
        <v>25.005178084958537</v>
      </c>
      <c r="H139" s="146">
        <f t="shared" si="23"/>
        <v>25</v>
      </c>
      <c r="I139" s="152">
        <f t="shared" si="29"/>
        <v>1.9894717479473911E-3</v>
      </c>
      <c r="O139" s="125">
        <f>I139</f>
        <v>1.9894717479473911E-3</v>
      </c>
      <c r="Q139" s="126">
        <f t="shared" ca="1" si="25"/>
        <v>1.2021959007464476E-3</v>
      </c>
      <c r="S139" s="128">
        <f t="shared" si="24"/>
        <v>41377.082399999999</v>
      </c>
      <c r="T139" s="310"/>
    </row>
    <row r="140" spans="1:24" x14ac:dyDescent="0.2">
      <c r="B140" s="56" t="s">
        <v>209</v>
      </c>
      <c r="C140" s="55" t="s">
        <v>33</v>
      </c>
      <c r="E140" s="56">
        <v>56400.574699999997</v>
      </c>
      <c r="F140" s="56">
        <v>1E-3</v>
      </c>
      <c r="G140">
        <f t="shared" si="22"/>
        <v>37.998855205320531</v>
      </c>
      <c r="H140">
        <f t="shared" si="23"/>
        <v>38</v>
      </c>
      <c r="I140">
        <f t="shared" si="29"/>
        <v>-4.3984150397591293E-4</v>
      </c>
      <c r="M140">
        <f>I140</f>
        <v>-4.3984150397591293E-4</v>
      </c>
      <c r="Q140">
        <f t="shared" ca="1" si="25"/>
        <v>1.2053431997847918E-3</v>
      </c>
      <c r="R140" s="61"/>
      <c r="S140" s="2">
        <f t="shared" si="24"/>
        <v>41382.074699999997</v>
      </c>
      <c r="T140" s="60"/>
    </row>
    <row r="141" spans="1:24" x14ac:dyDescent="0.2">
      <c r="B141" s="56" t="s">
        <v>209</v>
      </c>
      <c r="C141" s="55" t="s">
        <v>33</v>
      </c>
      <c r="E141" s="56">
        <v>56407.438900000001</v>
      </c>
      <c r="F141" s="56">
        <v>7.1000000000000004E-3</v>
      </c>
      <c r="G141">
        <f t="shared" si="22"/>
        <v>55.864608162809141</v>
      </c>
      <c r="H141">
        <f t="shared" si="23"/>
        <v>56</v>
      </c>
      <c r="Q141">
        <f t="shared" ca="1" si="25"/>
        <v>1.2097009984532684E-3</v>
      </c>
      <c r="R141" s="61"/>
      <c r="S141" s="2">
        <f t="shared" si="24"/>
        <v>41388.938900000001</v>
      </c>
      <c r="T141" s="60">
        <f>+E141-(E$7+H141*E$8)</f>
        <v>-5.2018890615727287E-2</v>
      </c>
    </row>
    <row r="142" spans="1:24" x14ac:dyDescent="0.2">
      <c r="B142" s="19"/>
      <c r="T142" s="60"/>
    </row>
    <row r="143" spans="1:24" x14ac:dyDescent="0.2">
      <c r="B143" s="19"/>
      <c r="T143" s="60"/>
    </row>
    <row r="144" spans="1:24" x14ac:dyDescent="0.2">
      <c r="B144" s="19"/>
      <c r="T144" s="60"/>
    </row>
    <row r="145" spans="2:20" x14ac:dyDescent="0.2">
      <c r="B145" s="19"/>
      <c r="T145" s="60"/>
    </row>
    <row r="146" spans="2:20" x14ac:dyDescent="0.2">
      <c r="B146" s="19"/>
      <c r="T146" s="60"/>
    </row>
    <row r="147" spans="2:20" x14ac:dyDescent="0.2">
      <c r="B147" s="19"/>
      <c r="T147" s="60"/>
    </row>
    <row r="148" spans="2:20" x14ac:dyDescent="0.2">
      <c r="B148" s="19"/>
      <c r="T148" s="60"/>
    </row>
    <row r="149" spans="2:20" x14ac:dyDescent="0.2">
      <c r="B149" s="19"/>
      <c r="T149" s="60"/>
    </row>
    <row r="150" spans="2:20" x14ac:dyDescent="0.2">
      <c r="B150" s="19"/>
      <c r="T150" s="60"/>
    </row>
    <row r="151" spans="2:20" x14ac:dyDescent="0.2">
      <c r="B151" s="19"/>
      <c r="T151" s="60"/>
    </row>
    <row r="152" spans="2:20" x14ac:dyDescent="0.2">
      <c r="B152" s="19"/>
      <c r="T152" s="60"/>
    </row>
    <row r="153" spans="2:20" x14ac:dyDescent="0.2">
      <c r="B153" s="19"/>
      <c r="T153" s="60"/>
    </row>
    <row r="154" spans="2:20" x14ac:dyDescent="0.2">
      <c r="B154" s="19"/>
      <c r="T154" s="60"/>
    </row>
    <row r="155" spans="2:20" x14ac:dyDescent="0.2">
      <c r="B155" s="19"/>
      <c r="T155" s="60"/>
    </row>
    <row r="156" spans="2:20" x14ac:dyDescent="0.2">
      <c r="B156" s="19"/>
      <c r="T156" s="60"/>
    </row>
    <row r="157" spans="2:20" x14ac:dyDescent="0.2">
      <c r="B157" s="19"/>
      <c r="T157" s="60"/>
    </row>
    <row r="158" spans="2:20" x14ac:dyDescent="0.2">
      <c r="B158" s="19"/>
      <c r="T158" s="60"/>
    </row>
    <row r="159" spans="2:20" x14ac:dyDescent="0.2">
      <c r="B159" s="19"/>
      <c r="T159" s="60"/>
    </row>
    <row r="160" spans="2:20" x14ac:dyDescent="0.2">
      <c r="B160" s="19"/>
      <c r="T160" s="60"/>
    </row>
    <row r="161" spans="2:20" x14ac:dyDescent="0.2">
      <c r="B161" s="19"/>
      <c r="T161" s="60"/>
    </row>
    <row r="162" spans="2:20" x14ac:dyDescent="0.2">
      <c r="B162" s="19"/>
      <c r="T162" s="60"/>
    </row>
    <row r="163" spans="2:20" x14ac:dyDescent="0.2">
      <c r="B163" s="19"/>
      <c r="T163" s="60"/>
    </row>
    <row r="164" spans="2:20" x14ac:dyDescent="0.2">
      <c r="B164" s="19"/>
      <c r="T164" s="60"/>
    </row>
    <row r="165" spans="2:20" x14ac:dyDescent="0.2">
      <c r="B165" s="19"/>
      <c r="T165" s="60"/>
    </row>
    <row r="166" spans="2:20" x14ac:dyDescent="0.2">
      <c r="B166" s="19"/>
      <c r="T166" s="60"/>
    </row>
    <row r="167" spans="2:20" x14ac:dyDescent="0.2">
      <c r="B167" s="19"/>
      <c r="T167" s="60"/>
    </row>
    <row r="168" spans="2:20" x14ac:dyDescent="0.2">
      <c r="B168" s="19"/>
      <c r="T168" s="60"/>
    </row>
    <row r="169" spans="2:20" x14ac:dyDescent="0.2">
      <c r="B169" s="19"/>
      <c r="T169" s="60"/>
    </row>
    <row r="170" spans="2:20" x14ac:dyDescent="0.2">
      <c r="B170" s="19"/>
      <c r="T170" s="60"/>
    </row>
    <row r="171" spans="2:20" x14ac:dyDescent="0.2">
      <c r="B171" s="19"/>
      <c r="T171" s="60"/>
    </row>
    <row r="172" spans="2:20" x14ac:dyDescent="0.2">
      <c r="B172" s="19"/>
      <c r="T172" s="60"/>
    </row>
    <row r="173" spans="2:20" x14ac:dyDescent="0.2">
      <c r="B173" s="19"/>
      <c r="T173" s="60"/>
    </row>
    <row r="174" spans="2:20" x14ac:dyDescent="0.2">
      <c r="B174" s="19"/>
      <c r="T174" s="60"/>
    </row>
    <row r="175" spans="2:20" x14ac:dyDescent="0.2">
      <c r="B175" s="19"/>
      <c r="T175" s="60"/>
    </row>
    <row r="176" spans="2:20" x14ac:dyDescent="0.2">
      <c r="B176" s="19"/>
      <c r="T176" s="60"/>
    </row>
    <row r="177" spans="2:20" x14ac:dyDescent="0.2">
      <c r="B177" s="19"/>
      <c r="T177" s="60"/>
    </row>
    <row r="178" spans="2:20" x14ac:dyDescent="0.2">
      <c r="B178" s="19"/>
      <c r="T178" s="60"/>
    </row>
    <row r="179" spans="2:20" x14ac:dyDescent="0.2">
      <c r="B179" s="19"/>
      <c r="T179" s="60"/>
    </row>
    <row r="180" spans="2:20" x14ac:dyDescent="0.2">
      <c r="B180" s="19"/>
      <c r="T180" s="60"/>
    </row>
    <row r="181" spans="2:20" x14ac:dyDescent="0.2">
      <c r="B181" s="19"/>
      <c r="T181" s="60"/>
    </row>
    <row r="182" spans="2:20" x14ac:dyDescent="0.2">
      <c r="B182" s="19"/>
      <c r="T182" s="60"/>
    </row>
    <row r="183" spans="2:20" x14ac:dyDescent="0.2">
      <c r="B183" s="19"/>
      <c r="T183" s="60"/>
    </row>
    <row r="184" spans="2:20" x14ac:dyDescent="0.2">
      <c r="B184" s="19"/>
      <c r="T184" s="60"/>
    </row>
    <row r="185" spans="2:20" x14ac:dyDescent="0.2">
      <c r="B185" s="19"/>
      <c r="T185" s="60"/>
    </row>
    <row r="186" spans="2:20" x14ac:dyDescent="0.2">
      <c r="B186" s="19"/>
      <c r="T186" s="60"/>
    </row>
    <row r="187" spans="2:20" x14ac:dyDescent="0.2">
      <c r="B187" s="19"/>
      <c r="T187" s="60"/>
    </row>
    <row r="188" spans="2:20" x14ac:dyDescent="0.2">
      <c r="B188" s="19"/>
      <c r="T188" s="60"/>
    </row>
    <row r="189" spans="2:20" x14ac:dyDescent="0.2">
      <c r="B189" s="19"/>
      <c r="T189" s="60"/>
    </row>
    <row r="190" spans="2:20" x14ac:dyDescent="0.2">
      <c r="B190" s="19"/>
      <c r="T190" s="60"/>
    </row>
    <row r="191" spans="2:20" x14ac:dyDescent="0.2">
      <c r="B191" s="19"/>
      <c r="T191" s="60"/>
    </row>
    <row r="192" spans="2:20" x14ac:dyDescent="0.2">
      <c r="B192" s="19"/>
      <c r="T192" s="60"/>
    </row>
    <row r="193" spans="2:20" x14ac:dyDescent="0.2">
      <c r="B193" s="19"/>
      <c r="T193" s="60"/>
    </row>
    <row r="194" spans="2:20" x14ac:dyDescent="0.2">
      <c r="B194" s="19"/>
      <c r="T194" s="60"/>
    </row>
    <row r="195" spans="2:20" x14ac:dyDescent="0.2">
      <c r="B195" s="19"/>
      <c r="T195" s="60"/>
    </row>
    <row r="196" spans="2:20" x14ac:dyDescent="0.2">
      <c r="B196" s="19"/>
      <c r="T196" s="60"/>
    </row>
    <row r="197" spans="2:20" x14ac:dyDescent="0.2">
      <c r="B197" s="19"/>
      <c r="T197" s="60"/>
    </row>
    <row r="198" spans="2:20" x14ac:dyDescent="0.2">
      <c r="B198" s="19"/>
      <c r="T198" s="60"/>
    </row>
    <row r="199" spans="2:20" x14ac:dyDescent="0.2">
      <c r="B199" s="19"/>
      <c r="T199" s="60"/>
    </row>
    <row r="200" spans="2:20" x14ac:dyDescent="0.2">
      <c r="B200" s="19"/>
      <c r="T200" s="60"/>
    </row>
    <row r="201" spans="2:20" x14ac:dyDescent="0.2">
      <c r="B201" s="19"/>
      <c r="T201" s="60"/>
    </row>
    <row r="202" spans="2:20" x14ac:dyDescent="0.2">
      <c r="B202" s="19"/>
      <c r="T202" s="60"/>
    </row>
    <row r="203" spans="2:20" x14ac:dyDescent="0.2">
      <c r="B203" s="19"/>
      <c r="T203" s="60"/>
    </row>
    <row r="204" spans="2:20" x14ac:dyDescent="0.2">
      <c r="B204" s="19"/>
      <c r="T204" s="60"/>
    </row>
    <row r="205" spans="2:20" x14ac:dyDescent="0.2">
      <c r="B205" s="19"/>
      <c r="T205" s="60"/>
    </row>
    <row r="206" spans="2:20" x14ac:dyDescent="0.2">
      <c r="B206" s="19"/>
      <c r="T206" s="60"/>
    </row>
    <row r="207" spans="2:20" x14ac:dyDescent="0.2">
      <c r="B207" s="19"/>
      <c r="T207" s="60"/>
    </row>
    <row r="208" spans="2:20" x14ac:dyDescent="0.2">
      <c r="B208" s="19"/>
      <c r="T208" s="60"/>
    </row>
    <row r="209" spans="2:20" x14ac:dyDescent="0.2">
      <c r="B209" s="19"/>
      <c r="T209" s="60"/>
    </row>
    <row r="210" spans="2:20" x14ac:dyDescent="0.2">
      <c r="B210" s="19"/>
      <c r="T210" s="60"/>
    </row>
    <row r="211" spans="2:20" x14ac:dyDescent="0.2">
      <c r="B211" s="19"/>
      <c r="T211" s="60"/>
    </row>
    <row r="212" spans="2:20" x14ac:dyDescent="0.2">
      <c r="B212" s="19"/>
      <c r="T212" s="60"/>
    </row>
    <row r="213" spans="2:20" x14ac:dyDescent="0.2">
      <c r="B213" s="19"/>
      <c r="T213" s="60"/>
    </row>
    <row r="214" spans="2:20" x14ac:dyDescent="0.2">
      <c r="B214" s="19"/>
      <c r="T214" s="60"/>
    </row>
    <row r="215" spans="2:20" x14ac:dyDescent="0.2">
      <c r="B215" s="19"/>
      <c r="T215" s="60"/>
    </row>
    <row r="216" spans="2:20" x14ac:dyDescent="0.2">
      <c r="B216" s="19"/>
      <c r="T216" s="60"/>
    </row>
    <row r="217" spans="2:20" x14ac:dyDescent="0.2">
      <c r="T217" s="60"/>
    </row>
    <row r="218" spans="2:20" x14ac:dyDescent="0.2">
      <c r="T218" s="60"/>
    </row>
    <row r="219" spans="2:20" x14ac:dyDescent="0.2">
      <c r="T219" s="60"/>
    </row>
    <row r="220" spans="2:20" x14ac:dyDescent="0.2">
      <c r="T220" s="60"/>
    </row>
    <row r="221" spans="2:20" x14ac:dyDescent="0.2">
      <c r="T221" s="60"/>
    </row>
    <row r="222" spans="2:20" x14ac:dyDescent="0.2">
      <c r="T222" s="60"/>
    </row>
    <row r="223" spans="2:20" x14ac:dyDescent="0.2">
      <c r="T223" s="60"/>
    </row>
    <row r="224" spans="2:20" x14ac:dyDescent="0.2">
      <c r="T224" s="60"/>
    </row>
    <row r="225" spans="20:20" x14ac:dyDescent="0.2">
      <c r="T225" s="60"/>
    </row>
    <row r="226" spans="20:20" x14ac:dyDescent="0.2">
      <c r="T226" s="60"/>
    </row>
    <row r="227" spans="20:20" x14ac:dyDescent="0.2">
      <c r="T227" s="60"/>
    </row>
    <row r="228" spans="20:20" x14ac:dyDescent="0.2">
      <c r="T228" s="60"/>
    </row>
    <row r="229" spans="20:20" x14ac:dyDescent="0.2">
      <c r="T229" s="60"/>
    </row>
    <row r="230" spans="20:20" x14ac:dyDescent="0.2">
      <c r="T230" s="60"/>
    </row>
    <row r="231" spans="20:20" x14ac:dyDescent="0.2">
      <c r="T231" s="60"/>
    </row>
    <row r="232" spans="20:20" x14ac:dyDescent="0.2">
      <c r="T232" s="60"/>
    </row>
    <row r="233" spans="20:20" x14ac:dyDescent="0.2">
      <c r="T233" s="60"/>
    </row>
    <row r="234" spans="20:20" x14ac:dyDescent="0.2">
      <c r="T234" s="60"/>
    </row>
    <row r="235" spans="20:20" x14ac:dyDescent="0.2">
      <c r="T235" s="60"/>
    </row>
    <row r="236" spans="20:20" x14ac:dyDescent="0.2">
      <c r="T236" s="60"/>
    </row>
    <row r="237" spans="20:20" x14ac:dyDescent="0.2">
      <c r="T237" s="60"/>
    </row>
    <row r="238" spans="20:20" x14ac:dyDescent="0.2">
      <c r="T238" s="60"/>
    </row>
    <row r="239" spans="20:20" x14ac:dyDescent="0.2">
      <c r="T239" s="60"/>
    </row>
    <row r="240" spans="20:20" x14ac:dyDescent="0.2">
      <c r="T240" s="60"/>
    </row>
    <row r="241" spans="20:20" x14ac:dyDescent="0.2">
      <c r="T241" s="60"/>
    </row>
    <row r="242" spans="20:20" x14ac:dyDescent="0.2">
      <c r="T242" s="60"/>
    </row>
    <row r="243" spans="20:20" x14ac:dyDescent="0.2">
      <c r="T243" s="60"/>
    </row>
    <row r="244" spans="20:20" x14ac:dyDescent="0.2">
      <c r="T244" s="60"/>
    </row>
    <row r="245" spans="20:20" x14ac:dyDescent="0.2">
      <c r="T245" s="60"/>
    </row>
    <row r="246" spans="20:20" x14ac:dyDescent="0.2">
      <c r="T246" s="60"/>
    </row>
    <row r="247" spans="20:20" x14ac:dyDescent="0.2">
      <c r="T247" s="60"/>
    </row>
    <row r="248" spans="20:20" x14ac:dyDescent="0.2">
      <c r="T248" s="60"/>
    </row>
    <row r="249" spans="20:20" x14ac:dyDescent="0.2">
      <c r="T249" s="60"/>
    </row>
    <row r="250" spans="20:20" x14ac:dyDescent="0.2">
      <c r="T250" s="60"/>
    </row>
    <row r="251" spans="20:20" x14ac:dyDescent="0.2">
      <c r="T251" s="60"/>
    </row>
    <row r="252" spans="20:20" x14ac:dyDescent="0.2">
      <c r="T252" s="60"/>
    </row>
    <row r="253" spans="20:20" x14ac:dyDescent="0.2">
      <c r="T253" s="60"/>
    </row>
    <row r="254" spans="20:20" x14ac:dyDescent="0.2">
      <c r="T254" s="60"/>
    </row>
    <row r="255" spans="20:20" x14ac:dyDescent="0.2">
      <c r="T255" s="60"/>
    </row>
    <row r="256" spans="20:20" x14ac:dyDescent="0.2">
      <c r="T256" s="60"/>
    </row>
    <row r="257" spans="20:20" x14ac:dyDescent="0.2">
      <c r="T257" s="60"/>
    </row>
    <row r="258" spans="20:20" x14ac:dyDescent="0.2">
      <c r="T258" s="60"/>
    </row>
    <row r="259" spans="20:20" x14ac:dyDescent="0.2">
      <c r="T259" s="60"/>
    </row>
    <row r="260" spans="20:20" x14ac:dyDescent="0.2">
      <c r="T260" s="60"/>
    </row>
    <row r="261" spans="20:20" x14ac:dyDescent="0.2">
      <c r="T261" s="60"/>
    </row>
    <row r="262" spans="20:20" x14ac:dyDescent="0.2">
      <c r="T262" s="60"/>
    </row>
    <row r="263" spans="20:20" x14ac:dyDescent="0.2">
      <c r="T263" s="60"/>
    </row>
    <row r="264" spans="20:20" x14ac:dyDescent="0.2">
      <c r="T264" s="60"/>
    </row>
    <row r="265" spans="20:20" x14ac:dyDescent="0.2">
      <c r="T265" s="60"/>
    </row>
    <row r="266" spans="20:20" x14ac:dyDescent="0.2">
      <c r="T266" s="60"/>
    </row>
    <row r="267" spans="20:20" x14ac:dyDescent="0.2">
      <c r="T267" s="60"/>
    </row>
    <row r="268" spans="20:20" x14ac:dyDescent="0.2">
      <c r="T268" s="60"/>
    </row>
    <row r="269" spans="20:20" x14ac:dyDescent="0.2">
      <c r="T269" s="60"/>
    </row>
    <row r="270" spans="20:20" x14ac:dyDescent="0.2">
      <c r="T270" s="60"/>
    </row>
    <row r="271" spans="20:20" x14ac:dyDescent="0.2">
      <c r="T271" s="60"/>
    </row>
    <row r="272" spans="20:20" x14ac:dyDescent="0.2">
      <c r="T272" s="60"/>
    </row>
    <row r="273" spans="20:20" x14ac:dyDescent="0.2">
      <c r="T273" s="60"/>
    </row>
    <row r="274" spans="20:20" x14ac:dyDescent="0.2">
      <c r="T274" s="60"/>
    </row>
    <row r="275" spans="20:20" x14ac:dyDescent="0.2">
      <c r="T275" s="60"/>
    </row>
    <row r="276" spans="20:20" x14ac:dyDescent="0.2">
      <c r="T276" s="60"/>
    </row>
    <row r="277" spans="20:20" x14ac:dyDescent="0.2">
      <c r="T277" s="60"/>
    </row>
    <row r="278" spans="20:20" x14ac:dyDescent="0.2">
      <c r="T278" s="60"/>
    </row>
    <row r="279" spans="20:20" x14ac:dyDescent="0.2">
      <c r="T279" s="60"/>
    </row>
    <row r="280" spans="20:20" x14ac:dyDescent="0.2">
      <c r="T280" s="60"/>
    </row>
    <row r="281" spans="20:20" x14ac:dyDescent="0.2">
      <c r="T281" s="60"/>
    </row>
    <row r="282" spans="20:20" x14ac:dyDescent="0.2">
      <c r="T282" s="60"/>
    </row>
    <row r="283" spans="20:20" x14ac:dyDescent="0.2">
      <c r="T283" s="60"/>
    </row>
    <row r="284" spans="20:20" x14ac:dyDescent="0.2">
      <c r="T284" s="60"/>
    </row>
    <row r="285" spans="20:20" x14ac:dyDescent="0.2">
      <c r="T285" s="60"/>
    </row>
    <row r="286" spans="20:20" x14ac:dyDescent="0.2">
      <c r="T286" s="60"/>
    </row>
    <row r="287" spans="20:20" x14ac:dyDescent="0.2">
      <c r="T287" s="60"/>
    </row>
    <row r="288" spans="20:20" x14ac:dyDescent="0.2">
      <c r="T288" s="60"/>
    </row>
    <row r="289" spans="20:20" x14ac:dyDescent="0.2">
      <c r="T289" s="60"/>
    </row>
    <row r="290" spans="20:20" x14ac:dyDescent="0.2">
      <c r="T290" s="60"/>
    </row>
    <row r="291" spans="20:20" x14ac:dyDescent="0.2">
      <c r="T291" s="60"/>
    </row>
    <row r="292" spans="20:20" x14ac:dyDescent="0.2">
      <c r="T292" s="60"/>
    </row>
    <row r="293" spans="20:20" x14ac:dyDescent="0.2">
      <c r="T293" s="60"/>
    </row>
    <row r="294" spans="20:20" x14ac:dyDescent="0.2">
      <c r="T294" s="60"/>
    </row>
    <row r="295" spans="20:20" x14ac:dyDescent="0.2">
      <c r="T295" s="60"/>
    </row>
    <row r="296" spans="20:20" x14ac:dyDescent="0.2">
      <c r="T296" s="60"/>
    </row>
    <row r="297" spans="20:20" x14ac:dyDescent="0.2">
      <c r="T297" s="60"/>
    </row>
    <row r="298" spans="20:20" x14ac:dyDescent="0.2">
      <c r="T298" s="60"/>
    </row>
    <row r="299" spans="20:20" x14ac:dyDescent="0.2">
      <c r="T299" s="60"/>
    </row>
    <row r="300" spans="20:20" x14ac:dyDescent="0.2">
      <c r="T300" s="60"/>
    </row>
    <row r="301" spans="20:20" x14ac:dyDescent="0.2">
      <c r="T301" s="60"/>
    </row>
    <row r="302" spans="20:20" x14ac:dyDescent="0.2">
      <c r="T302" s="60"/>
    </row>
    <row r="303" spans="20:20" x14ac:dyDescent="0.2">
      <c r="T303" s="60"/>
    </row>
    <row r="304" spans="20:20" x14ac:dyDescent="0.2">
      <c r="T304" s="60"/>
    </row>
    <row r="305" spans="20:20" x14ac:dyDescent="0.2">
      <c r="T305" s="60"/>
    </row>
    <row r="306" spans="20:20" x14ac:dyDescent="0.2">
      <c r="T306" s="60"/>
    </row>
    <row r="307" spans="20:20" x14ac:dyDescent="0.2">
      <c r="T307" s="60"/>
    </row>
    <row r="308" spans="20:20" x14ac:dyDescent="0.2">
      <c r="T308" s="60"/>
    </row>
    <row r="309" spans="20:20" x14ac:dyDescent="0.2">
      <c r="T309" s="60"/>
    </row>
    <row r="310" spans="20:20" x14ac:dyDescent="0.2">
      <c r="T310" s="60"/>
    </row>
    <row r="311" spans="20:20" x14ac:dyDescent="0.2">
      <c r="T311" s="60"/>
    </row>
    <row r="312" spans="20:20" x14ac:dyDescent="0.2">
      <c r="T312" s="60"/>
    </row>
    <row r="313" spans="20:20" x14ac:dyDescent="0.2">
      <c r="T313" s="60"/>
    </row>
    <row r="314" spans="20:20" x14ac:dyDescent="0.2">
      <c r="T314" s="60"/>
    </row>
    <row r="315" spans="20:20" x14ac:dyDescent="0.2">
      <c r="T315" s="60"/>
    </row>
    <row r="316" spans="20:20" x14ac:dyDescent="0.2">
      <c r="T316" s="60"/>
    </row>
    <row r="317" spans="20:20" x14ac:dyDescent="0.2">
      <c r="T317" s="60"/>
    </row>
    <row r="318" spans="20:20" x14ac:dyDescent="0.2">
      <c r="T318" s="60"/>
    </row>
    <row r="319" spans="20:20" x14ac:dyDescent="0.2">
      <c r="T319" s="60"/>
    </row>
    <row r="320" spans="20:20" x14ac:dyDescent="0.2">
      <c r="T320" s="60"/>
    </row>
    <row r="321" spans="20:20" x14ac:dyDescent="0.2">
      <c r="T321" s="60"/>
    </row>
    <row r="322" spans="20:20" x14ac:dyDescent="0.2">
      <c r="T322" s="60"/>
    </row>
    <row r="323" spans="20:20" x14ac:dyDescent="0.2">
      <c r="T323" s="60"/>
    </row>
    <row r="324" spans="20:20" x14ac:dyDescent="0.2">
      <c r="T324" s="60"/>
    </row>
    <row r="325" spans="20:20" x14ac:dyDescent="0.2">
      <c r="T325" s="60"/>
    </row>
    <row r="326" spans="20:20" x14ac:dyDescent="0.2">
      <c r="T326" s="60"/>
    </row>
    <row r="327" spans="20:20" x14ac:dyDescent="0.2">
      <c r="T327" s="60"/>
    </row>
    <row r="328" spans="20:20" x14ac:dyDescent="0.2">
      <c r="T328" s="60"/>
    </row>
    <row r="329" spans="20:20" x14ac:dyDescent="0.2">
      <c r="T329" s="60"/>
    </row>
    <row r="330" spans="20:20" x14ac:dyDescent="0.2">
      <c r="T330" s="60"/>
    </row>
    <row r="331" spans="20:20" x14ac:dyDescent="0.2">
      <c r="T331" s="60"/>
    </row>
    <row r="332" spans="20:20" x14ac:dyDescent="0.2">
      <c r="T332" s="60"/>
    </row>
    <row r="333" spans="20:20" x14ac:dyDescent="0.2">
      <c r="T333" s="60"/>
    </row>
    <row r="334" spans="20:20" x14ac:dyDescent="0.2">
      <c r="T334" s="60"/>
    </row>
    <row r="335" spans="20:20" x14ac:dyDescent="0.2">
      <c r="T335" s="60"/>
    </row>
    <row r="336" spans="20:20" x14ac:dyDescent="0.2">
      <c r="T336" s="60"/>
    </row>
    <row r="337" spans="20:20" x14ac:dyDescent="0.2">
      <c r="T337" s="60"/>
    </row>
    <row r="338" spans="20:20" x14ac:dyDescent="0.2">
      <c r="T338" s="60"/>
    </row>
    <row r="339" spans="20:20" x14ac:dyDescent="0.2">
      <c r="T339" s="60"/>
    </row>
    <row r="340" spans="20:20" x14ac:dyDescent="0.2">
      <c r="T340" s="60"/>
    </row>
    <row r="341" spans="20:20" x14ac:dyDescent="0.2">
      <c r="T341" s="60"/>
    </row>
    <row r="342" spans="20:20" x14ac:dyDescent="0.2">
      <c r="T342" s="60"/>
    </row>
    <row r="343" spans="20:20" x14ac:dyDescent="0.2">
      <c r="T343" s="60"/>
    </row>
    <row r="344" spans="20:20" x14ac:dyDescent="0.2">
      <c r="T344" s="60"/>
    </row>
    <row r="345" spans="20:20" x14ac:dyDescent="0.2">
      <c r="T345" s="60"/>
    </row>
    <row r="346" spans="20:20" x14ac:dyDescent="0.2">
      <c r="T346" s="60"/>
    </row>
    <row r="347" spans="20:20" x14ac:dyDescent="0.2">
      <c r="T347" s="60"/>
    </row>
    <row r="348" spans="20:20" x14ac:dyDescent="0.2">
      <c r="T348" s="60"/>
    </row>
    <row r="349" spans="20:20" x14ac:dyDescent="0.2">
      <c r="T349" s="60"/>
    </row>
    <row r="350" spans="20:20" x14ac:dyDescent="0.2">
      <c r="T350" s="60"/>
    </row>
    <row r="351" spans="20:20" x14ac:dyDescent="0.2">
      <c r="T351" s="60"/>
    </row>
    <row r="352" spans="20:20" x14ac:dyDescent="0.2">
      <c r="T352" s="60"/>
    </row>
    <row r="353" spans="20:20" x14ac:dyDescent="0.2">
      <c r="T353" s="60"/>
    </row>
    <row r="354" spans="20:20" x14ac:dyDescent="0.2">
      <c r="T354" s="60"/>
    </row>
    <row r="355" spans="20:20" x14ac:dyDescent="0.2">
      <c r="T355" s="60"/>
    </row>
    <row r="356" spans="20:20" x14ac:dyDescent="0.2">
      <c r="T356" s="60"/>
    </row>
    <row r="357" spans="20:20" x14ac:dyDescent="0.2">
      <c r="T357" s="60"/>
    </row>
    <row r="358" spans="20:20" x14ac:dyDescent="0.2">
      <c r="T358" s="60"/>
    </row>
    <row r="359" spans="20:20" x14ac:dyDescent="0.2">
      <c r="T359" s="60"/>
    </row>
    <row r="360" spans="20:20" x14ac:dyDescent="0.2">
      <c r="T360" s="60"/>
    </row>
    <row r="361" spans="20:20" x14ac:dyDescent="0.2">
      <c r="T361" s="60"/>
    </row>
    <row r="362" spans="20:20" x14ac:dyDescent="0.2">
      <c r="T362" s="60"/>
    </row>
    <row r="363" spans="20:20" x14ac:dyDescent="0.2">
      <c r="T363" s="60"/>
    </row>
    <row r="364" spans="20:20" x14ac:dyDescent="0.2">
      <c r="T364" s="60"/>
    </row>
    <row r="365" spans="20:20" x14ac:dyDescent="0.2">
      <c r="T365" s="60"/>
    </row>
    <row r="366" spans="20:20" x14ac:dyDescent="0.2">
      <c r="T366" s="60"/>
    </row>
    <row r="367" spans="20:20" x14ac:dyDescent="0.2">
      <c r="T367" s="60"/>
    </row>
    <row r="368" spans="20:20" x14ac:dyDescent="0.2">
      <c r="T368" s="60"/>
    </row>
    <row r="369" spans="20:20" x14ac:dyDescent="0.2">
      <c r="T369" s="60"/>
    </row>
    <row r="370" spans="20:20" x14ac:dyDescent="0.2">
      <c r="T370" s="60"/>
    </row>
    <row r="371" spans="20:20" x14ac:dyDescent="0.2">
      <c r="T371" s="60"/>
    </row>
    <row r="372" spans="20:20" x14ac:dyDescent="0.2">
      <c r="T372" s="60"/>
    </row>
    <row r="373" spans="20:20" x14ac:dyDescent="0.2">
      <c r="T373" s="60"/>
    </row>
    <row r="374" spans="20:20" x14ac:dyDescent="0.2">
      <c r="T374" s="60"/>
    </row>
    <row r="375" spans="20:20" x14ac:dyDescent="0.2">
      <c r="T375" s="60"/>
    </row>
    <row r="376" spans="20:20" x14ac:dyDescent="0.2">
      <c r="T376" s="60"/>
    </row>
    <row r="377" spans="20:20" x14ac:dyDescent="0.2">
      <c r="T377" s="60"/>
    </row>
    <row r="378" spans="20:20" x14ac:dyDescent="0.2">
      <c r="T378" s="60"/>
    </row>
    <row r="379" spans="20:20" x14ac:dyDescent="0.2">
      <c r="T379" s="60"/>
    </row>
    <row r="380" spans="20:20" x14ac:dyDescent="0.2">
      <c r="T380" s="60"/>
    </row>
    <row r="381" spans="20:20" x14ac:dyDescent="0.2">
      <c r="T381" s="60"/>
    </row>
    <row r="382" spans="20:20" x14ac:dyDescent="0.2">
      <c r="T382" s="60"/>
    </row>
    <row r="383" spans="20:20" x14ac:dyDescent="0.2">
      <c r="T383" s="60"/>
    </row>
    <row r="384" spans="20:20" x14ac:dyDescent="0.2">
      <c r="T384" s="60"/>
    </row>
    <row r="385" spans="20:20" x14ac:dyDescent="0.2">
      <c r="T385" s="60"/>
    </row>
    <row r="386" spans="20:20" x14ac:dyDescent="0.2">
      <c r="T386" s="60"/>
    </row>
    <row r="387" spans="20:20" x14ac:dyDescent="0.2">
      <c r="T387" s="60"/>
    </row>
    <row r="388" spans="20:20" x14ac:dyDescent="0.2">
      <c r="T388" s="60"/>
    </row>
    <row r="389" spans="20:20" x14ac:dyDescent="0.2">
      <c r="T389" s="60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F217"/>
  <sheetViews>
    <sheetView workbookViewId="0">
      <pane xSplit="14" ySplit="22" topLeftCell="O117" activePane="bottomRight" state="frozen"/>
      <selection pane="topRight" activeCell="O1" sqref="O1"/>
      <selection pane="bottomLeft" activeCell="A23" sqref="A23"/>
      <selection pane="bottomRight" activeCell="Q138" sqref="Q138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style="27" customWidth="1"/>
    <col min="4" max="4" width="11.7109375" style="27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6.42578125" customWidth="1"/>
    <col min="21" max="23" width="10.28515625" customWidth="1"/>
    <col min="24" max="24" width="17" customWidth="1"/>
  </cols>
  <sheetData>
    <row r="1" spans="1:7" ht="20.25" x14ac:dyDescent="0.3">
      <c r="A1" s="1" t="s">
        <v>60</v>
      </c>
      <c r="E1">
        <v>55593.926484267802</v>
      </c>
    </row>
    <row r="2" spans="1:7" x14ac:dyDescent="0.2">
      <c r="A2" t="s">
        <v>29</v>
      </c>
      <c r="B2" s="15" t="s">
        <v>55</v>
      </c>
    </row>
    <row r="3" spans="1:7" ht="13.5" thickBot="1" x14ac:dyDescent="0.25">
      <c r="C3" s="28"/>
      <c r="D3" s="29"/>
    </row>
    <row r="4" spans="1:7" ht="13.5" thickBot="1" x14ac:dyDescent="0.25">
      <c r="A4" s="6" t="s">
        <v>4</v>
      </c>
      <c r="C4" s="30">
        <v>44365.2497</v>
      </c>
      <c r="D4" s="31">
        <v>0.38416</v>
      </c>
    </row>
    <row r="6" spans="1:7" x14ac:dyDescent="0.2">
      <c r="A6" s="6" t="s">
        <v>5</v>
      </c>
      <c r="C6" s="86"/>
    </row>
    <row r="7" spans="1:7" x14ac:dyDescent="0.2">
      <c r="A7" t="s">
        <v>6</v>
      </c>
      <c r="C7" s="27">
        <v>45769.538</v>
      </c>
      <c r="D7" s="96" t="s">
        <v>36</v>
      </c>
    </row>
    <row r="8" spans="1:7" x14ac:dyDescent="0.2">
      <c r="A8" t="s">
        <v>7</v>
      </c>
      <c r="C8" s="27">
        <v>0.38420589999999999</v>
      </c>
      <c r="D8" s="96" t="s">
        <v>36</v>
      </c>
    </row>
    <row r="9" spans="1:7" x14ac:dyDescent="0.2">
      <c r="A9" s="35" t="s">
        <v>67</v>
      </c>
      <c r="B9" s="24"/>
      <c r="C9" s="37">
        <v>8</v>
      </c>
      <c r="D9" s="36" t="s">
        <v>68</v>
      </c>
      <c r="E9" s="36"/>
    </row>
    <row r="10" spans="1:7" ht="13.5" thickBot="1" x14ac:dyDescent="0.25">
      <c r="A10" s="36"/>
      <c r="B10" s="24"/>
      <c r="C10" s="5" t="s">
        <v>24</v>
      </c>
      <c r="D10" s="5" t="s">
        <v>25</v>
      </c>
      <c r="E10" s="36"/>
    </row>
    <row r="11" spans="1:7" x14ac:dyDescent="0.2">
      <c r="A11" s="36" t="s">
        <v>20</v>
      </c>
      <c r="B11" s="24"/>
      <c r="C11" s="49">
        <f ca="1">INTERCEPT(INDIRECT($G$11):G971,INDIRECT($F$11):F971)</f>
        <v>-5.4174717772975785E-2</v>
      </c>
      <c r="D11" s="4"/>
      <c r="E11" s="36"/>
      <c r="F11" s="50" t="str">
        <f>"F"&amp;E19</f>
        <v>F73</v>
      </c>
      <c r="G11" s="11" t="str">
        <f>"G"&amp;E19</f>
        <v>G73</v>
      </c>
    </row>
    <row r="12" spans="1:7" x14ac:dyDescent="0.2">
      <c r="A12" s="36" t="s">
        <v>21</v>
      </c>
      <c r="B12" s="24"/>
      <c r="C12" s="49">
        <f ca="1">SLOPE(INDIRECT($G$11):G971,INDIRECT($F$11):F971)</f>
        <v>4.1418421621099637E-6</v>
      </c>
      <c r="D12" s="4"/>
      <c r="E12" s="36"/>
    </row>
    <row r="13" spans="1:7" x14ac:dyDescent="0.2">
      <c r="A13" s="36" t="s">
        <v>23</v>
      </c>
      <c r="B13" s="24"/>
      <c r="C13" s="4" t="s">
        <v>18</v>
      </c>
      <c r="D13" s="4"/>
      <c r="E13" s="36"/>
    </row>
    <row r="14" spans="1:7" x14ac:dyDescent="0.2">
      <c r="A14" s="36"/>
      <c r="B14" s="24"/>
      <c r="C14" s="36"/>
      <c r="D14" s="36"/>
      <c r="E14" s="36"/>
    </row>
    <row r="15" spans="1:7" x14ac:dyDescent="0.2">
      <c r="A15" s="38" t="s">
        <v>22</v>
      </c>
      <c r="B15" s="24"/>
      <c r="C15" s="39">
        <f ca="1">(C7+C11)+(C8+C12)*INT(MAX(F21:F3512))</f>
        <v>56395.580952510907</v>
      </c>
      <c r="D15" s="40" t="s">
        <v>69</v>
      </c>
      <c r="E15" s="41">
        <f ca="1">TODAY()+15018.5-B9/24</f>
        <v>60367.5</v>
      </c>
    </row>
    <row r="16" spans="1:7" x14ac:dyDescent="0.2">
      <c r="A16" s="42" t="s">
        <v>8</v>
      </c>
      <c r="B16" s="24"/>
      <c r="C16" s="43">
        <f ca="1">+C8+C12</f>
        <v>0.38421004184216212</v>
      </c>
      <c r="D16" s="40" t="s">
        <v>83</v>
      </c>
      <c r="E16" s="41">
        <f ca="1">ROUND(2*(E15-C7)/C8,0)/2+1</f>
        <v>37996</v>
      </c>
    </row>
    <row r="17" spans="1:20" ht="13.5" thickBot="1" x14ac:dyDescent="0.25">
      <c r="A17" s="40" t="s">
        <v>65</v>
      </c>
      <c r="B17" s="24"/>
      <c r="C17" s="36">
        <f>COUNT(C21:C2170)</f>
        <v>118</v>
      </c>
      <c r="D17" s="40" t="s">
        <v>71</v>
      </c>
      <c r="E17" s="44">
        <f ca="1">+C15+C16*E16-15018.5-C9/24</f>
        <v>55975.192369012359</v>
      </c>
    </row>
    <row r="18" spans="1:20" ht="14.25" thickTop="1" thickBot="1" x14ac:dyDescent="0.25">
      <c r="A18" s="42" t="s">
        <v>9</v>
      </c>
      <c r="B18" s="24"/>
      <c r="C18" s="45">
        <f ca="1">+C15</f>
        <v>56395.580952510907</v>
      </c>
      <c r="D18" s="46">
        <f ca="1">+C16</f>
        <v>0.38421004184216212</v>
      </c>
      <c r="E18" s="47" t="s">
        <v>72</v>
      </c>
    </row>
    <row r="19" spans="1:20" ht="13.5" thickTop="1" x14ac:dyDescent="0.2">
      <c r="A19" s="51" t="s">
        <v>78</v>
      </c>
      <c r="C19">
        <f>C7+Y87</f>
        <v>45769.537984267765</v>
      </c>
      <c r="D19">
        <f>C8+Y88</f>
        <v>0.38420592877045573</v>
      </c>
      <c r="E19" s="52">
        <v>73</v>
      </c>
    </row>
    <row r="20" spans="1:20" ht="13.5" thickBot="1" x14ac:dyDescent="0.25">
      <c r="A20" s="5" t="s">
        <v>10</v>
      </c>
      <c r="B20" s="5" t="s">
        <v>11</v>
      </c>
      <c r="C20" s="32" t="s">
        <v>12</v>
      </c>
      <c r="D20" s="32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132</v>
      </c>
      <c r="J20" s="8" t="s">
        <v>53</v>
      </c>
      <c r="K20" s="8" t="s">
        <v>37</v>
      </c>
      <c r="L20" s="8" t="s">
        <v>43</v>
      </c>
      <c r="M20" s="8" t="s">
        <v>138</v>
      </c>
      <c r="N20" s="8" t="s">
        <v>30</v>
      </c>
      <c r="O20" s="8" t="s">
        <v>27</v>
      </c>
      <c r="P20" s="7" t="s">
        <v>26</v>
      </c>
      <c r="Q20" s="5" t="s">
        <v>19</v>
      </c>
      <c r="R20" s="77" t="s">
        <v>94</v>
      </c>
      <c r="T20" s="72" t="s">
        <v>140</v>
      </c>
    </row>
    <row r="21" spans="1:20" x14ac:dyDescent="0.2">
      <c r="A21" s="13" t="s">
        <v>16</v>
      </c>
      <c r="B21" s="69"/>
      <c r="C21" s="70">
        <v>44365.2497</v>
      </c>
      <c r="D21" s="70" t="s">
        <v>18</v>
      </c>
      <c r="E21">
        <f t="shared" ref="E21:E52" si="0">+(C21-C$7)/C$8</f>
        <v>-3655.0409559041136</v>
      </c>
      <c r="F21">
        <f t="shared" ref="F21:F52" si="1">ROUND(2*E21,0)/2</f>
        <v>-3655</v>
      </c>
      <c r="G21">
        <f t="shared" ref="G21:G52" si="2">+C21-(C$7+F21*C$8)</f>
        <v>-1.5735499997390434E-2</v>
      </c>
      <c r="H21">
        <f>+G21</f>
        <v>-1.5735499997390434E-2</v>
      </c>
      <c r="Q21" s="2">
        <f t="shared" ref="Q21:Q52" si="3">+C21-15018.5</f>
        <v>29346.7497</v>
      </c>
    </row>
    <row r="22" spans="1:20" x14ac:dyDescent="0.2">
      <c r="A22" s="92" t="s">
        <v>106</v>
      </c>
      <c r="B22" s="91" t="s">
        <v>35</v>
      </c>
      <c r="C22" s="89">
        <v>45769.731399999997</v>
      </c>
      <c r="D22" s="70"/>
      <c r="E22">
        <f t="shared" si="0"/>
        <v>0.50337592420229005</v>
      </c>
      <c r="F22">
        <f t="shared" si="1"/>
        <v>0.5</v>
      </c>
      <c r="G22">
        <f t="shared" si="2"/>
        <v>1.2970499956281856E-3</v>
      </c>
      <c r="K22" s="6">
        <f t="shared" ref="K22:K27" si="4">G22</f>
        <v>1.2970499956281856E-3</v>
      </c>
      <c r="P22" s="61"/>
      <c r="Q22" s="2">
        <f t="shared" si="3"/>
        <v>30751.231399999997</v>
      </c>
      <c r="T22" s="11" t="s">
        <v>141</v>
      </c>
    </row>
    <row r="23" spans="1:20" x14ac:dyDescent="0.2">
      <c r="A23" s="92" t="s">
        <v>106</v>
      </c>
      <c r="B23" s="91" t="s">
        <v>33</v>
      </c>
      <c r="C23" s="89">
        <v>45770.691899999998</v>
      </c>
      <c r="D23" s="70"/>
      <c r="E23">
        <f t="shared" si="0"/>
        <v>3.00333753333179</v>
      </c>
      <c r="F23">
        <f t="shared" si="1"/>
        <v>3</v>
      </c>
      <c r="G23">
        <f t="shared" si="2"/>
        <v>1.2822999997297302E-3</v>
      </c>
      <c r="K23" s="6">
        <f t="shared" si="4"/>
        <v>1.2822999997297302E-3</v>
      </c>
      <c r="Q23" s="2">
        <f t="shared" si="3"/>
        <v>30752.191899999998</v>
      </c>
      <c r="T23" s="11" t="s">
        <v>141</v>
      </c>
    </row>
    <row r="24" spans="1:20" x14ac:dyDescent="0.2">
      <c r="A24" s="92" t="s">
        <v>106</v>
      </c>
      <c r="B24" s="91" t="s">
        <v>35</v>
      </c>
      <c r="C24" s="89">
        <v>45770.883999999998</v>
      </c>
      <c r="D24" s="70"/>
      <c r="E24">
        <f t="shared" si="0"/>
        <v>3.5033298551576899</v>
      </c>
      <c r="F24">
        <f t="shared" si="1"/>
        <v>3.5</v>
      </c>
      <c r="G24">
        <f t="shared" si="2"/>
        <v>1.2793499990948476E-3</v>
      </c>
      <c r="K24" s="6">
        <f t="shared" si="4"/>
        <v>1.2793499990948476E-3</v>
      </c>
      <c r="Q24" s="2">
        <f t="shared" si="3"/>
        <v>30752.383999999998</v>
      </c>
      <c r="T24" s="11" t="s">
        <v>141</v>
      </c>
    </row>
    <row r="25" spans="1:20" x14ac:dyDescent="0.2">
      <c r="A25" s="92" t="s">
        <v>106</v>
      </c>
      <c r="B25" s="91" t="s">
        <v>33</v>
      </c>
      <c r="C25" s="89">
        <v>45773.765500000001</v>
      </c>
      <c r="D25" s="70"/>
      <c r="E25">
        <f t="shared" si="0"/>
        <v>11.00321468254619</v>
      </c>
      <c r="F25">
        <f t="shared" si="1"/>
        <v>11</v>
      </c>
      <c r="G25">
        <f t="shared" si="2"/>
        <v>1.2351000041235238E-3</v>
      </c>
      <c r="K25" s="6">
        <f t="shared" si="4"/>
        <v>1.2351000041235238E-3</v>
      </c>
      <c r="Q25" s="2">
        <f t="shared" si="3"/>
        <v>30755.265500000001</v>
      </c>
      <c r="T25" s="11" t="s">
        <v>141</v>
      </c>
    </row>
    <row r="26" spans="1:20" x14ac:dyDescent="0.2">
      <c r="A26" s="92" t="s">
        <v>106</v>
      </c>
      <c r="B26" s="91" t="s">
        <v>35</v>
      </c>
      <c r="C26" s="89">
        <v>45773.957499999997</v>
      </c>
      <c r="D26" s="70"/>
      <c r="E26">
        <f t="shared" si="0"/>
        <v>11.502946727253104</v>
      </c>
      <c r="F26">
        <f t="shared" si="1"/>
        <v>11.5</v>
      </c>
      <c r="G26">
        <f t="shared" si="2"/>
        <v>1.1321499987388961E-3</v>
      </c>
      <c r="K26" s="6">
        <f t="shared" si="4"/>
        <v>1.1321499987388961E-3</v>
      </c>
      <c r="Q26" s="2">
        <f t="shared" si="3"/>
        <v>30755.457499999997</v>
      </c>
      <c r="T26" s="11" t="s">
        <v>141</v>
      </c>
    </row>
    <row r="27" spans="1:20" x14ac:dyDescent="0.2">
      <c r="A27" s="92" t="s">
        <v>106</v>
      </c>
      <c r="B27" s="91" t="s">
        <v>33</v>
      </c>
      <c r="C27" s="89">
        <v>45841.771000000001</v>
      </c>
      <c r="D27" s="70"/>
      <c r="E27">
        <f t="shared" si="0"/>
        <v>188.00596242795902</v>
      </c>
      <c r="F27">
        <f t="shared" si="1"/>
        <v>188</v>
      </c>
      <c r="G27">
        <f t="shared" si="2"/>
        <v>2.2908000028110109E-3</v>
      </c>
      <c r="K27" s="6">
        <f t="shared" si="4"/>
        <v>2.2908000028110109E-3</v>
      </c>
      <c r="P27" s="61"/>
      <c r="Q27" s="2">
        <f t="shared" si="3"/>
        <v>30823.271000000001</v>
      </c>
      <c r="T27" s="11" t="s">
        <v>141</v>
      </c>
    </row>
    <row r="28" spans="1:20" x14ac:dyDescent="0.2">
      <c r="A28" s="54" t="s">
        <v>44</v>
      </c>
      <c r="B28" s="81" t="s">
        <v>33</v>
      </c>
      <c r="C28" s="78">
        <v>46148.366999999998</v>
      </c>
      <c r="D28" s="78"/>
      <c r="E28" s="9">
        <f t="shared" si="0"/>
        <v>986.0051602539105</v>
      </c>
      <c r="F28">
        <f t="shared" si="1"/>
        <v>986</v>
      </c>
      <c r="G28" s="10">
        <f t="shared" si="2"/>
        <v>1.982599998882506E-3</v>
      </c>
      <c r="I28" s="75">
        <f>G28</f>
        <v>1.982599998882506E-3</v>
      </c>
      <c r="Q28" s="2">
        <f t="shared" si="3"/>
        <v>31129.866999999998</v>
      </c>
      <c r="T28" s="62" t="s">
        <v>139</v>
      </c>
    </row>
    <row r="29" spans="1:20" x14ac:dyDescent="0.2">
      <c r="A29" s="54" t="s">
        <v>44</v>
      </c>
      <c r="B29" s="81" t="s">
        <v>33</v>
      </c>
      <c r="C29" s="78">
        <v>46173.326999999997</v>
      </c>
      <c r="D29" s="78"/>
      <c r="E29" s="9">
        <f t="shared" si="0"/>
        <v>1050.9703260673432</v>
      </c>
      <c r="F29">
        <f t="shared" si="1"/>
        <v>1051</v>
      </c>
      <c r="G29" s="10">
        <f t="shared" si="2"/>
        <v>-1.1400900002627168E-2</v>
      </c>
      <c r="I29" s="75">
        <f>G29</f>
        <v>-1.1400900002627168E-2</v>
      </c>
      <c r="Q29" s="2">
        <f t="shared" si="3"/>
        <v>31154.826999999997</v>
      </c>
      <c r="T29" s="62" t="s">
        <v>139</v>
      </c>
    </row>
    <row r="30" spans="1:20" x14ac:dyDescent="0.2">
      <c r="A30" s="14" t="s">
        <v>107</v>
      </c>
      <c r="B30" s="81"/>
      <c r="C30" s="78">
        <v>46180.449000000001</v>
      </c>
      <c r="D30" s="78"/>
      <c r="E30" s="9">
        <f t="shared" si="0"/>
        <v>1069.5072616011364</v>
      </c>
      <c r="F30">
        <f t="shared" si="1"/>
        <v>1069.5</v>
      </c>
      <c r="G30" s="10">
        <f t="shared" si="2"/>
        <v>2.7899499982595444E-3</v>
      </c>
      <c r="I30" s="6"/>
      <c r="K30" s="10"/>
      <c r="P30" s="61"/>
      <c r="Q30" s="2">
        <f t="shared" si="3"/>
        <v>31161.949000000001</v>
      </c>
    </row>
    <row r="31" spans="1:20" x14ac:dyDescent="0.2">
      <c r="A31" s="14" t="s">
        <v>107</v>
      </c>
      <c r="B31" s="81"/>
      <c r="C31" s="78">
        <v>46180.4496</v>
      </c>
      <c r="D31" s="78"/>
      <c r="E31" s="9">
        <f t="shared" si="0"/>
        <v>1069.5088232637747</v>
      </c>
      <c r="F31">
        <f t="shared" si="1"/>
        <v>1069.5</v>
      </c>
      <c r="G31" s="10">
        <f t="shared" si="2"/>
        <v>3.3899499976541847E-3</v>
      </c>
      <c r="I31" s="6"/>
      <c r="K31" s="10"/>
      <c r="P31" s="61"/>
      <c r="Q31" s="2">
        <f t="shared" si="3"/>
        <v>31161.9496</v>
      </c>
    </row>
    <row r="32" spans="1:20" x14ac:dyDescent="0.2">
      <c r="A32" s="54" t="s">
        <v>44</v>
      </c>
      <c r="B32" s="69" t="s">
        <v>35</v>
      </c>
      <c r="C32" s="78">
        <v>46200.417999999998</v>
      </c>
      <c r="D32" s="78"/>
      <c r="E32" s="9">
        <f t="shared" si="0"/>
        <v>1121.4819970229437</v>
      </c>
      <c r="F32">
        <f t="shared" si="1"/>
        <v>1121.5</v>
      </c>
      <c r="G32" s="10">
        <f t="shared" si="2"/>
        <v>-6.9168500049272552E-3</v>
      </c>
      <c r="I32" s="75">
        <f t="shared" ref="I32:I40" si="5">G32</f>
        <v>-6.9168500049272552E-3</v>
      </c>
      <c r="Q32" s="2">
        <f t="shared" si="3"/>
        <v>31181.917999999998</v>
      </c>
      <c r="T32" s="62" t="s">
        <v>139</v>
      </c>
    </row>
    <row r="33" spans="1:20" x14ac:dyDescent="0.2">
      <c r="A33" s="54" t="s">
        <v>44</v>
      </c>
      <c r="B33" s="69" t="s">
        <v>35</v>
      </c>
      <c r="C33" s="78">
        <v>46220.406000000003</v>
      </c>
      <c r="D33" s="78"/>
      <c r="E33" s="9">
        <f t="shared" si="0"/>
        <v>1173.506185095029</v>
      </c>
      <c r="F33">
        <f t="shared" si="1"/>
        <v>1173.5</v>
      </c>
      <c r="G33" s="10">
        <f t="shared" si="2"/>
        <v>2.3763499993947335E-3</v>
      </c>
      <c r="I33" s="75">
        <f t="shared" si="5"/>
        <v>2.3763499993947335E-3</v>
      </c>
      <c r="Q33" s="2">
        <f t="shared" si="3"/>
        <v>31201.906000000003</v>
      </c>
      <c r="T33" s="62" t="s">
        <v>139</v>
      </c>
    </row>
    <row r="34" spans="1:20" x14ac:dyDescent="0.2">
      <c r="A34" s="14" t="s">
        <v>45</v>
      </c>
      <c r="B34" s="81"/>
      <c r="C34" s="78">
        <v>48329.51</v>
      </c>
      <c r="D34" s="78"/>
      <c r="E34" s="9">
        <f t="shared" si="0"/>
        <v>6663.0210519932198</v>
      </c>
      <c r="F34">
        <f t="shared" si="1"/>
        <v>6663</v>
      </c>
      <c r="G34" s="10">
        <f t="shared" si="2"/>
        <v>8.0883000046014786E-3</v>
      </c>
      <c r="I34" s="75">
        <f t="shared" si="5"/>
        <v>8.0883000046014786E-3</v>
      </c>
      <c r="Q34" s="2">
        <f t="shared" si="3"/>
        <v>33311.01</v>
      </c>
    </row>
    <row r="35" spans="1:20" x14ac:dyDescent="0.2">
      <c r="A35" s="14" t="s">
        <v>45</v>
      </c>
      <c r="B35" s="81"/>
      <c r="C35" s="78">
        <v>48387.527999999998</v>
      </c>
      <c r="D35" s="78"/>
      <c r="E35" s="9">
        <f t="shared" si="0"/>
        <v>6814.0286237145192</v>
      </c>
      <c r="F35">
        <f t="shared" si="1"/>
        <v>6814</v>
      </c>
      <c r="G35" s="10">
        <f t="shared" si="2"/>
        <v>1.0997400000633206E-2</v>
      </c>
      <c r="I35" s="75">
        <f t="shared" si="5"/>
        <v>1.0997400000633206E-2</v>
      </c>
      <c r="Q35" s="2">
        <f t="shared" si="3"/>
        <v>33369.027999999998</v>
      </c>
    </row>
    <row r="36" spans="1:20" x14ac:dyDescent="0.2">
      <c r="A36" s="14" t="s">
        <v>45</v>
      </c>
      <c r="B36" s="69" t="s">
        <v>35</v>
      </c>
      <c r="C36" s="78">
        <v>48400.404999999999</v>
      </c>
      <c r="D36" s="78"/>
      <c r="E36" s="9">
        <f t="shared" si="0"/>
        <v>6847.5445067345363</v>
      </c>
      <c r="F36">
        <f t="shared" si="1"/>
        <v>6847.5</v>
      </c>
      <c r="G36" s="10">
        <f t="shared" si="2"/>
        <v>1.7099749995395541E-2</v>
      </c>
      <c r="I36" s="75">
        <f t="shared" si="5"/>
        <v>1.7099749995395541E-2</v>
      </c>
      <c r="Q36" s="2">
        <f t="shared" si="3"/>
        <v>33381.904999999999</v>
      </c>
    </row>
    <row r="37" spans="1:20" x14ac:dyDescent="0.2">
      <c r="A37" s="14" t="s">
        <v>46</v>
      </c>
      <c r="B37" s="69" t="s">
        <v>35</v>
      </c>
      <c r="C37" s="78">
        <v>48717.360999999997</v>
      </c>
      <c r="D37" s="78">
        <v>4.0000000000000001E-3</v>
      </c>
      <c r="E37" s="9">
        <f t="shared" si="0"/>
        <v>7672.5084128067701</v>
      </c>
      <c r="F37">
        <f t="shared" si="1"/>
        <v>7672.5</v>
      </c>
      <c r="G37" s="10">
        <f t="shared" si="2"/>
        <v>3.2322499973815866E-3</v>
      </c>
      <c r="I37" s="75">
        <f t="shared" si="5"/>
        <v>3.2322499973815866E-3</v>
      </c>
      <c r="Q37" s="2">
        <f t="shared" si="3"/>
        <v>33698.860999999997</v>
      </c>
    </row>
    <row r="38" spans="1:20" x14ac:dyDescent="0.2">
      <c r="A38" s="14" t="s">
        <v>46</v>
      </c>
      <c r="B38" s="69" t="s">
        <v>35</v>
      </c>
      <c r="C38" s="78">
        <v>48733.491999999998</v>
      </c>
      <c r="D38" s="78">
        <v>2E-3</v>
      </c>
      <c r="E38" s="9">
        <f t="shared" si="0"/>
        <v>7714.4937128763459</v>
      </c>
      <c r="F38">
        <f t="shared" si="1"/>
        <v>7714.5</v>
      </c>
      <c r="G38" s="10">
        <f t="shared" si="2"/>
        <v>-2.4155499995686114E-3</v>
      </c>
      <c r="I38" s="75">
        <f t="shared" si="5"/>
        <v>-2.4155499995686114E-3</v>
      </c>
      <c r="Q38" s="2">
        <f t="shared" si="3"/>
        <v>33714.991999999998</v>
      </c>
    </row>
    <row r="39" spans="1:20" x14ac:dyDescent="0.2">
      <c r="A39" s="14" t="s">
        <v>46</v>
      </c>
      <c r="B39" s="81"/>
      <c r="C39" s="78">
        <v>48747.523999999998</v>
      </c>
      <c r="D39" s="78">
        <v>2E-3</v>
      </c>
      <c r="E39" s="9">
        <f t="shared" si="0"/>
        <v>7751.0157964778709</v>
      </c>
      <c r="F39">
        <f t="shared" si="1"/>
        <v>7751</v>
      </c>
      <c r="G39" s="10">
        <f t="shared" si="2"/>
        <v>6.0690999962389469E-3</v>
      </c>
      <c r="I39" s="75">
        <f t="shared" si="5"/>
        <v>6.0690999962389469E-3</v>
      </c>
      <c r="Q39" s="2">
        <f t="shared" si="3"/>
        <v>33729.023999999998</v>
      </c>
    </row>
    <row r="40" spans="1:20" x14ac:dyDescent="0.2">
      <c r="A40" s="14" t="s">
        <v>46</v>
      </c>
      <c r="B40" s="69" t="s">
        <v>35</v>
      </c>
      <c r="C40" s="78">
        <v>48791.502999999997</v>
      </c>
      <c r="D40" s="78">
        <v>3.0000000000000001E-3</v>
      </c>
      <c r="E40" s="9">
        <f t="shared" si="0"/>
        <v>7865.4830652001874</v>
      </c>
      <c r="F40">
        <f t="shared" si="1"/>
        <v>7865.5</v>
      </c>
      <c r="G40" s="10">
        <f t="shared" si="2"/>
        <v>-6.5064500013249926E-3</v>
      </c>
      <c r="I40" s="75">
        <f t="shared" si="5"/>
        <v>-6.5064500013249926E-3</v>
      </c>
      <c r="Q40" s="2">
        <f t="shared" si="3"/>
        <v>33773.002999999997</v>
      </c>
    </row>
    <row r="41" spans="1:20" x14ac:dyDescent="0.2">
      <c r="A41" s="92" t="s">
        <v>36</v>
      </c>
      <c r="B41" s="99" t="s">
        <v>33</v>
      </c>
      <c r="C41" s="78">
        <v>49137.485999999997</v>
      </c>
      <c r="D41" s="78">
        <v>5.0000000000000001E-3</v>
      </c>
      <c r="E41" s="9">
        <f t="shared" si="0"/>
        <v>8765.9976070122739</v>
      </c>
      <c r="F41">
        <f t="shared" si="1"/>
        <v>8766</v>
      </c>
      <c r="G41" s="10">
        <f t="shared" si="2"/>
        <v>-9.1940000129397959E-4</v>
      </c>
      <c r="K41" s="75">
        <f t="shared" ref="K41:K49" si="6">G41</f>
        <v>-9.1940000129397959E-4</v>
      </c>
      <c r="Q41" s="2">
        <f t="shared" si="3"/>
        <v>34118.985999999997</v>
      </c>
      <c r="S41" s="76" t="s">
        <v>133</v>
      </c>
      <c r="T41" s="100" t="s">
        <v>142</v>
      </c>
    </row>
    <row r="42" spans="1:20" x14ac:dyDescent="0.2">
      <c r="A42" s="92" t="s">
        <v>36</v>
      </c>
      <c r="B42" s="55" t="s">
        <v>33</v>
      </c>
      <c r="C42" s="70">
        <v>49479.43</v>
      </c>
      <c r="D42" s="70" t="s">
        <v>133</v>
      </c>
      <c r="E42">
        <f t="shared" si="0"/>
        <v>9655.99955648781</v>
      </c>
      <c r="F42">
        <f t="shared" si="1"/>
        <v>9656</v>
      </c>
      <c r="G42">
        <f t="shared" si="2"/>
        <v>-1.7040000238921493E-4</v>
      </c>
      <c r="K42" s="6">
        <f t="shared" si="6"/>
        <v>-1.7040000238921493E-4</v>
      </c>
      <c r="Q42" s="2">
        <f t="shared" si="3"/>
        <v>34460.93</v>
      </c>
      <c r="S42" s="76" t="s">
        <v>133</v>
      </c>
      <c r="T42" s="100" t="s">
        <v>142</v>
      </c>
    </row>
    <row r="43" spans="1:20" x14ac:dyDescent="0.2">
      <c r="A43" s="92" t="s">
        <v>36</v>
      </c>
      <c r="B43" s="55" t="s">
        <v>35</v>
      </c>
      <c r="C43" s="78">
        <v>49516.508000000002</v>
      </c>
      <c r="D43" s="78">
        <v>3.0000000000000001E-3</v>
      </c>
      <c r="E43" s="9">
        <f t="shared" si="0"/>
        <v>9752.5051020819865</v>
      </c>
      <c r="F43">
        <f t="shared" si="1"/>
        <v>9752.5</v>
      </c>
      <c r="G43" s="10">
        <f t="shared" si="2"/>
        <v>1.960250003321562E-3</v>
      </c>
      <c r="K43" s="75">
        <f t="shared" si="6"/>
        <v>1.960250003321562E-3</v>
      </c>
      <c r="Q43" s="2">
        <f t="shared" si="3"/>
        <v>34498.008000000002</v>
      </c>
      <c r="S43" s="76" t="s">
        <v>133</v>
      </c>
      <c r="T43" s="100" t="s">
        <v>142</v>
      </c>
    </row>
    <row r="44" spans="1:20" x14ac:dyDescent="0.2">
      <c r="A44" s="92" t="s">
        <v>36</v>
      </c>
      <c r="B44" s="55" t="s">
        <v>33</v>
      </c>
      <c r="C44" s="70">
        <v>49722.6325</v>
      </c>
      <c r="D44" s="70" t="s">
        <v>134</v>
      </c>
      <c r="E44">
        <f t="shared" si="0"/>
        <v>10288.999986725867</v>
      </c>
      <c r="F44">
        <f t="shared" si="1"/>
        <v>10289</v>
      </c>
      <c r="G44">
        <f t="shared" si="2"/>
        <v>-5.1000024541281164E-6</v>
      </c>
      <c r="K44" s="6">
        <f t="shared" si="6"/>
        <v>-5.1000024541281164E-6</v>
      </c>
      <c r="Q44" s="2">
        <f t="shared" si="3"/>
        <v>34704.1325</v>
      </c>
      <c r="S44" s="76" t="s">
        <v>134</v>
      </c>
      <c r="T44" s="100" t="s">
        <v>142</v>
      </c>
    </row>
    <row r="45" spans="1:20" x14ac:dyDescent="0.2">
      <c r="A45" s="97" t="s">
        <v>57</v>
      </c>
      <c r="B45" s="98" t="s">
        <v>35</v>
      </c>
      <c r="C45" s="17">
        <v>49761.437100000003</v>
      </c>
      <c r="D45" s="17">
        <v>1.5E-3</v>
      </c>
      <c r="E45">
        <f t="shared" si="0"/>
        <v>10389.999476843022</v>
      </c>
      <c r="F45">
        <f t="shared" si="1"/>
        <v>10390</v>
      </c>
      <c r="G45">
        <f t="shared" si="2"/>
        <v>-2.0099999528611079E-4</v>
      </c>
      <c r="K45" s="6">
        <f t="shared" si="6"/>
        <v>-2.0099999528611079E-4</v>
      </c>
      <c r="Q45" s="2">
        <f t="shared" si="3"/>
        <v>34742.937100000003</v>
      </c>
      <c r="S45" s="76"/>
      <c r="T45" s="62" t="s">
        <v>139</v>
      </c>
    </row>
    <row r="46" spans="1:20" x14ac:dyDescent="0.2">
      <c r="A46" s="97" t="s">
        <v>57</v>
      </c>
      <c r="B46" s="98" t="s">
        <v>35</v>
      </c>
      <c r="C46" s="17">
        <v>49761.4375</v>
      </c>
      <c r="D46" s="17">
        <v>1.2999999999999999E-3</v>
      </c>
      <c r="E46">
        <f t="shared" si="0"/>
        <v>10390.000517951441</v>
      </c>
      <c r="F46">
        <f t="shared" si="1"/>
        <v>10390</v>
      </c>
      <c r="G46">
        <f t="shared" si="2"/>
        <v>1.9900000188499689E-4</v>
      </c>
      <c r="K46" s="6">
        <f t="shared" si="6"/>
        <v>1.9900000188499689E-4</v>
      </c>
      <c r="Q46" s="2">
        <f t="shared" si="3"/>
        <v>34742.9375</v>
      </c>
      <c r="S46" s="76" t="s">
        <v>133</v>
      </c>
      <c r="T46" s="62" t="s">
        <v>139</v>
      </c>
    </row>
    <row r="47" spans="1:20" x14ac:dyDescent="0.2">
      <c r="A47" s="97" t="s">
        <v>57</v>
      </c>
      <c r="B47" s="98" t="s">
        <v>33</v>
      </c>
      <c r="C47" s="17">
        <v>49761.630799999999</v>
      </c>
      <c r="D47" s="17">
        <v>5.0000000000000001E-4</v>
      </c>
      <c r="E47">
        <f t="shared" si="0"/>
        <v>10390.503633598544</v>
      </c>
      <c r="F47">
        <f t="shared" si="1"/>
        <v>10390.5</v>
      </c>
      <c r="G47">
        <f t="shared" si="2"/>
        <v>1.3960500000393949E-3</v>
      </c>
      <c r="K47" s="6">
        <f t="shared" si="6"/>
        <v>1.3960500000393949E-3</v>
      </c>
      <c r="Q47" s="2">
        <f t="shared" si="3"/>
        <v>34743.130799999999</v>
      </c>
      <c r="S47" s="76" t="s">
        <v>133</v>
      </c>
      <c r="T47" s="62" t="s">
        <v>139</v>
      </c>
    </row>
    <row r="48" spans="1:20" x14ac:dyDescent="0.2">
      <c r="A48" s="97" t="s">
        <v>57</v>
      </c>
      <c r="B48" s="98" t="s">
        <v>33</v>
      </c>
      <c r="C48" s="17">
        <v>49761.631300000001</v>
      </c>
      <c r="D48" s="17">
        <v>1.1000000000000001E-3</v>
      </c>
      <c r="E48">
        <f t="shared" si="0"/>
        <v>10390.504934984081</v>
      </c>
      <c r="F48">
        <f t="shared" si="1"/>
        <v>10390.5</v>
      </c>
      <c r="G48">
        <f t="shared" si="2"/>
        <v>1.8960500019602478E-3</v>
      </c>
      <c r="K48" s="6">
        <f t="shared" si="6"/>
        <v>1.8960500019602478E-3</v>
      </c>
      <c r="Q48" s="2">
        <f t="shared" si="3"/>
        <v>34743.131300000001</v>
      </c>
      <c r="S48" s="76" t="s">
        <v>134</v>
      </c>
      <c r="T48" s="62" t="s">
        <v>139</v>
      </c>
    </row>
    <row r="49" spans="1:20" x14ac:dyDescent="0.2">
      <c r="A49" s="92" t="s">
        <v>36</v>
      </c>
      <c r="B49" s="55" t="s">
        <v>35</v>
      </c>
      <c r="C49" s="70">
        <v>49810.425799999997</v>
      </c>
      <c r="D49" s="70" t="s">
        <v>134</v>
      </c>
      <c r="E49">
        <f t="shared" si="0"/>
        <v>10517.505847775885</v>
      </c>
      <c r="F49">
        <f t="shared" si="1"/>
        <v>10517.5</v>
      </c>
      <c r="G49">
        <f t="shared" si="2"/>
        <v>2.2467499948106706E-3</v>
      </c>
      <c r="K49" s="6">
        <f t="shared" si="6"/>
        <v>2.2467499948106706E-3</v>
      </c>
      <c r="Q49" s="2">
        <f t="shared" si="3"/>
        <v>34791.925799999997</v>
      </c>
      <c r="S49" s="76" t="s">
        <v>134</v>
      </c>
      <c r="T49" s="100" t="s">
        <v>142</v>
      </c>
    </row>
    <row r="50" spans="1:20" x14ac:dyDescent="0.2">
      <c r="A50" s="14" t="s">
        <v>47</v>
      </c>
      <c r="B50" s="69" t="s">
        <v>35</v>
      </c>
      <c r="C50" s="78">
        <v>49873.417999999998</v>
      </c>
      <c r="D50" s="78">
        <v>4.0000000000000001E-3</v>
      </c>
      <c r="E50" s="9">
        <f t="shared" si="0"/>
        <v>10681.460123334904</v>
      </c>
      <c r="F50">
        <f t="shared" si="1"/>
        <v>10681.5</v>
      </c>
      <c r="G50" s="10">
        <f t="shared" si="2"/>
        <v>-1.532085000508232E-2</v>
      </c>
      <c r="I50" s="75">
        <f>G50</f>
        <v>-1.532085000508232E-2</v>
      </c>
      <c r="Q50" s="2">
        <f t="shared" si="3"/>
        <v>34854.917999999998</v>
      </c>
      <c r="S50" s="76"/>
    </row>
    <row r="51" spans="1:20" x14ac:dyDescent="0.2">
      <c r="A51" s="14" t="s">
        <v>47</v>
      </c>
      <c r="B51" s="81"/>
      <c r="C51" s="78">
        <v>49882.436000000002</v>
      </c>
      <c r="D51" s="78">
        <v>3.0000000000000001E-3</v>
      </c>
      <c r="E51" s="9">
        <f t="shared" si="0"/>
        <v>10704.931912810296</v>
      </c>
      <c r="F51">
        <f t="shared" si="1"/>
        <v>10705</v>
      </c>
      <c r="G51" s="10">
        <f t="shared" si="2"/>
        <v>-2.615949999744771E-2</v>
      </c>
      <c r="I51" s="75">
        <f>G51</f>
        <v>-2.615949999744771E-2</v>
      </c>
      <c r="Q51" s="2">
        <f t="shared" si="3"/>
        <v>34863.936000000002</v>
      </c>
      <c r="S51" s="76"/>
    </row>
    <row r="52" spans="1:20" x14ac:dyDescent="0.2">
      <c r="A52" s="14" t="s">
        <v>47</v>
      </c>
      <c r="B52" s="81"/>
      <c r="C52" s="78">
        <v>49889.375999999997</v>
      </c>
      <c r="D52" s="78">
        <v>2E-3</v>
      </c>
      <c r="E52" s="9">
        <f t="shared" si="0"/>
        <v>10722.995144010012</v>
      </c>
      <c r="F52">
        <f t="shared" si="1"/>
        <v>10723</v>
      </c>
      <c r="G52" s="10">
        <f t="shared" si="2"/>
        <v>-1.8657000036910176E-3</v>
      </c>
      <c r="I52" s="75">
        <f>G52</f>
        <v>-1.8657000036910176E-3</v>
      </c>
      <c r="Q52" s="2">
        <f t="shared" si="3"/>
        <v>34870.875999999997</v>
      </c>
      <c r="S52" s="76"/>
    </row>
    <row r="53" spans="1:20" x14ac:dyDescent="0.2">
      <c r="A53" s="94" t="s">
        <v>57</v>
      </c>
      <c r="B53" s="95" t="s">
        <v>35</v>
      </c>
      <c r="C53" s="17">
        <v>50152.367299999998</v>
      </c>
      <c r="D53" s="17">
        <v>1.6999999999999999E-3</v>
      </c>
      <c r="E53">
        <f t="shared" ref="E53:E84" si="7">+(C53-C$7)/C$8</f>
        <v>11407.501290323749</v>
      </c>
      <c r="F53">
        <f t="shared" ref="F53:F84" si="8">ROUND(2*E53,0)/2</f>
        <v>11407.5</v>
      </c>
      <c r="G53">
        <f t="shared" ref="G53:G75" si="9">+C53-(C$7+F53*C$8)</f>
        <v>4.9574999866308644E-4</v>
      </c>
      <c r="K53" s="6">
        <f>G53</f>
        <v>4.9574999866308644E-4</v>
      </c>
      <c r="Q53" s="2">
        <f t="shared" ref="Q53:Q84" si="10">+C53-15018.5</f>
        <v>35133.867299999998</v>
      </c>
      <c r="S53" s="76" t="s">
        <v>133</v>
      </c>
      <c r="T53" s="62" t="s">
        <v>139</v>
      </c>
    </row>
    <row r="54" spans="1:20" x14ac:dyDescent="0.2">
      <c r="A54" s="94" t="s">
        <v>57</v>
      </c>
      <c r="B54" s="95" t="s">
        <v>35</v>
      </c>
      <c r="C54" s="17">
        <v>50152.3678</v>
      </c>
      <c r="D54" s="17">
        <v>1.2999999999999999E-3</v>
      </c>
      <c r="E54">
        <f t="shared" si="7"/>
        <v>11407.502591709288</v>
      </c>
      <c r="F54">
        <f t="shared" si="8"/>
        <v>11407.5</v>
      </c>
      <c r="G54">
        <f t="shared" si="9"/>
        <v>9.9575000058393925E-4</v>
      </c>
      <c r="K54" s="6">
        <f>G54</f>
        <v>9.9575000058393925E-4</v>
      </c>
      <c r="Q54" s="2">
        <f t="shared" si="10"/>
        <v>35133.8678</v>
      </c>
      <c r="S54" s="76" t="s">
        <v>134</v>
      </c>
      <c r="T54" s="62" t="s">
        <v>139</v>
      </c>
    </row>
    <row r="55" spans="1:20" x14ac:dyDescent="0.2">
      <c r="A55" s="94" t="s">
        <v>57</v>
      </c>
      <c r="B55" s="95" t="s">
        <v>33</v>
      </c>
      <c r="C55" s="17">
        <v>50152.558299999997</v>
      </c>
      <c r="D55" s="17">
        <v>5.9999999999999995E-4</v>
      </c>
      <c r="E55">
        <f t="shared" si="7"/>
        <v>11407.998419597399</v>
      </c>
      <c r="F55">
        <f t="shared" si="8"/>
        <v>11408</v>
      </c>
      <c r="G55">
        <f t="shared" si="9"/>
        <v>-6.0720000328728929E-4</v>
      </c>
      <c r="K55" s="6">
        <f>G55</f>
        <v>-6.0720000328728929E-4</v>
      </c>
      <c r="Q55" s="2">
        <f t="shared" si="10"/>
        <v>35134.058299999997</v>
      </c>
      <c r="S55" s="76" t="s">
        <v>134</v>
      </c>
      <c r="T55" s="62" t="s">
        <v>139</v>
      </c>
    </row>
    <row r="56" spans="1:20" x14ac:dyDescent="0.2">
      <c r="A56" s="94" t="s">
        <v>57</v>
      </c>
      <c r="B56" s="95" t="s">
        <v>33</v>
      </c>
      <c r="C56" s="17">
        <v>50152.558900000004</v>
      </c>
      <c r="D56" s="17">
        <v>6.9999999999999999E-4</v>
      </c>
      <c r="E56">
        <f t="shared" si="7"/>
        <v>11407.999981260056</v>
      </c>
      <c r="F56">
        <f t="shared" si="8"/>
        <v>11408</v>
      </c>
      <c r="G56">
        <f t="shared" si="9"/>
        <v>-7.1999966166913509E-6</v>
      </c>
      <c r="K56" s="6">
        <f>G56</f>
        <v>-7.1999966166913509E-6</v>
      </c>
      <c r="Q56" s="2">
        <f t="shared" si="10"/>
        <v>35134.058900000004</v>
      </c>
      <c r="S56" s="76" t="s">
        <v>133</v>
      </c>
      <c r="T56" s="62" t="s">
        <v>139</v>
      </c>
    </row>
    <row r="57" spans="1:20" x14ac:dyDescent="0.2">
      <c r="A57" s="14" t="s">
        <v>47</v>
      </c>
      <c r="B57" s="69" t="s">
        <v>35</v>
      </c>
      <c r="C57" s="78">
        <v>50170.44</v>
      </c>
      <c r="D57" s="78">
        <v>3.0000000000000001E-3</v>
      </c>
      <c r="E57" s="9">
        <f t="shared" si="7"/>
        <v>11454.540390972657</v>
      </c>
      <c r="F57">
        <f t="shared" si="8"/>
        <v>11454.5</v>
      </c>
      <c r="G57" s="10">
        <f t="shared" si="9"/>
        <v>1.5518450003582984E-2</v>
      </c>
      <c r="I57" s="75">
        <f t="shared" ref="I57:I63" si="11">G57</f>
        <v>1.5518450003582984E-2</v>
      </c>
      <c r="Q57" s="2">
        <f t="shared" si="10"/>
        <v>35151.94</v>
      </c>
      <c r="S57" s="76"/>
    </row>
    <row r="58" spans="1:20" x14ac:dyDescent="0.2">
      <c r="A58" s="14" t="s">
        <v>47</v>
      </c>
      <c r="B58" s="81"/>
      <c r="C58" s="78">
        <v>50178.302000000003</v>
      </c>
      <c r="D58" s="78">
        <v>3.0000000000000001E-3</v>
      </c>
      <c r="E58" s="9">
        <f t="shared" si="7"/>
        <v>11475.003377095467</v>
      </c>
      <c r="F58">
        <f t="shared" si="8"/>
        <v>11475</v>
      </c>
      <c r="G58" s="10">
        <f t="shared" si="9"/>
        <v>1.2975000063306652E-3</v>
      </c>
      <c r="I58" s="75">
        <f t="shared" si="11"/>
        <v>1.2975000063306652E-3</v>
      </c>
      <c r="Q58" s="2">
        <f t="shared" si="10"/>
        <v>35159.802000000003</v>
      </c>
      <c r="S58" s="76"/>
    </row>
    <row r="59" spans="1:20" x14ac:dyDescent="0.2">
      <c r="A59" s="14" t="s">
        <v>47</v>
      </c>
      <c r="B59" s="69" t="s">
        <v>35</v>
      </c>
      <c r="C59" s="78">
        <v>50195.379000000001</v>
      </c>
      <c r="D59" s="78">
        <v>4.0000000000000001E-3</v>
      </c>
      <c r="E59" s="9">
        <f t="shared" si="7"/>
        <v>11519.450898593697</v>
      </c>
      <c r="F59">
        <f t="shared" si="8"/>
        <v>11519.5</v>
      </c>
      <c r="G59" s="10">
        <f t="shared" si="9"/>
        <v>-1.8865049998566974E-2</v>
      </c>
      <c r="I59" s="75">
        <f t="shared" si="11"/>
        <v>-1.8865049998566974E-2</v>
      </c>
      <c r="Q59" s="2">
        <f t="shared" si="10"/>
        <v>35176.879000000001</v>
      </c>
      <c r="S59" s="76"/>
    </row>
    <row r="60" spans="1:20" x14ac:dyDescent="0.2">
      <c r="A60" s="14" t="s">
        <v>47</v>
      </c>
      <c r="B60" s="81"/>
      <c r="C60" s="78">
        <v>50211.328999999998</v>
      </c>
      <c r="D60" s="78">
        <v>3.0000000000000001E-3</v>
      </c>
      <c r="E60" s="9">
        <f t="shared" si="7"/>
        <v>11560.965097100272</v>
      </c>
      <c r="F60">
        <f t="shared" si="8"/>
        <v>11561</v>
      </c>
      <c r="G60" s="10">
        <f t="shared" si="9"/>
        <v>-1.3409899998805486E-2</v>
      </c>
      <c r="I60" s="75">
        <f t="shared" si="11"/>
        <v>-1.3409899998805486E-2</v>
      </c>
      <c r="Q60" s="2">
        <f t="shared" si="10"/>
        <v>35192.828999999998</v>
      </c>
      <c r="S60" s="76"/>
    </row>
    <row r="61" spans="1:20" x14ac:dyDescent="0.2">
      <c r="A61" s="14" t="s">
        <v>47</v>
      </c>
      <c r="B61" s="69" t="s">
        <v>35</v>
      </c>
      <c r="C61" s="78">
        <v>50218.445</v>
      </c>
      <c r="D61" s="78">
        <v>5.0000000000000001E-3</v>
      </c>
      <c r="E61" s="9">
        <f t="shared" si="7"/>
        <v>11579.486416007665</v>
      </c>
      <c r="F61">
        <f t="shared" si="8"/>
        <v>11579.5</v>
      </c>
      <c r="G61" s="10">
        <f t="shared" si="9"/>
        <v>-5.2190499991411343E-3</v>
      </c>
      <c r="I61" s="75">
        <f t="shared" si="11"/>
        <v>-5.2190499991411343E-3</v>
      </c>
      <c r="Q61" s="2">
        <f t="shared" si="10"/>
        <v>35199.945</v>
      </c>
      <c r="S61" s="76"/>
    </row>
    <row r="62" spans="1:20" x14ac:dyDescent="0.2">
      <c r="A62" s="14" t="s">
        <v>47</v>
      </c>
      <c r="B62" s="81"/>
      <c r="C62" s="78">
        <v>50224.396000000001</v>
      </c>
      <c r="D62" s="78">
        <v>8.0000000000000002E-3</v>
      </c>
      <c r="E62" s="9">
        <f t="shared" si="7"/>
        <v>11594.975506622883</v>
      </c>
      <c r="F62">
        <f t="shared" si="8"/>
        <v>11595</v>
      </c>
      <c r="G62" s="10">
        <f t="shared" si="9"/>
        <v>-9.4105000025592744E-3</v>
      </c>
      <c r="I62" s="75">
        <f t="shared" si="11"/>
        <v>-9.4105000025592744E-3</v>
      </c>
      <c r="Q62" s="2">
        <f t="shared" si="10"/>
        <v>35205.896000000001</v>
      </c>
      <c r="S62" s="76"/>
    </row>
    <row r="63" spans="1:20" x14ac:dyDescent="0.2">
      <c r="A63" s="14" t="s">
        <v>47</v>
      </c>
      <c r="B63" s="69" t="s">
        <v>35</v>
      </c>
      <c r="C63" s="78">
        <v>50248.423999999999</v>
      </c>
      <c r="D63" s="78">
        <v>1E-3</v>
      </c>
      <c r="E63" s="9">
        <f t="shared" si="7"/>
        <v>11657.514889802575</v>
      </c>
      <c r="F63">
        <f t="shared" si="8"/>
        <v>11657.5</v>
      </c>
      <c r="G63" s="10">
        <f t="shared" si="9"/>
        <v>5.7207499994547106E-3</v>
      </c>
      <c r="I63" s="75">
        <f t="shared" si="11"/>
        <v>5.7207499994547106E-3</v>
      </c>
      <c r="Q63" s="2">
        <f t="shared" si="10"/>
        <v>35229.923999999999</v>
      </c>
      <c r="S63" s="76"/>
    </row>
    <row r="64" spans="1:20" x14ac:dyDescent="0.2">
      <c r="A64" s="92" t="s">
        <v>36</v>
      </c>
      <c r="B64" s="55" t="s">
        <v>33</v>
      </c>
      <c r="C64" s="70">
        <v>50252.453000000001</v>
      </c>
      <c r="D64" s="78">
        <v>5.0000000000000001E-3</v>
      </c>
      <c r="E64">
        <f t="shared" si="7"/>
        <v>11668.001454428475</v>
      </c>
      <c r="F64">
        <f t="shared" si="8"/>
        <v>11668</v>
      </c>
      <c r="G64">
        <f t="shared" si="9"/>
        <v>5.5879999854369089E-4</v>
      </c>
      <c r="K64" s="6">
        <f>G64</f>
        <v>5.5879999854369089E-4</v>
      </c>
      <c r="Q64" s="2">
        <f t="shared" si="10"/>
        <v>35233.953000000001</v>
      </c>
      <c r="S64" s="76" t="s">
        <v>133</v>
      </c>
      <c r="T64" s="100" t="s">
        <v>142</v>
      </c>
    </row>
    <row r="65" spans="1:25" x14ac:dyDescent="0.2">
      <c r="A65" s="14" t="s">
        <v>49</v>
      </c>
      <c r="B65" s="81"/>
      <c r="C65" s="78">
        <v>50516.408000000003</v>
      </c>
      <c r="D65" s="78">
        <v>2E-3</v>
      </c>
      <c r="E65" s="9">
        <f t="shared" si="7"/>
        <v>12355.015891218753</v>
      </c>
      <c r="F65">
        <f t="shared" si="8"/>
        <v>12355</v>
      </c>
      <c r="G65" s="10">
        <f t="shared" si="9"/>
        <v>6.1055000041960739E-3</v>
      </c>
      <c r="I65" s="75">
        <f>G65</f>
        <v>6.1055000041960739E-3</v>
      </c>
      <c r="Q65" s="2">
        <f t="shared" si="10"/>
        <v>35497.908000000003</v>
      </c>
    </row>
    <row r="66" spans="1:25" x14ac:dyDescent="0.2">
      <c r="A66" s="14" t="s">
        <v>49</v>
      </c>
      <c r="B66" s="69" t="s">
        <v>35</v>
      </c>
      <c r="C66" s="78">
        <v>50517.38</v>
      </c>
      <c r="D66" s="78">
        <v>6.0000000000000001E-3</v>
      </c>
      <c r="E66" s="9">
        <f t="shared" si="7"/>
        <v>12357.545784695127</v>
      </c>
      <c r="F66">
        <f t="shared" si="8"/>
        <v>12357.5</v>
      </c>
      <c r="G66" s="10">
        <f t="shared" si="9"/>
        <v>1.7590749994269572E-2</v>
      </c>
      <c r="I66" s="75">
        <f>G66</f>
        <v>1.7590749994269572E-2</v>
      </c>
      <c r="Q66" s="2">
        <f t="shared" si="10"/>
        <v>35498.879999999997</v>
      </c>
    </row>
    <row r="67" spans="1:25" x14ac:dyDescent="0.2">
      <c r="A67" s="14" t="s">
        <v>49</v>
      </c>
      <c r="B67" s="81"/>
      <c r="C67" s="78">
        <v>50517.572</v>
      </c>
      <c r="D67" s="78">
        <v>3.0000000000000001E-3</v>
      </c>
      <c r="E67" s="9">
        <f t="shared" si="7"/>
        <v>12358.045516739852</v>
      </c>
      <c r="F67">
        <f t="shared" si="8"/>
        <v>12358</v>
      </c>
      <c r="G67" s="10">
        <f t="shared" si="9"/>
        <v>1.7487799996160902E-2</v>
      </c>
      <c r="I67" s="75">
        <f>G67</f>
        <v>1.7487799996160902E-2</v>
      </c>
      <c r="Q67" s="2">
        <f t="shared" si="10"/>
        <v>35499.072</v>
      </c>
    </row>
    <row r="68" spans="1:25" x14ac:dyDescent="0.2">
      <c r="A68" s="14" t="s">
        <v>92</v>
      </c>
      <c r="B68" s="69" t="s">
        <v>33</v>
      </c>
      <c r="C68" s="70">
        <v>50538.688000000002</v>
      </c>
      <c r="D68" s="70"/>
      <c r="E68">
        <f t="shared" si="7"/>
        <v>12413.005630574651</v>
      </c>
      <c r="F68">
        <f t="shared" si="8"/>
        <v>12413</v>
      </c>
      <c r="G68">
        <f t="shared" si="9"/>
        <v>2.1632999996654689E-3</v>
      </c>
      <c r="N68">
        <f>G68</f>
        <v>2.1632999996654689E-3</v>
      </c>
      <c r="P68" s="61"/>
      <c r="Q68" s="2">
        <f t="shared" si="10"/>
        <v>35520.188000000002</v>
      </c>
    </row>
    <row r="69" spans="1:25" x14ac:dyDescent="0.2">
      <c r="A69" s="14" t="s">
        <v>49</v>
      </c>
      <c r="B69" s="81"/>
      <c r="C69" s="78">
        <v>50546.37</v>
      </c>
      <c r="D69" s="78">
        <v>1.4E-3</v>
      </c>
      <c r="E69" s="9">
        <f t="shared" si="7"/>
        <v>12433.000117905534</v>
      </c>
      <c r="F69">
        <f t="shared" si="8"/>
        <v>12433</v>
      </c>
      <c r="G69" s="10">
        <f t="shared" si="9"/>
        <v>4.5300002966541797E-5</v>
      </c>
      <c r="J69" s="10">
        <f>G69</f>
        <v>4.5300002966541797E-5</v>
      </c>
      <c r="P69" s="61"/>
      <c r="Q69" s="2">
        <f t="shared" si="10"/>
        <v>35527.870000000003</v>
      </c>
    </row>
    <row r="70" spans="1:25" x14ac:dyDescent="0.2">
      <c r="A70" s="14" t="s">
        <v>49</v>
      </c>
      <c r="B70" s="81"/>
      <c r="C70" s="78">
        <v>50546.370199999998</v>
      </c>
      <c r="D70" s="78">
        <v>1.4E-3</v>
      </c>
      <c r="E70" s="9">
        <f t="shared" si="7"/>
        <v>12433.000638459735</v>
      </c>
      <c r="F70">
        <f t="shared" si="8"/>
        <v>12433</v>
      </c>
      <c r="G70" s="10">
        <f t="shared" si="9"/>
        <v>2.4529999791411683E-4</v>
      </c>
      <c r="J70" s="75">
        <f>G70</f>
        <v>2.4529999791411683E-4</v>
      </c>
      <c r="Q70" s="2">
        <f t="shared" si="10"/>
        <v>35527.870199999998</v>
      </c>
    </row>
    <row r="71" spans="1:25" x14ac:dyDescent="0.2">
      <c r="A71" s="92" t="s">
        <v>34</v>
      </c>
      <c r="B71" s="55" t="s">
        <v>35</v>
      </c>
      <c r="C71" s="70">
        <v>51250.433499999999</v>
      </c>
      <c r="D71" s="70">
        <v>4.0000000000000002E-4</v>
      </c>
      <c r="E71">
        <f t="shared" si="7"/>
        <v>14265.516224503577</v>
      </c>
      <c r="F71">
        <f t="shared" si="8"/>
        <v>14265.5</v>
      </c>
      <c r="G71">
        <f t="shared" si="9"/>
        <v>6.233549996977672E-3</v>
      </c>
      <c r="K71" s="6">
        <f>G71</f>
        <v>6.233549996977672E-3</v>
      </c>
      <c r="O71">
        <f t="shared" ref="O71:O102" ca="1" si="12">+C$11+C$12*F71</f>
        <v>4.9107315906039006E-3</v>
      </c>
      <c r="Q71" s="2">
        <f t="shared" si="10"/>
        <v>36231.933499999999</v>
      </c>
      <c r="S71" s="76" t="s">
        <v>134</v>
      </c>
      <c r="T71" s="62" t="s">
        <v>139</v>
      </c>
      <c r="U71">
        <v>-11305</v>
      </c>
      <c r="V71">
        <v>6.2480133783537894E-4</v>
      </c>
      <c r="X71" t="s">
        <v>108</v>
      </c>
    </row>
    <row r="72" spans="1:25" ht="13.5" thickBot="1" x14ac:dyDescent="0.25">
      <c r="A72" s="54" t="s">
        <v>50</v>
      </c>
      <c r="B72" s="55" t="s">
        <v>33</v>
      </c>
      <c r="C72" s="82">
        <v>51258.6944</v>
      </c>
      <c r="D72" s="80">
        <v>8.0000000000000004E-4</v>
      </c>
      <c r="E72" s="9">
        <f t="shared" si="7"/>
        <v>14287.017456004711</v>
      </c>
      <c r="F72">
        <f t="shared" si="8"/>
        <v>14287</v>
      </c>
      <c r="G72" s="10">
        <f t="shared" si="9"/>
        <v>6.706699998176191E-3</v>
      </c>
      <c r="K72" s="75">
        <f>G72</f>
        <v>6.706699998176191E-3</v>
      </c>
      <c r="O72">
        <f t="shared" ca="1" si="12"/>
        <v>4.9997811970892633E-3</v>
      </c>
      <c r="Q72" s="2">
        <f t="shared" si="10"/>
        <v>36240.1944</v>
      </c>
      <c r="U72">
        <v>-11283.5</v>
      </c>
      <c r="V72">
        <v>1.0106099871336482E-3</v>
      </c>
    </row>
    <row r="73" spans="1:25" x14ac:dyDescent="0.2">
      <c r="A73" s="54" t="s">
        <v>50</v>
      </c>
      <c r="B73" s="55" t="s">
        <v>35</v>
      </c>
      <c r="C73" s="82">
        <v>51277.712899999999</v>
      </c>
      <c r="D73" s="80">
        <v>8.0000000000000004E-4</v>
      </c>
      <c r="E73" s="9">
        <f t="shared" si="7"/>
        <v>14336.518257528056</v>
      </c>
      <c r="F73">
        <f t="shared" si="8"/>
        <v>14336.5</v>
      </c>
      <c r="G73" s="10">
        <f t="shared" si="9"/>
        <v>7.0146500002010725E-3</v>
      </c>
      <c r="K73" s="75">
        <f>G73</f>
        <v>7.0146500002010725E-3</v>
      </c>
      <c r="O73">
        <f t="shared" ca="1" si="12"/>
        <v>5.2048023841137075E-3</v>
      </c>
      <c r="Q73" s="2">
        <f t="shared" si="10"/>
        <v>36259.212899999999</v>
      </c>
      <c r="U73">
        <v>-11234</v>
      </c>
      <c r="V73">
        <v>1.1174717510584742E-3</v>
      </c>
      <c r="X73" s="74" t="s">
        <v>109</v>
      </c>
      <c r="Y73" s="74"/>
    </row>
    <row r="74" spans="1:25" x14ac:dyDescent="0.2">
      <c r="A74" s="54" t="s">
        <v>51</v>
      </c>
      <c r="B74" s="55"/>
      <c r="C74" s="80">
        <v>51678.442999999999</v>
      </c>
      <c r="D74" s="80">
        <v>5.0000000000000001E-4</v>
      </c>
      <c r="E74" s="9">
        <f t="shared" si="7"/>
        <v>15379.526967180876</v>
      </c>
      <c r="F74">
        <f t="shared" si="8"/>
        <v>15379.5</v>
      </c>
      <c r="G74" s="10">
        <f t="shared" si="9"/>
        <v>1.0360950000176672E-2</v>
      </c>
      <c r="K74" s="75">
        <f>G74</f>
        <v>1.0360950000176672E-2</v>
      </c>
      <c r="O74">
        <f t="shared" ca="1" si="12"/>
        <v>9.524743759194397E-3</v>
      </c>
      <c r="Q74" s="2">
        <f t="shared" si="10"/>
        <v>36659.942999999999</v>
      </c>
      <c r="U74">
        <v>-10191</v>
      </c>
      <c r="V74">
        <v>2.2670061298413202E-4</v>
      </c>
      <c r="X74" t="s">
        <v>110</v>
      </c>
      <c r="Y74">
        <v>6.6046993725548689E-2</v>
      </c>
    </row>
    <row r="75" spans="1:25" x14ac:dyDescent="0.2">
      <c r="A75" s="54" t="s">
        <v>54</v>
      </c>
      <c r="B75" s="55" t="s">
        <v>35</v>
      </c>
      <c r="C75" s="70">
        <v>52321.607000000004</v>
      </c>
      <c r="D75" s="70">
        <v>3.0000000000000001E-3</v>
      </c>
      <c r="E75">
        <f t="shared" si="7"/>
        <v>17053.535617230249</v>
      </c>
      <c r="F75">
        <f t="shared" si="8"/>
        <v>17053.5</v>
      </c>
      <c r="G75">
        <f t="shared" si="9"/>
        <v>1.3684350000403356E-2</v>
      </c>
      <c r="I75" s="6">
        <f>G75</f>
        <v>1.3684350000403356E-2</v>
      </c>
      <c r="O75">
        <f t="shared" ca="1" si="12"/>
        <v>1.6458187538566475E-2</v>
      </c>
      <c r="Q75" s="2">
        <f t="shared" si="10"/>
        <v>37303.107000000004</v>
      </c>
      <c r="U75">
        <v>-8517</v>
      </c>
      <c r="V75">
        <v>-3.2503376351087354E-3</v>
      </c>
      <c r="X75" t="s">
        <v>111</v>
      </c>
      <c r="Y75">
        <v>4.3622053801826675E-3</v>
      </c>
    </row>
    <row r="76" spans="1:25" x14ac:dyDescent="0.2">
      <c r="A76" s="54" t="s">
        <v>54</v>
      </c>
      <c r="B76" s="55" t="s">
        <v>35</v>
      </c>
      <c r="C76" s="70">
        <v>52338.495999999999</v>
      </c>
      <c r="D76" s="70">
        <v>3.0000000000000001E-3</v>
      </c>
      <c r="E76">
        <f t="shared" si="7"/>
        <v>17097.493817768023</v>
      </c>
      <c r="F76">
        <f t="shared" si="8"/>
        <v>17097.5</v>
      </c>
      <c r="O76">
        <f t="shared" ca="1" si="12"/>
        <v>1.6640428593699318E-2</v>
      </c>
      <c r="Q76" s="2">
        <f t="shared" si="10"/>
        <v>37319.995999999999</v>
      </c>
      <c r="R76" s="79">
        <v>1.3360249999095686E-2</v>
      </c>
      <c r="U76">
        <v>-8382</v>
      </c>
      <c r="V76">
        <v>-1.0952600787277333E-3</v>
      </c>
      <c r="X76" t="s">
        <v>112</v>
      </c>
      <c r="Y76">
        <v>-1.2231757863480956E-2</v>
      </c>
    </row>
    <row r="77" spans="1:25" x14ac:dyDescent="0.2">
      <c r="A77" s="54" t="s">
        <v>54</v>
      </c>
      <c r="B77" s="55" t="s">
        <v>33</v>
      </c>
      <c r="C77" s="70">
        <v>52370.603999999999</v>
      </c>
      <c r="D77" s="70">
        <v>2E-3</v>
      </c>
      <c r="E77">
        <f t="shared" si="7"/>
        <v>17181.063591162965</v>
      </c>
      <c r="F77">
        <f t="shared" si="8"/>
        <v>17181</v>
      </c>
      <c r="O77">
        <f t="shared" ca="1" si="12"/>
        <v>1.6986272414235497E-2</v>
      </c>
      <c r="Q77" s="2">
        <f t="shared" si="10"/>
        <v>37352.103999999999</v>
      </c>
      <c r="R77" s="79">
        <v>4.0167599996493664E-2</v>
      </c>
      <c r="U77">
        <v>-7549</v>
      </c>
      <c r="V77">
        <v>1.0060703498311341E-3</v>
      </c>
      <c r="X77" t="s">
        <v>113</v>
      </c>
      <c r="Y77">
        <v>1.5577750931460286E-3</v>
      </c>
    </row>
    <row r="78" spans="1:25" ht="13.5" thickBot="1" x14ac:dyDescent="0.25">
      <c r="A78" s="13" t="s">
        <v>31</v>
      </c>
      <c r="B78" s="69"/>
      <c r="C78" s="70">
        <v>52373.477500000001</v>
      </c>
      <c r="D78" s="70">
        <v>2.9999999999999997E-4</v>
      </c>
      <c r="E78">
        <f t="shared" si="7"/>
        <v>17188.54265382182</v>
      </c>
      <c r="F78">
        <f t="shared" si="8"/>
        <v>17188.5</v>
      </c>
      <c r="G78">
        <f>+C78-(C$7+F78*C$8)</f>
        <v>1.6387850002502091E-2</v>
      </c>
      <c r="K78">
        <f>G78</f>
        <v>1.6387850002502091E-2</v>
      </c>
      <c r="O78">
        <f t="shared" ca="1" si="12"/>
        <v>1.7017336230451326E-2</v>
      </c>
      <c r="Q78" s="2">
        <f t="shared" si="10"/>
        <v>37354.977500000001</v>
      </c>
      <c r="U78">
        <v>-7546.5</v>
      </c>
      <c r="V78">
        <v>-9.1883562708972022E-4</v>
      </c>
      <c r="X78" s="72" t="s">
        <v>114</v>
      </c>
      <c r="Y78" s="72">
        <v>62</v>
      </c>
    </row>
    <row r="79" spans="1:25" x14ac:dyDescent="0.2">
      <c r="A79" s="14" t="s">
        <v>92</v>
      </c>
      <c r="B79" s="69" t="s">
        <v>33</v>
      </c>
      <c r="C79" s="70">
        <v>52408.729700000004</v>
      </c>
      <c r="D79" s="70">
        <v>2.0000000000000001E-4</v>
      </c>
      <c r="E79">
        <f t="shared" si="7"/>
        <v>17280.296060003253</v>
      </c>
      <c r="F79">
        <f t="shared" si="8"/>
        <v>17280.5</v>
      </c>
      <c r="O79">
        <f t="shared" ca="1" si="12"/>
        <v>1.7398385709365437E-2</v>
      </c>
      <c r="P79" s="61"/>
      <c r="Q79" s="2">
        <f t="shared" si="10"/>
        <v>37390.229700000004</v>
      </c>
      <c r="R79" s="60">
        <f>+C79-(C$7+F79*C$8)</f>
        <v>-7.8354949997446965E-2</v>
      </c>
      <c r="U79">
        <v>-7490</v>
      </c>
      <c r="V79">
        <v>-3.3817105722846463E-3</v>
      </c>
    </row>
    <row r="80" spans="1:25" ht="13.5" thickBot="1" x14ac:dyDescent="0.25">
      <c r="A80" s="21" t="s">
        <v>59</v>
      </c>
      <c r="B80" s="12"/>
      <c r="C80" s="70">
        <v>52693.5265</v>
      </c>
      <c r="D80" s="27">
        <v>2.0000000000000001E-4</v>
      </c>
      <c r="E80">
        <f t="shared" si="7"/>
        <v>18021.556930801948</v>
      </c>
      <c r="F80">
        <f t="shared" si="8"/>
        <v>18021.5</v>
      </c>
      <c r="G80">
        <f t="shared" ref="G80:G118" si="13">+C80-(C$7+F80*C$8)</f>
        <v>2.1873149999009911E-2</v>
      </c>
      <c r="K80">
        <f>G80</f>
        <v>2.1873149999009911E-2</v>
      </c>
      <c r="O80">
        <f t="shared" ca="1" si="12"/>
        <v>2.0467490751488925E-2</v>
      </c>
      <c r="Q80" s="2">
        <f t="shared" si="10"/>
        <v>37675.0265</v>
      </c>
      <c r="U80">
        <v>-7401.5</v>
      </c>
      <c r="V80">
        <v>3.3661805355222896E-4</v>
      </c>
      <c r="X80" t="s">
        <v>115</v>
      </c>
    </row>
    <row r="81" spans="1:32" x14ac:dyDescent="0.2">
      <c r="A81" s="20" t="s">
        <v>52</v>
      </c>
      <c r="C81" s="80">
        <v>52694.485099999998</v>
      </c>
      <c r="D81" s="33">
        <v>2.9999999999999997E-4</v>
      </c>
      <c r="E81" s="9">
        <f t="shared" si="7"/>
        <v>18024.051947146043</v>
      </c>
      <c r="F81">
        <f t="shared" si="8"/>
        <v>18024</v>
      </c>
      <c r="G81" s="10">
        <f t="shared" si="13"/>
        <v>1.9958400000177789E-2</v>
      </c>
      <c r="K81" s="10">
        <f>G81</f>
        <v>1.9958400000177789E-2</v>
      </c>
      <c r="O81">
        <f t="shared" ca="1" si="12"/>
        <v>2.0477845356894196E-2</v>
      </c>
      <c r="Q81" s="2">
        <f t="shared" si="10"/>
        <v>37675.985099999998</v>
      </c>
      <c r="U81">
        <v>-7394</v>
      </c>
      <c r="V81">
        <v>6.6190013603772968E-4</v>
      </c>
      <c r="X81" s="73"/>
      <c r="Y81" s="73" t="s">
        <v>120</v>
      </c>
      <c r="Z81" s="73" t="s">
        <v>121</v>
      </c>
      <c r="AA81" s="73" t="s">
        <v>122</v>
      </c>
      <c r="AB81" s="73" t="s">
        <v>95</v>
      </c>
      <c r="AC81" s="73" t="s">
        <v>123</v>
      </c>
    </row>
    <row r="82" spans="1:32" x14ac:dyDescent="0.2">
      <c r="A82" s="101" t="s">
        <v>93</v>
      </c>
      <c r="B82" s="102" t="s">
        <v>35</v>
      </c>
      <c r="C82" s="70">
        <v>52716.190499999997</v>
      </c>
      <c r="D82" s="27">
        <v>2.9999999999999997E-4</v>
      </c>
      <c r="E82">
        <f t="shared" si="7"/>
        <v>18080.546134247281</v>
      </c>
      <c r="F82">
        <f t="shared" si="8"/>
        <v>18080.5</v>
      </c>
      <c r="G82">
        <f t="shared" si="13"/>
        <v>1.7725049998261966E-2</v>
      </c>
      <c r="N82">
        <f>G82</f>
        <v>1.7725049998261966E-2</v>
      </c>
      <c r="O82">
        <f t="shared" ca="1" si="12"/>
        <v>2.0711859439053411E-2</v>
      </c>
      <c r="P82" s="61"/>
      <c r="Q82" s="2">
        <f t="shared" si="10"/>
        <v>37697.690499999997</v>
      </c>
      <c r="U82">
        <v>-7391.5</v>
      </c>
      <c r="V82">
        <v>-1.8630058330018073E-3</v>
      </c>
      <c r="X82" t="s">
        <v>116</v>
      </c>
      <c r="Y82">
        <v>1</v>
      </c>
      <c r="Z82">
        <v>6.3791894013416573E-7</v>
      </c>
      <c r="AA82">
        <v>6.3791894013416573E-7</v>
      </c>
      <c r="AB82">
        <v>0.26287905524006561</v>
      </c>
      <c r="AC82">
        <v>0.61003157223477833</v>
      </c>
    </row>
    <row r="83" spans="1:32" x14ac:dyDescent="0.2">
      <c r="A83" s="101" t="s">
        <v>93</v>
      </c>
      <c r="B83" s="102" t="s">
        <v>33</v>
      </c>
      <c r="C83" s="70">
        <v>52750.196799999998</v>
      </c>
      <c r="D83" s="27">
        <v>2.9999999999999997E-4</v>
      </c>
      <c r="E83">
        <f t="shared" si="7"/>
        <v>18169.056747957275</v>
      </c>
      <c r="F83">
        <f t="shared" si="8"/>
        <v>18169</v>
      </c>
      <c r="G83">
        <f t="shared" si="13"/>
        <v>2.1802899995236658E-2</v>
      </c>
      <c r="N83">
        <f>G83</f>
        <v>2.1802899995236658E-2</v>
      </c>
      <c r="O83">
        <f t="shared" ca="1" si="12"/>
        <v>2.1078412470400147E-2</v>
      </c>
      <c r="P83" s="61"/>
      <c r="Q83" s="2">
        <f t="shared" si="10"/>
        <v>37731.696799999998</v>
      </c>
      <c r="U83">
        <v>-7391</v>
      </c>
      <c r="V83">
        <v>2.3201297881314531E-4</v>
      </c>
      <c r="X83" t="s">
        <v>117</v>
      </c>
      <c r="Y83">
        <v>60</v>
      </c>
      <c r="Z83">
        <v>1.4559979444956709E-4</v>
      </c>
      <c r="AA83">
        <v>2.4266632408261181E-6</v>
      </c>
    </row>
    <row r="84" spans="1:32" ht="13.5" thickBot="1" x14ac:dyDescent="0.25">
      <c r="A84" s="101" t="s">
        <v>93</v>
      </c>
      <c r="B84" s="102" t="s">
        <v>35</v>
      </c>
      <c r="C84" s="70">
        <v>52753.078699999998</v>
      </c>
      <c r="D84" s="27">
        <v>2.9999999999999997E-4</v>
      </c>
      <c r="E84">
        <f t="shared" si="7"/>
        <v>18176.557673893083</v>
      </c>
      <c r="F84">
        <f t="shared" si="8"/>
        <v>18176.5</v>
      </c>
      <c r="G84">
        <f t="shared" si="13"/>
        <v>2.2158649997436441E-2</v>
      </c>
      <c r="N84">
        <f>G84</f>
        <v>2.2158649997436441E-2</v>
      </c>
      <c r="O84">
        <f t="shared" ca="1" si="12"/>
        <v>2.1109476286615976E-2</v>
      </c>
      <c r="P84" s="61"/>
      <c r="Q84" s="2">
        <f t="shared" si="10"/>
        <v>37734.578699999998</v>
      </c>
      <c r="U84">
        <v>-7369.5</v>
      </c>
      <c r="V84">
        <v>-2.8217837825650349E-4</v>
      </c>
      <c r="X84" s="72" t="s">
        <v>118</v>
      </c>
      <c r="Y84" s="72">
        <v>61</v>
      </c>
      <c r="Z84" s="72">
        <v>1.4623771338970125E-4</v>
      </c>
      <c r="AA84" s="72"/>
      <c r="AB84" s="72"/>
      <c r="AC84" s="72"/>
    </row>
    <row r="85" spans="1:32" ht="13.5" thickBot="1" x14ac:dyDescent="0.25">
      <c r="A85" s="101" t="s">
        <v>93</v>
      </c>
      <c r="B85" s="102" t="s">
        <v>33</v>
      </c>
      <c r="C85" s="70">
        <v>52754.036699999997</v>
      </c>
      <c r="D85" s="27">
        <v>2.9999999999999997E-4</v>
      </c>
      <c r="E85">
        <f t="shared" ref="E85:E116" si="14">+(C85-C$7)/C$8</f>
        <v>18179.051128574538</v>
      </c>
      <c r="F85">
        <f t="shared" ref="F85:F116" si="15">ROUND(2*E85,0)/2</f>
        <v>18179</v>
      </c>
      <c r="G85">
        <f t="shared" si="13"/>
        <v>1.964389999920968E-2</v>
      </c>
      <c r="N85">
        <f>G85</f>
        <v>1.964389999920968E-2</v>
      </c>
      <c r="O85">
        <f t="shared" ca="1" si="12"/>
        <v>2.1119830892021248E-2</v>
      </c>
      <c r="P85" s="61"/>
      <c r="Q85" s="2">
        <f t="shared" ref="Q85:Q116" si="16">+C85-15018.5</f>
        <v>37735.536699999997</v>
      </c>
      <c r="U85">
        <v>-7367</v>
      </c>
      <c r="V85">
        <v>-7.0843525463715196E-6</v>
      </c>
    </row>
    <row r="86" spans="1:32" x14ac:dyDescent="0.2">
      <c r="A86" s="101" t="s">
        <v>93</v>
      </c>
      <c r="B86" s="102" t="s">
        <v>35</v>
      </c>
      <c r="C86" s="70">
        <v>52754.230900000002</v>
      </c>
      <c r="D86" s="27">
        <v>2.9999999999999997E-4</v>
      </c>
      <c r="E86">
        <f t="shared" si="14"/>
        <v>18179.556586715618</v>
      </c>
      <c r="F86">
        <f t="shared" si="15"/>
        <v>18179.5</v>
      </c>
      <c r="G86">
        <f t="shared" si="13"/>
        <v>2.1740950003731996E-2</v>
      </c>
      <c r="N86">
        <f>G86</f>
        <v>2.1740950003731996E-2</v>
      </c>
      <c r="O86">
        <f t="shared" ca="1" si="12"/>
        <v>2.1121901813102299E-2</v>
      </c>
      <c r="P86" s="61"/>
      <c r="Q86" s="2">
        <f t="shared" si="16"/>
        <v>37735.730900000002</v>
      </c>
      <c r="U86">
        <v>-7364.5</v>
      </c>
      <c r="V86">
        <v>-8.3199032087577507E-4</v>
      </c>
      <c r="X86" s="73"/>
      <c r="Y86" s="73" t="s">
        <v>124</v>
      </c>
      <c r="Z86" s="73" t="s">
        <v>113</v>
      </c>
      <c r="AA86" s="73" t="s">
        <v>125</v>
      </c>
      <c r="AB86" s="73" t="s">
        <v>126</v>
      </c>
      <c r="AC86" s="73" t="s">
        <v>127</v>
      </c>
      <c r="AD86" s="73" t="s">
        <v>128</v>
      </c>
      <c r="AE86" s="73" t="s">
        <v>129</v>
      </c>
      <c r="AF86" s="73" t="s">
        <v>130</v>
      </c>
    </row>
    <row r="87" spans="1:32" x14ac:dyDescent="0.2">
      <c r="A87" s="19" t="s">
        <v>32</v>
      </c>
      <c r="B87" s="4" t="s">
        <v>33</v>
      </c>
      <c r="C87" s="68">
        <v>52762.490899999997</v>
      </c>
      <c r="D87" s="26">
        <v>2.9999999999999997E-4</v>
      </c>
      <c r="E87">
        <f t="shared" si="14"/>
        <v>18201.055475722776</v>
      </c>
      <c r="F87">
        <f t="shared" si="15"/>
        <v>18201</v>
      </c>
      <c r="G87">
        <f t="shared" si="13"/>
        <v>2.1314099998562597E-2</v>
      </c>
      <c r="K87">
        <f>G87</f>
        <v>2.1314099998562597E-2</v>
      </c>
      <c r="O87">
        <f t="shared" ca="1" si="12"/>
        <v>2.1210951419587669E-2</v>
      </c>
      <c r="Q87" s="2">
        <f t="shared" si="16"/>
        <v>37743.990899999997</v>
      </c>
      <c r="U87">
        <v>-7362</v>
      </c>
      <c r="V87">
        <v>-5.6896293244790286E-5</v>
      </c>
      <c r="X87" t="s">
        <v>119</v>
      </c>
      <c r="Y87">
        <v>-1.573223303441412E-5</v>
      </c>
      <c r="Z87">
        <v>3.1348932153532725E-4</v>
      </c>
      <c r="AA87">
        <v>-5.0184270894347668E-2</v>
      </c>
      <c r="AB87">
        <v>0.96014223821751121</v>
      </c>
      <c r="AC87">
        <v>-6.4280403646165907E-4</v>
      </c>
      <c r="AD87">
        <v>6.1133957039283086E-4</v>
      </c>
      <c r="AE87">
        <v>-6.4280403646165907E-4</v>
      </c>
      <c r="AF87">
        <v>6.1133957039283086E-4</v>
      </c>
    </row>
    <row r="88" spans="1:32" ht="13.5" thickBot="1" x14ac:dyDescent="0.25">
      <c r="A88" s="25" t="s">
        <v>63</v>
      </c>
      <c r="B88" s="12" t="s">
        <v>33</v>
      </c>
      <c r="C88" s="68">
        <v>52763.451699999998</v>
      </c>
      <c r="D88" s="26">
        <v>1E-4</v>
      </c>
      <c r="E88">
        <f t="shared" si="14"/>
        <v>18203.556218163223</v>
      </c>
      <c r="F88">
        <f t="shared" si="15"/>
        <v>18203.5</v>
      </c>
      <c r="G88">
        <f t="shared" si="13"/>
        <v>2.1599349995085504E-2</v>
      </c>
      <c r="K88">
        <f>G88</f>
        <v>2.1599349995085504E-2</v>
      </c>
      <c r="O88">
        <f t="shared" ca="1" si="12"/>
        <v>2.1221306024992941E-2</v>
      </c>
      <c r="Q88" s="2">
        <f t="shared" si="16"/>
        <v>37744.951699999998</v>
      </c>
      <c r="U88">
        <v>-6627.5</v>
      </c>
      <c r="V88">
        <v>-7.4270603363402188E-5</v>
      </c>
      <c r="X88" s="72" t="s">
        <v>131</v>
      </c>
      <c r="Y88" s="72">
        <v>2.8770455752497398E-8</v>
      </c>
      <c r="Z88" s="72">
        <v>5.6113679713858486E-8</v>
      </c>
      <c r="AA88" s="72">
        <v>0.51271732488774768</v>
      </c>
      <c r="AB88" s="72">
        <v>0.61003157223478577</v>
      </c>
      <c r="AC88" s="72">
        <v>-8.3473579108966863E-8</v>
      </c>
      <c r="AD88" s="72">
        <v>1.4101449061396167E-7</v>
      </c>
      <c r="AE88" s="72">
        <v>-8.3473579108966863E-8</v>
      </c>
      <c r="AF88" s="72">
        <v>1.4101449061396167E-7</v>
      </c>
    </row>
    <row r="89" spans="1:32" x14ac:dyDescent="0.2">
      <c r="A89" s="25" t="s">
        <v>63</v>
      </c>
      <c r="B89" s="12" t="s">
        <v>35</v>
      </c>
      <c r="C89" s="68">
        <v>52764.411399999997</v>
      </c>
      <c r="D89" s="26">
        <v>1E-4</v>
      </c>
      <c r="E89">
        <f t="shared" si="14"/>
        <v>18206.054097555494</v>
      </c>
      <c r="F89">
        <f t="shared" si="15"/>
        <v>18206</v>
      </c>
      <c r="G89">
        <f t="shared" si="13"/>
        <v>2.0784599997568876E-2</v>
      </c>
      <c r="K89">
        <f>G89</f>
        <v>2.0784599997568876E-2</v>
      </c>
      <c r="O89">
        <f t="shared" ca="1" si="12"/>
        <v>2.1231660630398212E-2</v>
      </c>
      <c r="Q89" s="2">
        <f t="shared" si="16"/>
        <v>37745.911399999997</v>
      </c>
      <c r="U89">
        <v>-6547.5</v>
      </c>
      <c r="V89">
        <v>-6.7126168141840026E-4</v>
      </c>
    </row>
    <row r="90" spans="1:32" x14ac:dyDescent="0.2">
      <c r="A90" s="25" t="s">
        <v>63</v>
      </c>
      <c r="B90" s="12" t="s">
        <v>35</v>
      </c>
      <c r="C90" s="68">
        <v>52765.3727</v>
      </c>
      <c r="D90" s="26">
        <v>1E-4</v>
      </c>
      <c r="E90">
        <f t="shared" si="14"/>
        <v>18208.556141381483</v>
      </c>
      <c r="F90">
        <f t="shared" si="15"/>
        <v>18208.5</v>
      </c>
      <c r="G90">
        <f t="shared" si="13"/>
        <v>2.1569850003288593E-2</v>
      </c>
      <c r="K90">
        <f>G90</f>
        <v>2.1569850003288593E-2</v>
      </c>
      <c r="O90">
        <f t="shared" ca="1" si="12"/>
        <v>2.1242015235803484E-2</v>
      </c>
      <c r="Q90" s="2">
        <f t="shared" si="16"/>
        <v>37746.8727</v>
      </c>
      <c r="U90">
        <v>-6541.5</v>
      </c>
      <c r="V90">
        <v>4.689639899879694E-4</v>
      </c>
      <c r="X90">
        <f>ROUND(Y90,8)</f>
        <v>0.38420995000000002</v>
      </c>
      <c r="Y90">
        <v>0.38420994717305912</v>
      </c>
    </row>
    <row r="91" spans="1:32" x14ac:dyDescent="0.2">
      <c r="A91" s="22" t="s">
        <v>58</v>
      </c>
      <c r="B91" s="16" t="s">
        <v>33</v>
      </c>
      <c r="C91" s="17">
        <v>53047.5749</v>
      </c>
      <c r="D91" s="34">
        <v>1E-3</v>
      </c>
      <c r="E91">
        <f t="shared" si="14"/>
        <v>18943.06386237171</v>
      </c>
      <c r="F91">
        <f t="shared" si="15"/>
        <v>18943</v>
      </c>
      <c r="G91">
        <f t="shared" si="13"/>
        <v>2.4536299999454059E-2</v>
      </c>
      <c r="K91">
        <f>G91</f>
        <v>2.4536299999454059E-2</v>
      </c>
      <c r="O91">
        <f t="shared" ca="1" si="12"/>
        <v>2.428419830387326E-2</v>
      </c>
      <c r="Q91" s="2">
        <f t="shared" si="16"/>
        <v>38029.0749</v>
      </c>
      <c r="U91">
        <v>-6505.5</v>
      </c>
      <c r="V91">
        <v>-1.1896819924004376E-3</v>
      </c>
    </row>
    <row r="92" spans="1:32" x14ac:dyDescent="0.2">
      <c r="A92" s="101" t="s">
        <v>93</v>
      </c>
      <c r="B92" s="102" t="s">
        <v>33</v>
      </c>
      <c r="C92" s="70">
        <v>53078.311099999999</v>
      </c>
      <c r="D92" s="27">
        <v>2.9999999999999997E-4</v>
      </c>
      <c r="E92">
        <f t="shared" si="14"/>
        <v>19023.063154417978</v>
      </c>
      <c r="F92">
        <f t="shared" si="15"/>
        <v>19023</v>
      </c>
      <c r="G92">
        <f t="shared" si="13"/>
        <v>2.4264300001959782E-2</v>
      </c>
      <c r="N92">
        <f>G92</f>
        <v>2.4264300001959782E-2</v>
      </c>
      <c r="O92">
        <f t="shared" ca="1" si="12"/>
        <v>2.461554567684205E-2</v>
      </c>
      <c r="P92" s="61"/>
      <c r="Q92" s="2">
        <f t="shared" si="16"/>
        <v>38059.811099999999</v>
      </c>
      <c r="U92">
        <v>-6502</v>
      </c>
      <c r="V92">
        <v>1.5549449017271399E-5</v>
      </c>
    </row>
    <row r="93" spans="1:32" x14ac:dyDescent="0.2">
      <c r="A93" s="21" t="s">
        <v>59</v>
      </c>
      <c r="B93" s="12"/>
      <c r="C93" s="70">
        <v>53080.6175</v>
      </c>
      <c r="D93" s="27">
        <v>5.9999999999999995E-4</v>
      </c>
      <c r="E93">
        <f t="shared" si="14"/>
        <v>19029.066185605167</v>
      </c>
      <c r="F93">
        <f t="shared" si="15"/>
        <v>19029</v>
      </c>
      <c r="G93">
        <f t="shared" si="13"/>
        <v>2.5428900000406429E-2</v>
      </c>
      <c r="K93">
        <f>G93</f>
        <v>2.5428900000406429E-2</v>
      </c>
      <c r="O93">
        <f t="shared" ca="1" si="12"/>
        <v>2.4640396729814711E-2</v>
      </c>
      <c r="Q93" s="2">
        <f t="shared" si="16"/>
        <v>38062.1175</v>
      </c>
      <c r="U93">
        <v>-5673</v>
      </c>
      <c r="V93">
        <v>1.6166296336450614E-3</v>
      </c>
    </row>
    <row r="94" spans="1:32" x14ac:dyDescent="0.2">
      <c r="A94" s="20" t="s">
        <v>54</v>
      </c>
      <c r="B94" s="4" t="s">
        <v>33</v>
      </c>
      <c r="C94" s="70">
        <v>53094.447399999997</v>
      </c>
      <c r="D94" s="27">
        <v>1.5E-3</v>
      </c>
      <c r="E94">
        <f t="shared" si="14"/>
        <v>19065.0622491742</v>
      </c>
      <c r="F94">
        <f t="shared" si="15"/>
        <v>19065</v>
      </c>
      <c r="G94">
        <f t="shared" si="13"/>
        <v>2.3916499994811602E-2</v>
      </c>
      <c r="K94" s="6">
        <f>G94</f>
        <v>2.3916499994811602E-2</v>
      </c>
      <c r="O94">
        <f t="shared" ca="1" si="12"/>
        <v>2.4789503047650673E-2</v>
      </c>
      <c r="Q94" s="2">
        <f t="shared" si="16"/>
        <v>38075.947399999997</v>
      </c>
      <c r="U94">
        <v>-5673</v>
      </c>
      <c r="V94">
        <v>1.8166296358685941E-3</v>
      </c>
    </row>
    <row r="95" spans="1:32" x14ac:dyDescent="0.2">
      <c r="A95" s="23" t="s">
        <v>56</v>
      </c>
      <c r="C95" s="70">
        <v>53095.793340099801</v>
      </c>
      <c r="D95" s="27">
        <v>2.0000000000000001E-4</v>
      </c>
      <c r="E95">
        <f t="shared" si="14"/>
        <v>19068.565423122862</v>
      </c>
      <c r="F95">
        <f t="shared" si="15"/>
        <v>19068.5</v>
      </c>
      <c r="G95">
        <f t="shared" si="13"/>
        <v>2.5135949799732771E-2</v>
      </c>
      <c r="L95">
        <f>G95</f>
        <v>2.5135949799732771E-2</v>
      </c>
      <c r="O95">
        <f t="shared" ca="1" si="12"/>
        <v>2.4803999495218061E-2</v>
      </c>
      <c r="Q95" s="2">
        <f t="shared" si="16"/>
        <v>38077.293340099801</v>
      </c>
      <c r="U95">
        <v>-5673</v>
      </c>
      <c r="V95">
        <v>3.5166296365787275E-3</v>
      </c>
    </row>
    <row r="96" spans="1:32" x14ac:dyDescent="0.2">
      <c r="A96" s="101" t="s">
        <v>93</v>
      </c>
      <c r="B96" s="102" t="s">
        <v>35</v>
      </c>
      <c r="C96" s="70">
        <v>53414.305</v>
      </c>
      <c r="D96" s="27">
        <v>2.9999999999999997E-4</v>
      </c>
      <c r="E96">
        <f t="shared" si="14"/>
        <v>19897.578355772257</v>
      </c>
      <c r="F96">
        <f t="shared" si="15"/>
        <v>19897.5</v>
      </c>
      <c r="G96">
        <f t="shared" si="13"/>
        <v>3.0104750003374647E-2</v>
      </c>
      <c r="N96">
        <f t="shared" ref="N96:N101" si="17">G96</f>
        <v>3.0104750003374647E-2</v>
      </c>
      <c r="O96">
        <f t="shared" ca="1" si="12"/>
        <v>2.823758664760722E-2</v>
      </c>
      <c r="P96" s="61"/>
      <c r="Q96" s="2">
        <f t="shared" si="16"/>
        <v>38395.805</v>
      </c>
      <c r="U96">
        <v>-5670.5</v>
      </c>
      <c r="V96">
        <v>-1.3082763398415409E-3</v>
      </c>
    </row>
    <row r="97" spans="1:22" x14ac:dyDescent="0.2">
      <c r="A97" s="101" t="s">
        <v>93</v>
      </c>
      <c r="B97" s="102" t="s">
        <v>35</v>
      </c>
      <c r="C97" s="70">
        <v>53414.305200000003</v>
      </c>
      <c r="D97" s="27">
        <v>2.9999999999999997E-4</v>
      </c>
      <c r="E97">
        <f t="shared" si="14"/>
        <v>19897.578876326475</v>
      </c>
      <c r="F97">
        <f t="shared" si="15"/>
        <v>19897.5</v>
      </c>
      <c r="G97">
        <f t="shared" si="13"/>
        <v>3.030475000559818E-2</v>
      </c>
      <c r="N97">
        <f t="shared" si="17"/>
        <v>3.030475000559818E-2</v>
      </c>
      <c r="O97">
        <f t="shared" ca="1" si="12"/>
        <v>2.823758664760722E-2</v>
      </c>
      <c r="P97" s="61"/>
      <c r="Q97" s="2">
        <f t="shared" si="16"/>
        <v>38395.805200000003</v>
      </c>
      <c r="U97">
        <v>-5670.5</v>
      </c>
      <c r="V97">
        <v>-6.0827634297311306E-4</v>
      </c>
    </row>
    <row r="98" spans="1:22" x14ac:dyDescent="0.2">
      <c r="A98" s="101" t="s">
        <v>93</v>
      </c>
      <c r="B98" s="102" t="s">
        <v>35</v>
      </c>
      <c r="C98" s="70">
        <v>53414.306900000003</v>
      </c>
      <c r="D98" s="27">
        <v>2.9999999999999997E-4</v>
      </c>
      <c r="E98">
        <f t="shared" si="14"/>
        <v>19897.583301037292</v>
      </c>
      <c r="F98">
        <f t="shared" si="15"/>
        <v>19897.5</v>
      </c>
      <c r="G98">
        <f t="shared" si="13"/>
        <v>3.2004750006308313E-2</v>
      </c>
      <c r="N98">
        <f t="shared" si="17"/>
        <v>3.2004750006308313E-2</v>
      </c>
      <c r="O98">
        <f t="shared" ca="1" si="12"/>
        <v>2.823758664760722E-2</v>
      </c>
      <c r="P98" s="61"/>
      <c r="Q98" s="2">
        <f t="shared" si="16"/>
        <v>38395.806900000003</v>
      </c>
      <c r="U98">
        <v>-5670.5</v>
      </c>
      <c r="V98">
        <v>-5.0827633822336793E-4</v>
      </c>
    </row>
    <row r="99" spans="1:22" x14ac:dyDescent="0.2">
      <c r="A99" s="101" t="s">
        <v>93</v>
      </c>
      <c r="B99" s="102" t="s">
        <v>33</v>
      </c>
      <c r="C99" s="70">
        <v>53415.262600000002</v>
      </c>
      <c r="D99" s="27">
        <v>2.9999999999999997E-4</v>
      </c>
      <c r="E99">
        <f t="shared" si="14"/>
        <v>19900.070769345297</v>
      </c>
      <c r="F99">
        <f t="shared" si="15"/>
        <v>19900</v>
      </c>
      <c r="G99">
        <f t="shared" si="13"/>
        <v>2.719000000070082E-2</v>
      </c>
      <c r="N99">
        <f t="shared" si="17"/>
        <v>2.719000000070082E-2</v>
      </c>
      <c r="O99">
        <f t="shared" ca="1" si="12"/>
        <v>2.8247941253012492E-2</v>
      </c>
      <c r="P99" s="61"/>
      <c r="Q99" s="2">
        <f t="shared" si="16"/>
        <v>38396.762600000002</v>
      </c>
      <c r="U99">
        <v>-5650.5</v>
      </c>
      <c r="V99">
        <v>-3.0752411112189293E-4</v>
      </c>
    </row>
    <row r="100" spans="1:22" x14ac:dyDescent="0.2">
      <c r="A100" s="101" t="s">
        <v>93</v>
      </c>
      <c r="B100" s="102" t="s">
        <v>33</v>
      </c>
      <c r="C100" s="70">
        <v>53415.263299999999</v>
      </c>
      <c r="D100" s="27">
        <v>2.9999999999999997E-4</v>
      </c>
      <c r="E100">
        <f t="shared" si="14"/>
        <v>19900.072591285032</v>
      </c>
      <c r="F100">
        <f t="shared" si="15"/>
        <v>19900</v>
      </c>
      <c r="G100">
        <f t="shared" si="13"/>
        <v>2.7889999997569248E-2</v>
      </c>
      <c r="N100">
        <f t="shared" si="17"/>
        <v>2.7889999997569248E-2</v>
      </c>
      <c r="O100">
        <f t="shared" ca="1" si="12"/>
        <v>2.8247941253012492E-2</v>
      </c>
      <c r="P100" s="61"/>
      <c r="Q100" s="2">
        <f t="shared" si="16"/>
        <v>38396.763299999999</v>
      </c>
      <c r="U100">
        <v>-5576.5</v>
      </c>
      <c r="V100">
        <v>-1.2447408516891301E-3</v>
      </c>
    </row>
    <row r="101" spans="1:22" x14ac:dyDescent="0.2">
      <c r="A101" s="101" t="s">
        <v>93</v>
      </c>
      <c r="B101" s="102" t="s">
        <v>33</v>
      </c>
      <c r="C101" s="70">
        <v>53415.263400000003</v>
      </c>
      <c r="D101" s="27">
        <v>2.9999999999999997E-4</v>
      </c>
      <c r="E101">
        <f t="shared" si="14"/>
        <v>19900.072851562152</v>
      </c>
      <c r="F101">
        <f t="shared" si="15"/>
        <v>19900</v>
      </c>
      <c r="G101">
        <f t="shared" si="13"/>
        <v>2.7990000002318993E-2</v>
      </c>
      <c r="N101">
        <f t="shared" si="17"/>
        <v>2.7990000002318993E-2</v>
      </c>
      <c r="O101">
        <f t="shared" ca="1" si="12"/>
        <v>2.8247941253012492E-2</v>
      </c>
      <c r="P101" s="61"/>
      <c r="Q101" s="2">
        <f t="shared" si="16"/>
        <v>38396.763400000003</v>
      </c>
      <c r="U101">
        <v>-5547.5</v>
      </c>
      <c r="V101">
        <v>-2.3365012020803988E-4</v>
      </c>
    </row>
    <row r="102" spans="1:22" x14ac:dyDescent="0.2">
      <c r="A102" s="25" t="s">
        <v>64</v>
      </c>
      <c r="B102" s="12" t="s">
        <v>33</v>
      </c>
      <c r="C102" s="68">
        <v>53422.947800000002</v>
      </c>
      <c r="D102" s="26">
        <v>2.0000000000000001E-4</v>
      </c>
      <c r="E102">
        <f t="shared" si="14"/>
        <v>19920.073585543589</v>
      </c>
      <c r="F102">
        <f t="shared" si="15"/>
        <v>19920</v>
      </c>
      <c r="G102">
        <f t="shared" si="13"/>
        <v>2.8272000003198627E-2</v>
      </c>
      <c r="K102">
        <f t="shared" ref="K102:K109" si="18">G102</f>
        <v>2.8272000003198627E-2</v>
      </c>
      <c r="O102">
        <f t="shared" ca="1" si="12"/>
        <v>2.8330778096254693E-2</v>
      </c>
      <c r="Q102" s="2">
        <f t="shared" si="16"/>
        <v>38404.447800000002</v>
      </c>
      <c r="U102">
        <v>-5540</v>
      </c>
      <c r="V102">
        <v>3.9163196925073862E-4</v>
      </c>
    </row>
    <row r="103" spans="1:22" x14ac:dyDescent="0.2">
      <c r="A103" s="25" t="s">
        <v>61</v>
      </c>
      <c r="B103" s="12" t="s">
        <v>33</v>
      </c>
      <c r="C103" s="26">
        <v>53451.378400000001</v>
      </c>
      <c r="D103" s="26">
        <v>1.2999999999999999E-3</v>
      </c>
      <c r="E103">
        <f t="shared" si="14"/>
        <v>19994.071928619527</v>
      </c>
      <c r="F103">
        <f t="shared" si="15"/>
        <v>19994</v>
      </c>
      <c r="G103">
        <f t="shared" si="13"/>
        <v>2.7635400001599919E-2</v>
      </c>
      <c r="K103">
        <f t="shared" si="18"/>
        <v>2.7635400001599919E-2</v>
      </c>
      <c r="O103">
        <f t="shared" ref="O103:O138" ca="1" si="19">+C$11+C$12*F103</f>
        <v>2.8637274416250823E-2</v>
      </c>
      <c r="Q103" s="2">
        <f t="shared" si="16"/>
        <v>38432.878400000001</v>
      </c>
      <c r="U103">
        <v>-5475</v>
      </c>
      <c r="V103">
        <v>4.407671804074198E-5</v>
      </c>
    </row>
    <row r="104" spans="1:22" x14ac:dyDescent="0.2">
      <c r="A104" s="25" t="s">
        <v>62</v>
      </c>
      <c r="B104" s="12"/>
      <c r="C104" s="27">
        <v>53462.521500000003</v>
      </c>
      <c r="D104" s="27">
        <v>3.3E-3</v>
      </c>
      <c r="E104">
        <f t="shared" si="14"/>
        <v>20023.074866887786</v>
      </c>
      <c r="F104">
        <f t="shared" si="15"/>
        <v>20023</v>
      </c>
      <c r="G104">
        <f t="shared" si="13"/>
        <v>2.8764300004695542E-2</v>
      </c>
      <c r="K104">
        <f t="shared" si="18"/>
        <v>2.8764300004695542E-2</v>
      </c>
      <c r="O104">
        <f t="shared" ca="1" si="19"/>
        <v>2.8757387838952021E-2</v>
      </c>
      <c r="Q104" s="2">
        <f t="shared" si="16"/>
        <v>38444.021500000003</v>
      </c>
      <c r="U104">
        <v>-4852.5</v>
      </c>
      <c r="V104">
        <v>-1.575100832269527E-4</v>
      </c>
    </row>
    <row r="105" spans="1:22" x14ac:dyDescent="0.2">
      <c r="A105" s="25" t="s">
        <v>62</v>
      </c>
      <c r="B105" s="4" t="s">
        <v>35</v>
      </c>
      <c r="C105" s="27">
        <v>53465.403700000003</v>
      </c>
      <c r="D105" s="27">
        <v>1.2999999999999999E-3</v>
      </c>
      <c r="E105">
        <f t="shared" si="14"/>
        <v>20030.576573654915</v>
      </c>
      <c r="F105">
        <f t="shared" si="15"/>
        <v>20030.5</v>
      </c>
      <c r="G105">
        <f t="shared" si="13"/>
        <v>2.9420049999316689E-2</v>
      </c>
      <c r="K105">
        <f t="shared" si="18"/>
        <v>2.9420049999316689E-2</v>
      </c>
      <c r="O105">
        <f t="shared" ca="1" si="19"/>
        <v>2.8788451655167836E-2</v>
      </c>
      <c r="Q105" s="2">
        <f t="shared" si="16"/>
        <v>38446.903700000003</v>
      </c>
      <c r="U105">
        <v>-4451.5</v>
      </c>
      <c r="V105">
        <v>3.4757214598357677E-4</v>
      </c>
    </row>
    <row r="106" spans="1:22" x14ac:dyDescent="0.2">
      <c r="A106" s="25" t="s">
        <v>63</v>
      </c>
      <c r="B106" s="12" t="s">
        <v>33</v>
      </c>
      <c r="C106" s="26">
        <v>53490.377</v>
      </c>
      <c r="D106" s="26">
        <v>1E-4</v>
      </c>
      <c r="E106">
        <f t="shared" si="14"/>
        <v>20095.576356323523</v>
      </c>
      <c r="F106">
        <f t="shared" si="15"/>
        <v>20095.5</v>
      </c>
      <c r="G106">
        <f t="shared" si="13"/>
        <v>2.9336550003790762E-2</v>
      </c>
      <c r="K106">
        <f t="shared" si="18"/>
        <v>2.9336550003790762E-2</v>
      </c>
      <c r="O106">
        <f t="shared" ca="1" si="19"/>
        <v>2.9057671395704997E-2</v>
      </c>
      <c r="Q106" s="2">
        <f t="shared" si="16"/>
        <v>38471.877</v>
      </c>
      <c r="U106">
        <v>-3789.5</v>
      </c>
      <c r="V106">
        <v>7.5247089989716187E-4</v>
      </c>
    </row>
    <row r="107" spans="1:22" x14ac:dyDescent="0.2">
      <c r="A107" s="20" t="s">
        <v>74</v>
      </c>
      <c r="B107" s="12" t="s">
        <v>33</v>
      </c>
      <c r="C107" s="26">
        <v>53729.547500000001</v>
      </c>
      <c r="D107" s="26">
        <v>2.9999999999999997E-4</v>
      </c>
      <c r="E107">
        <f t="shared" si="14"/>
        <v>20718.082413622487</v>
      </c>
      <c r="F107">
        <f t="shared" si="15"/>
        <v>20718</v>
      </c>
      <c r="G107">
        <f t="shared" si="13"/>
        <v>3.166380000038771E-2</v>
      </c>
      <c r="K107">
        <f t="shared" si="18"/>
        <v>3.166380000038771E-2</v>
      </c>
      <c r="O107">
        <f t="shared" ca="1" si="19"/>
        <v>3.1635968141618447E-2</v>
      </c>
      <c r="Q107" s="2">
        <f t="shared" si="16"/>
        <v>38711.047500000001</v>
      </c>
      <c r="U107">
        <v>-3686</v>
      </c>
      <c r="V107">
        <v>-1.7863620450953022E-4</v>
      </c>
    </row>
    <row r="108" spans="1:22" x14ac:dyDescent="0.2">
      <c r="A108" s="48" t="s">
        <v>77</v>
      </c>
      <c r="B108" s="12" t="s">
        <v>33</v>
      </c>
      <c r="C108" s="26">
        <v>53883.616199999997</v>
      </c>
      <c r="D108" s="26">
        <v>2.0000000000000001E-4</v>
      </c>
      <c r="E108">
        <f t="shared" si="14"/>
        <v>21119.087968196211</v>
      </c>
      <c r="F108">
        <f t="shared" si="15"/>
        <v>21119</v>
      </c>
      <c r="G108">
        <f t="shared" si="13"/>
        <v>3.3797899995988701E-2</v>
      </c>
      <c r="K108">
        <f t="shared" si="18"/>
        <v>3.3797899995988701E-2</v>
      </c>
      <c r="O108">
        <f t="shared" ca="1" si="19"/>
        <v>3.3296846848624544E-2</v>
      </c>
      <c r="Q108" s="2">
        <f t="shared" si="16"/>
        <v>38865.116199999997</v>
      </c>
      <c r="U108">
        <v>-3668.5</v>
      </c>
      <c r="V108">
        <v>-5.5297800281550735E-4</v>
      </c>
    </row>
    <row r="109" spans="1:22" x14ac:dyDescent="0.2">
      <c r="A109" s="48" t="s">
        <v>76</v>
      </c>
      <c r="B109" s="12" t="s">
        <v>33</v>
      </c>
      <c r="C109" s="26">
        <v>54137.963599999901</v>
      </c>
      <c r="D109" s="26">
        <v>2.0000000000000001E-4</v>
      </c>
      <c r="E109">
        <f t="shared" si="14"/>
        <v>21781.096021690195</v>
      </c>
      <c r="F109">
        <f t="shared" si="15"/>
        <v>21781</v>
      </c>
      <c r="G109">
        <f t="shared" si="13"/>
        <v>3.6892099902615882E-2</v>
      </c>
      <c r="K109">
        <f t="shared" si="18"/>
        <v>3.6892099902615882E-2</v>
      </c>
      <c r="O109">
        <f t="shared" ca="1" si="19"/>
        <v>3.603874635994133E-2</v>
      </c>
      <c r="Q109" s="2">
        <f t="shared" si="16"/>
        <v>39119.463599999901</v>
      </c>
      <c r="U109">
        <v>-3598.5</v>
      </c>
      <c r="V109">
        <v>-5.5034519027685747E-4</v>
      </c>
    </row>
    <row r="110" spans="1:22" x14ac:dyDescent="0.2">
      <c r="A110" s="23" t="s">
        <v>84</v>
      </c>
      <c r="C110" s="27">
        <v>54177.7284</v>
      </c>
      <c r="D110" s="26">
        <v>1E-4</v>
      </c>
      <c r="E110">
        <f t="shared" si="14"/>
        <v>21884.594692585408</v>
      </c>
      <c r="F110">
        <f t="shared" si="15"/>
        <v>21884.5</v>
      </c>
      <c r="G110">
        <f t="shared" si="13"/>
        <v>3.6381450001499616E-2</v>
      </c>
      <c r="L110">
        <f>G110</f>
        <v>3.6381450001499616E-2</v>
      </c>
      <c r="O110">
        <f t="shared" ca="1" si="19"/>
        <v>3.646742702371971E-2</v>
      </c>
      <c r="Q110" s="2">
        <f t="shared" si="16"/>
        <v>39159.2284</v>
      </c>
      <c r="U110">
        <v>-3551.5</v>
      </c>
      <c r="V110">
        <v>-3.0385774516616948E-3</v>
      </c>
    </row>
    <row r="111" spans="1:22" x14ac:dyDescent="0.2">
      <c r="A111" s="48" t="s">
        <v>75</v>
      </c>
      <c r="B111" s="12" t="s">
        <v>33</v>
      </c>
      <c r="C111" s="26">
        <v>54184.451699999998</v>
      </c>
      <c r="D111" s="26">
        <v>8.0000000000000004E-4</v>
      </c>
      <c r="E111">
        <f t="shared" si="14"/>
        <v>21902.093903295077</v>
      </c>
      <c r="F111">
        <f t="shared" si="15"/>
        <v>21902</v>
      </c>
      <c r="G111">
        <f t="shared" si="13"/>
        <v>3.6078199998883065E-2</v>
      </c>
      <c r="K111">
        <f>G111</f>
        <v>3.6078199998883065E-2</v>
      </c>
      <c r="O111">
        <f t="shared" ca="1" si="19"/>
        <v>3.653990926155664E-2</v>
      </c>
      <c r="Q111" s="2">
        <f t="shared" si="16"/>
        <v>39165.951699999998</v>
      </c>
      <c r="U111">
        <v>-1879.5</v>
      </c>
      <c r="V111">
        <v>-9.7569092031335458E-4</v>
      </c>
    </row>
    <row r="112" spans="1:22" x14ac:dyDescent="0.2">
      <c r="A112" s="48" t="s">
        <v>75</v>
      </c>
      <c r="B112" s="12" t="s">
        <v>33</v>
      </c>
      <c r="C112" s="26">
        <v>54211.346400000002</v>
      </c>
      <c r="D112" s="26">
        <v>2.0000000000000001E-4</v>
      </c>
      <c r="E112">
        <f t="shared" si="14"/>
        <v>21972.094650290383</v>
      </c>
      <c r="F112">
        <f t="shared" si="15"/>
        <v>21972</v>
      </c>
      <c r="G112">
        <f t="shared" si="13"/>
        <v>3.6365200001455378E-2</v>
      </c>
      <c r="K112">
        <f>G112</f>
        <v>3.6365200001455378E-2</v>
      </c>
      <c r="O112">
        <f t="shared" ca="1" si="19"/>
        <v>3.6829838212904344E-2</v>
      </c>
      <c r="Q112" s="2">
        <f t="shared" si="16"/>
        <v>39192.846400000002</v>
      </c>
      <c r="U112">
        <v>-1835</v>
      </c>
      <c r="V112">
        <v>-1.9017206795979291E-5</v>
      </c>
    </row>
    <row r="113" spans="1:22" x14ac:dyDescent="0.2">
      <c r="A113" s="19" t="s">
        <v>66</v>
      </c>
      <c r="B113" s="63"/>
      <c r="C113" s="64">
        <v>54229.40178</v>
      </c>
      <c r="D113" s="83">
        <v>1E-4</v>
      </c>
      <c r="E113">
        <f t="shared" si="14"/>
        <v>22019.088670944406</v>
      </c>
      <c r="F113">
        <f t="shared" si="15"/>
        <v>22019</v>
      </c>
      <c r="G113">
        <f t="shared" si="13"/>
        <v>3.4067900000081863E-2</v>
      </c>
      <c r="N113">
        <f>G113</f>
        <v>3.4067900000081863E-2</v>
      </c>
      <c r="O113">
        <f t="shared" ca="1" si="19"/>
        <v>3.7024504794523509E-2</v>
      </c>
      <c r="Q113" s="2">
        <f t="shared" si="16"/>
        <v>39210.90178</v>
      </c>
      <c r="U113">
        <v>-1748</v>
      </c>
      <c r="V113">
        <v>-3.8574499922106043E-4</v>
      </c>
    </row>
    <row r="114" spans="1:22" x14ac:dyDescent="0.2">
      <c r="A114" s="22" t="s">
        <v>81</v>
      </c>
      <c r="B114" s="84" t="s">
        <v>33</v>
      </c>
      <c r="C114" s="22">
        <v>54871.802900000002</v>
      </c>
      <c r="D114" s="22">
        <v>1E-4</v>
      </c>
      <c r="E114">
        <f t="shared" si="14"/>
        <v>23691.111719002758</v>
      </c>
      <c r="F114">
        <f t="shared" si="15"/>
        <v>23691</v>
      </c>
      <c r="G114">
        <f t="shared" si="13"/>
        <v>4.2923100001644343E-2</v>
      </c>
      <c r="K114">
        <f>G114</f>
        <v>4.2923100001644343E-2</v>
      </c>
      <c r="O114">
        <f t="shared" ca="1" si="19"/>
        <v>4.3949664889571367E-2</v>
      </c>
      <c r="Q114" s="2">
        <f t="shared" si="16"/>
        <v>39853.302900000002</v>
      </c>
      <c r="U114">
        <v>-1708.5</v>
      </c>
      <c r="V114">
        <v>-4.7925935359671712E-4</v>
      </c>
    </row>
    <row r="115" spans="1:22" x14ac:dyDescent="0.2">
      <c r="A115" s="64" t="s">
        <v>79</v>
      </c>
      <c r="B115" s="63" t="s">
        <v>35</v>
      </c>
      <c r="C115" s="64">
        <v>54888.9012</v>
      </c>
      <c r="D115" s="64">
        <v>4.0000000000000002E-4</v>
      </c>
      <c r="E115">
        <f t="shared" si="14"/>
        <v>23735.614679524704</v>
      </c>
      <c r="F115">
        <f t="shared" si="15"/>
        <v>23735.5</v>
      </c>
      <c r="G115">
        <f t="shared" si="13"/>
        <v>4.4060549997084308E-2</v>
      </c>
      <c r="K115">
        <f>G115</f>
        <v>4.4060549997084308E-2</v>
      </c>
      <c r="O115">
        <f t="shared" ca="1" si="19"/>
        <v>4.4133976865785261E-2</v>
      </c>
      <c r="Q115" s="2">
        <f t="shared" si="16"/>
        <v>39870.4012</v>
      </c>
      <c r="U115">
        <v>-1656</v>
      </c>
      <c r="V115">
        <v>1.4977152604842559E-3</v>
      </c>
    </row>
    <row r="116" spans="1:22" x14ac:dyDescent="0.2">
      <c r="A116" s="83" t="s">
        <v>80</v>
      </c>
      <c r="B116" s="85" t="s">
        <v>35</v>
      </c>
      <c r="C116" s="83">
        <v>54922.327100000002</v>
      </c>
      <c r="D116" s="83">
        <v>1E-4</v>
      </c>
      <c r="E116">
        <f t="shared" si="14"/>
        <v>23822.614644907851</v>
      </c>
      <c r="F116">
        <f t="shared" si="15"/>
        <v>23822.5</v>
      </c>
      <c r="G116">
        <f t="shared" si="13"/>
        <v>4.4047249997674953E-2</v>
      </c>
      <c r="K116">
        <f>G116</f>
        <v>4.4047249997674953E-2</v>
      </c>
      <c r="O116">
        <f t="shared" ca="1" si="19"/>
        <v>4.4494317133888829E-2</v>
      </c>
      <c r="Q116" s="2">
        <f t="shared" si="16"/>
        <v>39903.827100000002</v>
      </c>
      <c r="U116">
        <v>-890.5</v>
      </c>
      <c r="V116">
        <v>-1.2849309132434428E-4</v>
      </c>
    </row>
    <row r="117" spans="1:22" x14ac:dyDescent="0.2">
      <c r="A117" s="83" t="s">
        <v>80</v>
      </c>
      <c r="B117" s="85" t="s">
        <v>33</v>
      </c>
      <c r="C117" s="83">
        <v>54937.503299999997</v>
      </c>
      <c r="D117" s="83">
        <v>2.0000000000000001E-4</v>
      </c>
      <c r="E117">
        <f t="shared" ref="E117:E138" si="20">+(C117-C$7)/C$8</f>
        <v>23862.114819163362</v>
      </c>
      <c r="F117">
        <f t="shared" ref="F117:F138" si="21">ROUND(2*E117,0)/2</f>
        <v>23862</v>
      </c>
      <c r="G117">
        <f t="shared" si="13"/>
        <v>4.4114199998148251E-2</v>
      </c>
      <c r="K117">
        <f>G117</f>
        <v>4.4114199998148251E-2</v>
      </c>
      <c r="O117">
        <f t="shared" ca="1" si="19"/>
        <v>4.4657919899292166E-2</v>
      </c>
      <c r="Q117" s="2">
        <f t="shared" ref="Q117:Q138" si="22">+C117-15018.5</f>
        <v>39919.003299999997</v>
      </c>
      <c r="U117">
        <v>-807.5</v>
      </c>
      <c r="V117">
        <v>-9.5537133165635169E-4</v>
      </c>
    </row>
    <row r="118" spans="1:22" x14ac:dyDescent="0.2">
      <c r="A118" s="64" t="s">
        <v>79</v>
      </c>
      <c r="B118" s="63" t="s">
        <v>35</v>
      </c>
      <c r="C118" s="64">
        <v>54957.676299999999</v>
      </c>
      <c r="D118" s="64">
        <v>6.9999999999999999E-4</v>
      </c>
      <c r="E118">
        <f t="shared" si="20"/>
        <v>23914.620519882697</v>
      </c>
      <c r="F118">
        <f t="shared" si="21"/>
        <v>23914.5</v>
      </c>
      <c r="G118">
        <f t="shared" si="13"/>
        <v>4.6304449999297503E-2</v>
      </c>
      <c r="K118">
        <f>G118</f>
        <v>4.6304449999297503E-2</v>
      </c>
      <c r="O118">
        <f t="shared" ca="1" si="19"/>
        <v>4.487536661280294E-2</v>
      </c>
      <c r="Q118" s="2">
        <f t="shared" si="22"/>
        <v>39939.176299999999</v>
      </c>
      <c r="U118">
        <v>-740.5</v>
      </c>
      <c r="V118">
        <v>-7.2285136411665007E-4</v>
      </c>
    </row>
    <row r="119" spans="1:22" x14ac:dyDescent="0.2">
      <c r="A119" s="22" t="s">
        <v>88</v>
      </c>
      <c r="B119" s="84" t="s">
        <v>33</v>
      </c>
      <c r="C119" s="22">
        <v>54971.5196</v>
      </c>
      <c r="D119" s="22">
        <v>2.8E-3</v>
      </c>
      <c r="E119">
        <f t="shared" si="20"/>
        <v>23950.651460584024</v>
      </c>
      <c r="F119">
        <f t="shared" si="21"/>
        <v>23950.5</v>
      </c>
      <c r="O119">
        <f t="shared" ca="1" si="19"/>
        <v>4.5024472930638902E-2</v>
      </c>
      <c r="P119" s="61"/>
      <c r="Q119" s="2">
        <f t="shared" si="22"/>
        <v>39953.0196</v>
      </c>
      <c r="R119">
        <f>+C119-(C$7+F119*C$8)</f>
        <v>5.8192049997160211E-2</v>
      </c>
      <c r="U119">
        <v>-670.5</v>
      </c>
      <c r="V119">
        <v>-6.0202185559319332E-3</v>
      </c>
    </row>
    <row r="120" spans="1:22" x14ac:dyDescent="0.2">
      <c r="A120" s="48" t="s">
        <v>87</v>
      </c>
      <c r="B120" s="85" t="s">
        <v>33</v>
      </c>
      <c r="C120" s="83">
        <v>55251.787400000001</v>
      </c>
      <c r="D120" s="83">
        <v>1E-4</v>
      </c>
      <c r="E120">
        <f t="shared" si="20"/>
        <v>24680.124381223715</v>
      </c>
      <c r="F120">
        <f t="shared" si="21"/>
        <v>24680</v>
      </c>
      <c r="G120">
        <f t="shared" ref="G120:G138" si="23">+C120-(C$7+F120*C$8)</f>
        <v>4.7788000003492925E-2</v>
      </c>
      <c r="K120">
        <f>G120</f>
        <v>4.7788000003492925E-2</v>
      </c>
      <c r="O120">
        <f t="shared" ca="1" si="19"/>
        <v>4.8045946787898121E-2</v>
      </c>
      <c r="P120" s="61"/>
      <c r="Q120" s="2">
        <f t="shared" si="22"/>
        <v>40233.287400000001</v>
      </c>
      <c r="U120">
        <v>0</v>
      </c>
      <c r="V120">
        <v>0</v>
      </c>
    </row>
    <row r="121" spans="1:22" x14ac:dyDescent="0.2">
      <c r="A121" s="22" t="s">
        <v>82</v>
      </c>
      <c r="B121" s="84" t="s">
        <v>33</v>
      </c>
      <c r="C121" s="22">
        <v>55283.675999999999</v>
      </c>
      <c r="D121" s="22">
        <v>2.0000000000000001E-4</v>
      </c>
      <c r="E121">
        <f t="shared" si="20"/>
        <v>24763.123106646719</v>
      </c>
      <c r="F121">
        <f t="shared" si="21"/>
        <v>24763</v>
      </c>
      <c r="G121">
        <f t="shared" si="23"/>
        <v>4.729829999996582E-2</v>
      </c>
      <c r="K121">
        <f>G121</f>
        <v>4.729829999996582E-2</v>
      </c>
      <c r="O121">
        <f t="shared" ca="1" si="19"/>
        <v>4.8389719687353248E-2</v>
      </c>
      <c r="Q121" s="2">
        <f t="shared" si="22"/>
        <v>40265.175999999999</v>
      </c>
      <c r="U121">
        <v>75.5</v>
      </c>
      <c r="V121">
        <v>4.7839668695814908E-5</v>
      </c>
    </row>
    <row r="122" spans="1:22" x14ac:dyDescent="0.2">
      <c r="A122" s="22" t="s">
        <v>89</v>
      </c>
      <c r="B122" s="84" t="s">
        <v>35</v>
      </c>
      <c r="C122" s="22">
        <v>55309.418299999998</v>
      </c>
      <c r="D122" s="22">
        <v>3.8999999999999998E-3</v>
      </c>
      <c r="E122">
        <f t="shared" si="20"/>
        <v>24830.124420265274</v>
      </c>
      <c r="F122">
        <f t="shared" si="21"/>
        <v>24830</v>
      </c>
      <c r="G122">
        <f t="shared" si="23"/>
        <v>4.7803000001295004E-2</v>
      </c>
      <c r="K122">
        <f>G122</f>
        <v>4.7803000001295004E-2</v>
      </c>
      <c r="O122">
        <f t="shared" ca="1" si="19"/>
        <v>4.8667223112214615E-2</v>
      </c>
      <c r="P122" s="61"/>
      <c r="Q122" s="2">
        <f t="shared" si="22"/>
        <v>40290.918299999998</v>
      </c>
      <c r="U122">
        <v>128.5</v>
      </c>
      <c r="V122">
        <v>1.5198330802377313E-3</v>
      </c>
    </row>
    <row r="123" spans="1:22" x14ac:dyDescent="0.2">
      <c r="A123" s="20" t="s">
        <v>92</v>
      </c>
      <c r="B123" s="63" t="s">
        <v>33</v>
      </c>
      <c r="C123" s="64">
        <v>55336.307699999998</v>
      </c>
      <c r="D123" s="64">
        <v>2.0000000000000001E-4</v>
      </c>
      <c r="E123">
        <f t="shared" si="20"/>
        <v>24900.111372573916</v>
      </c>
      <c r="F123">
        <f t="shared" si="21"/>
        <v>24900</v>
      </c>
      <c r="G123">
        <f t="shared" si="23"/>
        <v>4.2789999999513384E-2</v>
      </c>
      <c r="N123">
        <f>G123</f>
        <v>4.2789999999513384E-2</v>
      </c>
      <c r="O123">
        <f t="shared" ca="1" si="19"/>
        <v>4.8957152063562305E-2</v>
      </c>
      <c r="P123" s="61"/>
      <c r="Q123" s="2">
        <f t="shared" si="22"/>
        <v>40317.807699999998</v>
      </c>
      <c r="U123">
        <v>196.5</v>
      </c>
      <c r="V123">
        <v>2.3423906677635387E-3</v>
      </c>
    </row>
    <row r="124" spans="1:22" x14ac:dyDescent="0.2">
      <c r="A124" s="23" t="s">
        <v>102</v>
      </c>
      <c r="B124" s="63"/>
      <c r="C124" s="64">
        <v>55593.926500000001</v>
      </c>
      <c r="D124" s="22">
        <v>2.0000000000000001E-4</v>
      </c>
      <c r="E124">
        <f t="shared" si="20"/>
        <v>25570.634131334271</v>
      </c>
      <c r="F124">
        <f t="shared" si="21"/>
        <v>25570.5</v>
      </c>
      <c r="G124">
        <f t="shared" si="23"/>
        <v>5.1534049998736009E-2</v>
      </c>
      <c r="L124">
        <f>G124</f>
        <v>5.1534049998736009E-2</v>
      </c>
      <c r="O124">
        <f t="shared" ca="1" si="19"/>
        <v>5.1734257233257037E-2</v>
      </c>
      <c r="Q124" s="2">
        <f t="shared" si="22"/>
        <v>40575.426500000001</v>
      </c>
      <c r="U124">
        <v>197</v>
      </c>
      <c r="V124">
        <v>4.3740947876358405E-4</v>
      </c>
    </row>
    <row r="125" spans="1:22" x14ac:dyDescent="0.2">
      <c r="A125" s="22" t="s">
        <v>90</v>
      </c>
      <c r="B125" s="84" t="s">
        <v>33</v>
      </c>
      <c r="C125" s="22">
        <v>55622.934399999998</v>
      </c>
      <c r="D125" s="22">
        <v>2.0000000000000001E-4</v>
      </c>
      <c r="E125">
        <f t="shared" si="20"/>
        <v>25646.135054146744</v>
      </c>
      <c r="F125">
        <f t="shared" si="21"/>
        <v>25646</v>
      </c>
      <c r="G125">
        <f t="shared" si="23"/>
        <v>5.1888599999074358E-2</v>
      </c>
      <c r="K125">
        <f t="shared" ref="K125:K134" si="24">G125</f>
        <v>5.1888599999074358E-2</v>
      </c>
      <c r="O125">
        <f t="shared" ca="1" si="19"/>
        <v>5.204696631649635E-2</v>
      </c>
      <c r="P125" s="61"/>
      <c r="Q125" s="2">
        <f t="shared" si="22"/>
        <v>40604.434399999998</v>
      </c>
      <c r="U125">
        <v>204.5</v>
      </c>
      <c r="V125">
        <v>1.26269155589398E-3</v>
      </c>
    </row>
    <row r="126" spans="1:22" x14ac:dyDescent="0.2">
      <c r="A126" s="20" t="s">
        <v>104</v>
      </c>
      <c r="B126" s="85" t="s">
        <v>33</v>
      </c>
      <c r="C126" s="83">
        <v>55643.298999999999</v>
      </c>
      <c r="D126" s="83">
        <v>5.0000000000000001E-4</v>
      </c>
      <c r="E126" s="13">
        <f t="shared" si="20"/>
        <v>25699.139445802364</v>
      </c>
      <c r="F126">
        <f t="shared" si="21"/>
        <v>25699</v>
      </c>
      <c r="G126">
        <f t="shared" si="23"/>
        <v>5.3575899997667875E-2</v>
      </c>
      <c r="K126">
        <f t="shared" si="24"/>
        <v>5.3575899997667875E-2</v>
      </c>
      <c r="O126">
        <f t="shared" ca="1" si="19"/>
        <v>5.2266483951088176E-2</v>
      </c>
      <c r="P126" s="61"/>
      <c r="Q126" s="2">
        <f t="shared" si="22"/>
        <v>40624.798999999999</v>
      </c>
      <c r="U126">
        <v>239</v>
      </c>
      <c r="V126">
        <v>-4.1810108377831057E-3</v>
      </c>
    </row>
    <row r="127" spans="1:22" x14ac:dyDescent="0.2">
      <c r="A127" s="22" t="s">
        <v>91</v>
      </c>
      <c r="B127" s="84" t="s">
        <v>35</v>
      </c>
      <c r="C127" s="22">
        <v>55669.426099999997</v>
      </c>
      <c r="D127" s="22">
        <v>1.6000000000000001E-3</v>
      </c>
      <c r="E127">
        <f t="shared" si="20"/>
        <v>25767.142305727208</v>
      </c>
      <c r="F127">
        <f t="shared" si="21"/>
        <v>25767</v>
      </c>
      <c r="G127">
        <f t="shared" si="23"/>
        <v>5.4674699997121934E-2</v>
      </c>
      <c r="K127">
        <f t="shared" si="24"/>
        <v>5.4674699997121934E-2</v>
      </c>
      <c r="O127">
        <f t="shared" ca="1" si="19"/>
        <v>5.2548129218111646E-2</v>
      </c>
      <c r="P127" s="61"/>
      <c r="Q127" s="2">
        <f t="shared" si="22"/>
        <v>40650.926099999997</v>
      </c>
      <c r="U127">
        <v>277</v>
      </c>
      <c r="V127">
        <v>-5.9581601817626506E-5</v>
      </c>
    </row>
    <row r="128" spans="1:22" x14ac:dyDescent="0.2">
      <c r="A128" s="22" t="s">
        <v>91</v>
      </c>
      <c r="B128" s="84" t="s">
        <v>33</v>
      </c>
      <c r="C128" s="22">
        <v>55669.616300000002</v>
      </c>
      <c r="D128" s="22">
        <v>1E-4</v>
      </c>
      <c r="E128">
        <f t="shared" si="20"/>
        <v>25767.637352784019</v>
      </c>
      <c r="F128">
        <f t="shared" si="21"/>
        <v>25767.5</v>
      </c>
      <c r="G128">
        <f t="shared" si="23"/>
        <v>5.2771750000829343E-2</v>
      </c>
      <c r="K128">
        <f t="shared" si="24"/>
        <v>5.2771750000829343E-2</v>
      </c>
      <c r="O128">
        <f t="shared" ca="1" si="19"/>
        <v>5.2550200139192697E-2</v>
      </c>
      <c r="P128" s="61"/>
      <c r="Q128" s="2">
        <f t="shared" si="22"/>
        <v>40651.116300000002</v>
      </c>
      <c r="U128">
        <v>277.5</v>
      </c>
      <c r="V128">
        <v>1.4354372033267282E-3</v>
      </c>
    </row>
    <row r="129" spans="1:22" x14ac:dyDescent="0.2">
      <c r="A129" s="20" t="s">
        <v>104</v>
      </c>
      <c r="B129" s="85" t="s">
        <v>33</v>
      </c>
      <c r="C129" s="83">
        <v>55672.498699999996</v>
      </c>
      <c r="D129" s="83">
        <v>2.9999999999999997E-4</v>
      </c>
      <c r="E129" s="13">
        <f t="shared" si="20"/>
        <v>25775.139580105344</v>
      </c>
      <c r="F129">
        <f t="shared" si="21"/>
        <v>25775</v>
      </c>
      <c r="G129">
        <f t="shared" si="23"/>
        <v>5.3627499997674022E-2</v>
      </c>
      <c r="K129">
        <f t="shared" si="24"/>
        <v>5.3627499997674022E-2</v>
      </c>
      <c r="O129">
        <f t="shared" ca="1" si="19"/>
        <v>5.2581263955408526E-2</v>
      </c>
      <c r="P129" s="61"/>
      <c r="Q129" s="2">
        <f t="shared" si="22"/>
        <v>40653.998699999996</v>
      </c>
      <c r="U129">
        <v>1030.5</v>
      </c>
      <c r="V129">
        <v>-1.6624129057163373E-4</v>
      </c>
    </row>
    <row r="130" spans="1:22" x14ac:dyDescent="0.2">
      <c r="A130" s="22" t="s">
        <v>90</v>
      </c>
      <c r="B130" s="84" t="s">
        <v>35</v>
      </c>
      <c r="C130" s="22">
        <v>55685.748500000002</v>
      </c>
      <c r="D130" s="22">
        <v>6.9999999999999999E-4</v>
      </c>
      <c r="E130">
        <f t="shared" si="20"/>
        <v>25809.625776178869</v>
      </c>
      <c r="F130">
        <f t="shared" si="21"/>
        <v>25809.5</v>
      </c>
      <c r="G130">
        <f t="shared" si="23"/>
        <v>4.8323950002668425E-2</v>
      </c>
      <c r="K130">
        <f t="shared" si="24"/>
        <v>4.8323950002668425E-2</v>
      </c>
      <c r="O130">
        <f t="shared" ca="1" si="19"/>
        <v>5.272415751000132E-2</v>
      </c>
      <c r="P130" s="61"/>
      <c r="Q130" s="2">
        <f t="shared" si="22"/>
        <v>40667.248500000002</v>
      </c>
      <c r="U130">
        <v>1191.5</v>
      </c>
      <c r="V130">
        <v>1.8298141731065698E-3</v>
      </c>
    </row>
    <row r="131" spans="1:22" x14ac:dyDescent="0.2">
      <c r="A131" s="22" t="s">
        <v>91</v>
      </c>
      <c r="B131" s="84" t="s">
        <v>33</v>
      </c>
      <c r="C131" s="22">
        <v>55700.352599999998</v>
      </c>
      <c r="D131" s="22">
        <v>1.1000000000000001E-3</v>
      </c>
      <c r="E131">
        <f t="shared" si="20"/>
        <v>25847.636905107385</v>
      </c>
      <c r="F131">
        <f t="shared" si="21"/>
        <v>25847.5</v>
      </c>
      <c r="G131">
        <f t="shared" si="23"/>
        <v>5.2599750000808854E-2</v>
      </c>
      <c r="K131">
        <f t="shared" si="24"/>
        <v>5.2599750000808854E-2</v>
      </c>
      <c r="O131">
        <f t="shared" ca="1" si="19"/>
        <v>5.2881547512161502E-2</v>
      </c>
      <c r="P131" s="61"/>
      <c r="Q131" s="2">
        <f t="shared" si="22"/>
        <v>40681.852599999998</v>
      </c>
      <c r="U131">
        <v>2050.5</v>
      </c>
      <c r="V131">
        <v>2.2721225032000802E-3</v>
      </c>
    </row>
    <row r="132" spans="1:22" x14ac:dyDescent="0.2">
      <c r="A132" s="22" t="s">
        <v>91</v>
      </c>
      <c r="B132" s="84" t="s">
        <v>35</v>
      </c>
      <c r="C132" s="22">
        <v>55700.546199999997</v>
      </c>
      <c r="D132" s="22">
        <v>3.8E-3</v>
      </c>
      <c r="E132">
        <f t="shared" si="20"/>
        <v>25848.140801585807</v>
      </c>
      <c r="F132">
        <f t="shared" si="21"/>
        <v>25848</v>
      </c>
      <c r="G132">
        <f t="shared" si="23"/>
        <v>5.4096799998660572E-2</v>
      </c>
      <c r="K132">
        <f t="shared" si="24"/>
        <v>5.4096799998660572E-2</v>
      </c>
      <c r="O132">
        <f t="shared" ca="1" si="19"/>
        <v>5.2883618433242553E-2</v>
      </c>
      <c r="P132" s="61"/>
      <c r="Q132" s="2">
        <f t="shared" si="22"/>
        <v>40682.046199999997</v>
      </c>
      <c r="U132">
        <v>2061</v>
      </c>
      <c r="V132">
        <v>8.675174176460132E-4</v>
      </c>
    </row>
    <row r="133" spans="1:22" x14ac:dyDescent="0.2">
      <c r="A133" s="64" t="s">
        <v>103</v>
      </c>
      <c r="B133" s="63" t="s">
        <v>33</v>
      </c>
      <c r="C133" s="64">
        <v>55989.854700000004</v>
      </c>
      <c r="D133" s="64">
        <v>2.9999999999999997E-4</v>
      </c>
      <c r="E133" s="13">
        <f t="shared" si="20"/>
        <v>26601.144594604099</v>
      </c>
      <c r="F133">
        <f t="shared" si="21"/>
        <v>26601</v>
      </c>
      <c r="G133">
        <f t="shared" si="23"/>
        <v>5.5554099999426398E-2</v>
      </c>
      <c r="K133">
        <f t="shared" si="24"/>
        <v>5.5554099999426398E-2</v>
      </c>
      <c r="O133">
        <f t="shared" ca="1" si="19"/>
        <v>5.6002425581311362E-2</v>
      </c>
      <c r="P133" s="61"/>
      <c r="Q133" s="2">
        <f t="shared" si="22"/>
        <v>40971.354700000004</v>
      </c>
    </row>
    <row r="134" spans="1:22" x14ac:dyDescent="0.2">
      <c r="A134" s="64" t="s">
        <v>103</v>
      </c>
      <c r="B134" s="63" t="s">
        <v>33</v>
      </c>
      <c r="C134" s="64">
        <v>56051.714500000002</v>
      </c>
      <c r="D134" s="64">
        <v>4.0000000000000002E-4</v>
      </c>
      <c r="E134" s="13">
        <f t="shared" si="20"/>
        <v>26762.151492207697</v>
      </c>
      <c r="F134">
        <f t="shared" si="21"/>
        <v>26762</v>
      </c>
      <c r="G134">
        <f t="shared" si="23"/>
        <v>5.8204200002364814E-2</v>
      </c>
      <c r="K134">
        <f t="shared" si="24"/>
        <v>5.8204200002364814E-2</v>
      </c>
      <c r="O134">
        <f t="shared" ca="1" si="19"/>
        <v>5.666926216941106E-2</v>
      </c>
      <c r="P134" s="61"/>
      <c r="Q134" s="2">
        <f t="shared" si="22"/>
        <v>41033.214500000002</v>
      </c>
    </row>
    <row r="135" spans="1:22" x14ac:dyDescent="0.2">
      <c r="A135" s="23" t="s">
        <v>105</v>
      </c>
      <c r="B135" s="63" t="s">
        <v>33</v>
      </c>
      <c r="C135" s="64">
        <v>56381.751300000004</v>
      </c>
      <c r="D135" s="64">
        <v>2.9999999999999997E-4</v>
      </c>
      <c r="E135" s="13">
        <f t="shared" si="20"/>
        <v>27621.161726043258</v>
      </c>
      <c r="F135">
        <f t="shared" si="21"/>
        <v>27621</v>
      </c>
      <c r="G135">
        <f t="shared" si="23"/>
        <v>6.2136100001225714E-2</v>
      </c>
      <c r="L135" s="6">
        <f>G135</f>
        <v>6.2136100001225714E-2</v>
      </c>
      <c r="O135">
        <f t="shared" ca="1" si="19"/>
        <v>6.022710458666352E-2</v>
      </c>
      <c r="P135" s="61"/>
      <c r="Q135" s="2">
        <f t="shared" si="22"/>
        <v>41363.251300000004</v>
      </c>
    </row>
    <row r="136" spans="1:22" x14ac:dyDescent="0.2">
      <c r="A136" s="23" t="s">
        <v>105</v>
      </c>
      <c r="B136" s="63" t="s">
        <v>35</v>
      </c>
      <c r="C136" s="64">
        <v>56385.784099999997</v>
      </c>
      <c r="D136" s="64">
        <v>2.9999999999999997E-4</v>
      </c>
      <c r="E136" s="13">
        <f t="shared" si="20"/>
        <v>27631.658181199189</v>
      </c>
      <c r="F136">
        <f t="shared" si="21"/>
        <v>27631.5</v>
      </c>
      <c r="G136">
        <f t="shared" si="23"/>
        <v>6.0774149998906069E-2</v>
      </c>
      <c r="L136" s="6">
        <f>G136</f>
        <v>6.0774149998906069E-2</v>
      </c>
      <c r="O136">
        <f t="shared" ca="1" si="19"/>
        <v>6.0270593929365672E-2</v>
      </c>
      <c r="P136" s="61"/>
      <c r="Q136" s="2">
        <f t="shared" si="22"/>
        <v>41367.284099999997</v>
      </c>
    </row>
    <row r="137" spans="1:22" x14ac:dyDescent="0.2">
      <c r="A137" s="13" t="s">
        <v>137</v>
      </c>
      <c r="B137" s="69" t="s">
        <v>33</v>
      </c>
      <c r="C137" s="70">
        <v>56395.390200000002</v>
      </c>
      <c r="D137" s="70">
        <v>1E-4</v>
      </c>
      <c r="E137" s="105">
        <f t="shared" si="20"/>
        <v>27656.660660338639</v>
      </c>
      <c r="F137" s="13">
        <f t="shared" si="21"/>
        <v>27656.5</v>
      </c>
      <c r="G137" s="106">
        <f t="shared" si="23"/>
        <v>6.1726649997581262E-2</v>
      </c>
      <c r="M137" s="10">
        <f>G137</f>
        <v>6.1726649997581262E-2</v>
      </c>
      <c r="O137">
        <f t="shared" ca="1" si="19"/>
        <v>6.037413998341843E-2</v>
      </c>
      <c r="P137" s="61"/>
      <c r="Q137" s="2">
        <f t="shared" si="22"/>
        <v>41376.890200000002</v>
      </c>
    </row>
    <row r="138" spans="1:22" x14ac:dyDescent="0.2">
      <c r="A138" s="13" t="s">
        <v>137</v>
      </c>
      <c r="B138" s="69" t="s">
        <v>35</v>
      </c>
      <c r="C138" s="70">
        <v>56395.582399999999</v>
      </c>
      <c r="D138" s="70">
        <v>1E-4</v>
      </c>
      <c r="E138" s="105">
        <f t="shared" si="20"/>
        <v>27657.160912937565</v>
      </c>
      <c r="F138" s="13">
        <f t="shared" si="21"/>
        <v>27657</v>
      </c>
      <c r="G138" s="106">
        <f t="shared" si="23"/>
        <v>6.1823700001696125E-2</v>
      </c>
      <c r="M138" s="10">
        <f>G138</f>
        <v>6.1823700001696125E-2</v>
      </c>
      <c r="O138">
        <f t="shared" ca="1" si="19"/>
        <v>6.0376210904499482E-2</v>
      </c>
      <c r="Q138" s="2">
        <f t="shared" si="22"/>
        <v>41377.082399999999</v>
      </c>
    </row>
    <row r="139" spans="1:22" x14ac:dyDescent="0.2">
      <c r="A139" s="19"/>
    </row>
    <row r="140" spans="1:22" x14ac:dyDescent="0.2">
      <c r="A140" s="19"/>
    </row>
    <row r="141" spans="1:22" x14ac:dyDescent="0.2">
      <c r="A141" s="19"/>
    </row>
    <row r="142" spans="1:22" x14ac:dyDescent="0.2">
      <c r="A142" s="19"/>
    </row>
    <row r="143" spans="1:22" x14ac:dyDescent="0.2">
      <c r="A143" s="19"/>
    </row>
    <row r="144" spans="1:22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  <row r="148" spans="1:1" x14ac:dyDescent="0.2">
      <c r="A148" s="19"/>
    </row>
    <row r="149" spans="1:1" x14ac:dyDescent="0.2">
      <c r="A149" s="19"/>
    </row>
    <row r="150" spans="1:1" x14ac:dyDescent="0.2">
      <c r="A150" s="19"/>
    </row>
    <row r="151" spans="1:1" x14ac:dyDescent="0.2">
      <c r="A151" s="19"/>
    </row>
    <row r="152" spans="1:1" x14ac:dyDescent="0.2">
      <c r="A152" s="19"/>
    </row>
    <row r="153" spans="1:1" x14ac:dyDescent="0.2">
      <c r="A153" s="19"/>
    </row>
    <row r="154" spans="1:1" x14ac:dyDescent="0.2">
      <c r="A154" s="19"/>
    </row>
    <row r="155" spans="1:1" x14ac:dyDescent="0.2">
      <c r="A155" s="19"/>
    </row>
    <row r="156" spans="1:1" x14ac:dyDescent="0.2">
      <c r="A156" s="19"/>
    </row>
    <row r="157" spans="1:1" x14ac:dyDescent="0.2">
      <c r="A157" s="19"/>
    </row>
    <row r="158" spans="1:1" x14ac:dyDescent="0.2">
      <c r="A158" s="19"/>
    </row>
    <row r="159" spans="1:1" x14ac:dyDescent="0.2">
      <c r="A159" s="19"/>
    </row>
    <row r="160" spans="1:1" x14ac:dyDescent="0.2">
      <c r="A160" s="19"/>
    </row>
    <row r="161" spans="1:1" x14ac:dyDescent="0.2">
      <c r="A161" s="19"/>
    </row>
    <row r="162" spans="1:1" x14ac:dyDescent="0.2">
      <c r="A162" s="19"/>
    </row>
    <row r="163" spans="1:1" x14ac:dyDescent="0.2">
      <c r="A163" s="19"/>
    </row>
    <row r="164" spans="1:1" x14ac:dyDescent="0.2">
      <c r="A164" s="19"/>
    </row>
    <row r="165" spans="1:1" x14ac:dyDescent="0.2">
      <c r="A165" s="19"/>
    </row>
    <row r="166" spans="1:1" x14ac:dyDescent="0.2">
      <c r="A166" s="19"/>
    </row>
    <row r="167" spans="1:1" x14ac:dyDescent="0.2">
      <c r="A167" s="19"/>
    </row>
    <row r="168" spans="1:1" x14ac:dyDescent="0.2">
      <c r="A168" s="19"/>
    </row>
    <row r="169" spans="1:1" x14ac:dyDescent="0.2">
      <c r="A169" s="19"/>
    </row>
    <row r="170" spans="1:1" x14ac:dyDescent="0.2">
      <c r="A170" s="19"/>
    </row>
    <row r="171" spans="1:1" x14ac:dyDescent="0.2">
      <c r="A171" s="19"/>
    </row>
    <row r="172" spans="1:1" x14ac:dyDescent="0.2">
      <c r="A172" s="19"/>
    </row>
    <row r="173" spans="1:1" x14ac:dyDescent="0.2">
      <c r="A173" s="19"/>
    </row>
    <row r="174" spans="1:1" x14ac:dyDescent="0.2">
      <c r="A174" s="19"/>
    </row>
    <row r="175" spans="1:1" x14ac:dyDescent="0.2">
      <c r="A175" s="19"/>
    </row>
    <row r="176" spans="1:1" x14ac:dyDescent="0.2">
      <c r="A176" s="19"/>
    </row>
    <row r="177" spans="1:1" x14ac:dyDescent="0.2">
      <c r="A177" s="19"/>
    </row>
    <row r="178" spans="1:1" x14ac:dyDescent="0.2">
      <c r="A178" s="19"/>
    </row>
    <row r="179" spans="1:1" x14ac:dyDescent="0.2">
      <c r="A179" s="19"/>
    </row>
    <row r="180" spans="1:1" x14ac:dyDescent="0.2">
      <c r="A180" s="19"/>
    </row>
    <row r="181" spans="1:1" x14ac:dyDescent="0.2">
      <c r="A181" s="19"/>
    </row>
    <row r="182" spans="1:1" x14ac:dyDescent="0.2">
      <c r="A182" s="19"/>
    </row>
    <row r="183" spans="1:1" x14ac:dyDescent="0.2">
      <c r="A183" s="19"/>
    </row>
    <row r="184" spans="1:1" x14ac:dyDescent="0.2">
      <c r="A184" s="19"/>
    </row>
    <row r="185" spans="1:1" x14ac:dyDescent="0.2">
      <c r="A185" s="19"/>
    </row>
    <row r="186" spans="1:1" x14ac:dyDescent="0.2">
      <c r="A186" s="19"/>
    </row>
    <row r="187" spans="1:1" x14ac:dyDescent="0.2">
      <c r="A187" s="19"/>
    </row>
    <row r="188" spans="1:1" x14ac:dyDescent="0.2">
      <c r="A188" s="19"/>
    </row>
    <row r="189" spans="1:1" x14ac:dyDescent="0.2">
      <c r="A189" s="19"/>
    </row>
    <row r="190" spans="1:1" x14ac:dyDescent="0.2">
      <c r="A190" s="19"/>
    </row>
    <row r="191" spans="1:1" x14ac:dyDescent="0.2">
      <c r="A191" s="19"/>
    </row>
    <row r="192" spans="1:1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  <row r="200" spans="1:1" x14ac:dyDescent="0.2">
      <c r="A200" s="19"/>
    </row>
    <row r="201" spans="1:1" x14ac:dyDescent="0.2">
      <c r="A201" s="19"/>
    </row>
    <row r="202" spans="1:1" x14ac:dyDescent="0.2">
      <c r="A202" s="19"/>
    </row>
    <row r="203" spans="1:1" x14ac:dyDescent="0.2">
      <c r="A203" s="19"/>
    </row>
    <row r="204" spans="1:1" x14ac:dyDescent="0.2">
      <c r="A204" s="19"/>
    </row>
    <row r="205" spans="1:1" x14ac:dyDescent="0.2">
      <c r="A205" s="19"/>
    </row>
    <row r="206" spans="1:1" x14ac:dyDescent="0.2">
      <c r="A206" s="19"/>
    </row>
    <row r="207" spans="1:1" x14ac:dyDescent="0.2">
      <c r="A207" s="19"/>
    </row>
    <row r="208" spans="1:1" x14ac:dyDescent="0.2">
      <c r="A208" s="19"/>
    </row>
    <row r="209" spans="1:1" x14ac:dyDescent="0.2">
      <c r="A209" s="19"/>
    </row>
    <row r="210" spans="1:1" x14ac:dyDescent="0.2">
      <c r="A210" s="19"/>
    </row>
    <row r="211" spans="1:1" x14ac:dyDescent="0.2">
      <c r="A211" s="19"/>
    </row>
    <row r="212" spans="1:1" x14ac:dyDescent="0.2">
      <c r="A212" s="19"/>
    </row>
    <row r="213" spans="1:1" x14ac:dyDescent="0.2">
      <c r="A213" s="19"/>
    </row>
    <row r="214" spans="1:1" x14ac:dyDescent="0.2">
      <c r="A214" s="19"/>
    </row>
    <row r="215" spans="1:1" x14ac:dyDescent="0.2">
      <c r="A215" s="19"/>
    </row>
    <row r="216" spans="1:1" x14ac:dyDescent="0.2">
      <c r="A216" s="19"/>
    </row>
    <row r="217" spans="1:1" x14ac:dyDescent="0.2">
      <c r="A217" s="19"/>
    </row>
  </sheetData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39"/>
  <sheetViews>
    <sheetView topLeftCell="A85" workbookViewId="0">
      <selection activeCell="A102" sqref="A102:D129"/>
    </sheetView>
  </sheetViews>
  <sheetFormatPr defaultRowHeight="12.75" x14ac:dyDescent="0.2"/>
  <cols>
    <col min="1" max="1" width="19.7109375" style="27" customWidth="1"/>
    <col min="2" max="2" width="4.42578125" style="36" customWidth="1"/>
    <col min="3" max="3" width="12.7109375" style="27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27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 x14ac:dyDescent="0.25">
      <c r="A1" s="311" t="s">
        <v>212</v>
      </c>
      <c r="I1" s="312" t="s">
        <v>150</v>
      </c>
      <c r="J1" s="313" t="s">
        <v>133</v>
      </c>
    </row>
    <row r="2" spans="1:16" x14ac:dyDescent="0.2">
      <c r="I2" s="314" t="s">
        <v>152</v>
      </c>
      <c r="J2" s="315" t="s">
        <v>213</v>
      </c>
    </row>
    <row r="3" spans="1:16" x14ac:dyDescent="0.2">
      <c r="A3" s="316" t="s">
        <v>214</v>
      </c>
      <c r="I3" s="314" t="s">
        <v>95</v>
      </c>
      <c r="J3" s="315" t="s">
        <v>215</v>
      </c>
    </row>
    <row r="4" spans="1:16" x14ac:dyDescent="0.2">
      <c r="I4" s="314" t="s">
        <v>216</v>
      </c>
      <c r="J4" s="315" t="s">
        <v>215</v>
      </c>
    </row>
    <row r="5" spans="1:16" ht="13.5" thickBot="1" x14ac:dyDescent="0.25">
      <c r="I5" s="317" t="s">
        <v>217</v>
      </c>
      <c r="J5" s="318" t="s">
        <v>132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GCVS 1985 </v>
      </c>
      <c r="B11" s="4" t="str">
        <f t="shared" ref="B11:B42" si="1">IF(H11=INT(H11),"I","II")</f>
        <v>I</v>
      </c>
      <c r="C11" s="27">
        <f t="shared" ref="C11:C42" si="2">1*G11</f>
        <v>44365.2497</v>
      </c>
      <c r="D11" s="36" t="str">
        <f t="shared" ref="D11:D42" si="3">VLOOKUP(F11,I$1:J$5,2,FALSE)</f>
        <v>vis</v>
      </c>
      <c r="E11" s="319">
        <f>VLOOKUP(C11,'Active 1'!C$21:E$962,3,FALSE)</f>
        <v>-31286.866855725759</v>
      </c>
      <c r="F11" s="4" t="s">
        <v>217</v>
      </c>
      <c r="G11" s="36" t="str">
        <f t="shared" ref="G11:G42" si="4">MID(I11,3,LEN(I11)-3)</f>
        <v>44365.2497</v>
      </c>
      <c r="H11" s="27">
        <f t="shared" ref="H11:H42" si="5">1*K11</f>
        <v>0</v>
      </c>
      <c r="I11" s="320" t="s">
        <v>218</v>
      </c>
      <c r="J11" s="321" t="s">
        <v>219</v>
      </c>
      <c r="K11" s="320">
        <v>0</v>
      </c>
      <c r="L11" s="320" t="s">
        <v>220</v>
      </c>
      <c r="M11" s="321" t="s">
        <v>221</v>
      </c>
      <c r="N11" s="321" t="s">
        <v>157</v>
      </c>
      <c r="O11" s="322" t="s">
        <v>222</v>
      </c>
      <c r="P11" s="322" t="s">
        <v>223</v>
      </c>
    </row>
    <row r="12" spans="1:16" ht="12.75" customHeight="1" thickBot="1" x14ac:dyDescent="0.25">
      <c r="A12" s="27" t="str">
        <f t="shared" si="0"/>
        <v> AANS 29.1.16 </v>
      </c>
      <c r="B12" s="4" t="str">
        <f t="shared" si="1"/>
        <v>II</v>
      </c>
      <c r="C12" s="27">
        <f t="shared" si="2"/>
        <v>45770.691899999998</v>
      </c>
      <c r="D12" s="36" t="str">
        <f t="shared" si="3"/>
        <v>vis</v>
      </c>
      <c r="E12" s="319">
        <f>VLOOKUP(C12,'Active 1'!C$21:E$962,3,FALSE)</f>
        <v>-27628.861095226937</v>
      </c>
      <c r="F12" s="4" t="s">
        <v>217</v>
      </c>
      <c r="G12" s="36" t="str">
        <f t="shared" si="4"/>
        <v>45770.6919</v>
      </c>
      <c r="H12" s="27">
        <f t="shared" si="5"/>
        <v>3658.5</v>
      </c>
      <c r="I12" s="320" t="s">
        <v>229</v>
      </c>
      <c r="J12" s="321" t="s">
        <v>230</v>
      </c>
      <c r="K12" s="320">
        <v>3658.5</v>
      </c>
      <c r="L12" s="320" t="s">
        <v>226</v>
      </c>
      <c r="M12" s="321" t="s">
        <v>221</v>
      </c>
      <c r="N12" s="321" t="s">
        <v>157</v>
      </c>
      <c r="O12" s="322" t="s">
        <v>227</v>
      </c>
      <c r="P12" s="322" t="s">
        <v>228</v>
      </c>
    </row>
    <row r="13" spans="1:16" ht="12.75" customHeight="1" thickBot="1" x14ac:dyDescent="0.25">
      <c r="A13" s="27" t="str">
        <f t="shared" si="0"/>
        <v> AANS 29.1.16 </v>
      </c>
      <c r="B13" s="4" t="str">
        <f t="shared" si="1"/>
        <v>I</v>
      </c>
      <c r="C13" s="27">
        <f t="shared" si="2"/>
        <v>45770.883999999998</v>
      </c>
      <c r="D13" s="36" t="str">
        <f t="shared" si="3"/>
        <v>vis</v>
      </c>
      <c r="E13" s="319">
        <f>VLOOKUP(C13,'Active 1'!C$21:E$962,3,FALSE)</f>
        <v>-27628.361108171906</v>
      </c>
      <c r="F13" s="4" t="s">
        <v>217</v>
      </c>
      <c r="G13" s="36" t="str">
        <f t="shared" si="4"/>
        <v>45770.8840</v>
      </c>
      <c r="H13" s="27">
        <f t="shared" si="5"/>
        <v>3659</v>
      </c>
      <c r="I13" s="320" t="s">
        <v>231</v>
      </c>
      <c r="J13" s="321" t="s">
        <v>232</v>
      </c>
      <c r="K13" s="320">
        <v>3659</v>
      </c>
      <c r="L13" s="320" t="s">
        <v>233</v>
      </c>
      <c r="M13" s="321" t="s">
        <v>221</v>
      </c>
      <c r="N13" s="321" t="s">
        <v>157</v>
      </c>
      <c r="O13" s="322" t="s">
        <v>227</v>
      </c>
      <c r="P13" s="322" t="s">
        <v>228</v>
      </c>
    </row>
    <row r="14" spans="1:16" ht="12.75" customHeight="1" thickBot="1" x14ac:dyDescent="0.25">
      <c r="A14" s="27" t="str">
        <f t="shared" si="0"/>
        <v> BBS 77 </v>
      </c>
      <c r="B14" s="4" t="str">
        <f t="shared" si="1"/>
        <v>I</v>
      </c>
      <c r="C14" s="27">
        <f t="shared" si="2"/>
        <v>46200.417999999998</v>
      </c>
      <c r="D14" s="36" t="str">
        <f t="shared" si="3"/>
        <v>vis</v>
      </c>
      <c r="E14" s="319">
        <f>VLOOKUP(C14,'Active 1'!C$21:E$962,3,FALSE)</f>
        <v>-26510.394217516354</v>
      </c>
      <c r="F14" s="4" t="s">
        <v>217</v>
      </c>
      <c r="G14" s="36" t="str">
        <f t="shared" si="4"/>
        <v>46200.418</v>
      </c>
      <c r="H14" s="27">
        <f t="shared" si="5"/>
        <v>4777</v>
      </c>
      <c r="I14" s="320" t="s">
        <v>255</v>
      </c>
      <c r="J14" s="321" t="s">
        <v>256</v>
      </c>
      <c r="K14" s="320">
        <v>4777</v>
      </c>
      <c r="L14" s="320" t="s">
        <v>257</v>
      </c>
      <c r="M14" s="321" t="s">
        <v>244</v>
      </c>
      <c r="N14" s="321"/>
      <c r="O14" s="322" t="s">
        <v>245</v>
      </c>
      <c r="P14" s="322" t="s">
        <v>246</v>
      </c>
    </row>
    <row r="15" spans="1:16" ht="12.75" customHeight="1" thickBot="1" x14ac:dyDescent="0.25">
      <c r="A15" s="27" t="str">
        <f t="shared" si="0"/>
        <v> BBS 77 </v>
      </c>
      <c r="B15" s="4" t="str">
        <f t="shared" si="1"/>
        <v>I</v>
      </c>
      <c r="C15" s="27">
        <f t="shared" si="2"/>
        <v>46220.406000000003</v>
      </c>
      <c r="D15" s="36" t="str">
        <f t="shared" si="3"/>
        <v>vis</v>
      </c>
      <c r="E15" s="319">
        <f>VLOOKUP(C15,'Active 1'!C$21:E$962,3,FALSE)</f>
        <v>-26458.370577454265</v>
      </c>
      <c r="F15" s="4" t="s">
        <v>217</v>
      </c>
      <c r="G15" s="36" t="str">
        <f t="shared" si="4"/>
        <v>46220.406</v>
      </c>
      <c r="H15" s="27">
        <f t="shared" si="5"/>
        <v>4829</v>
      </c>
      <c r="I15" s="320" t="s">
        <v>258</v>
      </c>
      <c r="J15" s="321" t="s">
        <v>259</v>
      </c>
      <c r="K15" s="320">
        <v>4829</v>
      </c>
      <c r="L15" s="320" t="s">
        <v>260</v>
      </c>
      <c r="M15" s="321" t="s">
        <v>244</v>
      </c>
      <c r="N15" s="321"/>
      <c r="O15" s="322" t="s">
        <v>245</v>
      </c>
      <c r="P15" s="322" t="s">
        <v>246</v>
      </c>
    </row>
    <row r="16" spans="1:16" ht="12.75" customHeight="1" thickBot="1" x14ac:dyDescent="0.25">
      <c r="A16" s="27" t="str">
        <f t="shared" si="0"/>
        <v> BBS 98 </v>
      </c>
      <c r="B16" s="4" t="str">
        <f t="shared" si="1"/>
        <v>I</v>
      </c>
      <c r="C16" s="27">
        <f t="shared" si="2"/>
        <v>48329.51</v>
      </c>
      <c r="D16" s="36" t="str">
        <f t="shared" si="3"/>
        <v>vis</v>
      </c>
      <c r="E16" s="319">
        <f>VLOOKUP(C16,'Active 1'!C$21:E$962,3,FALSE)</f>
        <v>-20968.913535755135</v>
      </c>
      <c r="F16" s="4" t="s">
        <v>217</v>
      </c>
      <c r="G16" s="36" t="str">
        <f t="shared" si="4"/>
        <v>48329.510</v>
      </c>
      <c r="H16" s="27">
        <f t="shared" si="5"/>
        <v>10319</v>
      </c>
      <c r="I16" s="320" t="s">
        <v>261</v>
      </c>
      <c r="J16" s="321" t="s">
        <v>262</v>
      </c>
      <c r="K16" s="320">
        <v>10319</v>
      </c>
      <c r="L16" s="320" t="s">
        <v>263</v>
      </c>
      <c r="M16" s="321" t="s">
        <v>244</v>
      </c>
      <c r="N16" s="321"/>
      <c r="O16" s="322" t="s">
        <v>264</v>
      </c>
      <c r="P16" s="322" t="s">
        <v>265</v>
      </c>
    </row>
    <row r="17" spans="1:16" ht="12.75" customHeight="1" thickBot="1" x14ac:dyDescent="0.25">
      <c r="A17" s="27" t="str">
        <f t="shared" si="0"/>
        <v> BBS 98 </v>
      </c>
      <c r="B17" s="4" t="str">
        <f t="shared" si="1"/>
        <v>I</v>
      </c>
      <c r="C17" s="27">
        <f t="shared" si="2"/>
        <v>48387.527999999998</v>
      </c>
      <c r="D17" s="36" t="str">
        <f t="shared" si="3"/>
        <v>vis</v>
      </c>
      <c r="E17" s="319">
        <f>VLOOKUP(C17,'Active 1'!C$21:E$962,3,FALSE)</f>
        <v>-20817.907554710444</v>
      </c>
      <c r="F17" s="4" t="s">
        <v>217</v>
      </c>
      <c r="G17" s="36" t="str">
        <f t="shared" si="4"/>
        <v>48387.528</v>
      </c>
      <c r="H17" s="27">
        <f t="shared" si="5"/>
        <v>10470</v>
      </c>
      <c r="I17" s="320" t="s">
        <v>266</v>
      </c>
      <c r="J17" s="321" t="s">
        <v>267</v>
      </c>
      <c r="K17" s="320">
        <v>10470</v>
      </c>
      <c r="L17" s="320" t="s">
        <v>268</v>
      </c>
      <c r="M17" s="321" t="s">
        <v>244</v>
      </c>
      <c r="N17" s="321"/>
      <c r="O17" s="322" t="s">
        <v>264</v>
      </c>
      <c r="P17" s="322" t="s">
        <v>265</v>
      </c>
    </row>
    <row r="18" spans="1:16" ht="12.75" customHeight="1" thickBot="1" x14ac:dyDescent="0.25">
      <c r="A18" s="27" t="str">
        <f t="shared" si="0"/>
        <v> BBS 98 </v>
      </c>
      <c r="B18" s="4" t="str">
        <f t="shared" si="1"/>
        <v>II</v>
      </c>
      <c r="C18" s="27">
        <f t="shared" si="2"/>
        <v>48400.404999999999</v>
      </c>
      <c r="D18" s="36" t="str">
        <f t="shared" si="3"/>
        <v>vis</v>
      </c>
      <c r="E18" s="319">
        <f>VLOOKUP(C18,'Active 1'!C$21:E$962,3,FALSE)</f>
        <v>-20784.392024738492</v>
      </c>
      <c r="F18" s="4" t="s">
        <v>217</v>
      </c>
      <c r="G18" s="36" t="str">
        <f t="shared" si="4"/>
        <v>48400.405</v>
      </c>
      <c r="H18" s="27">
        <f t="shared" si="5"/>
        <v>10503.5</v>
      </c>
      <c r="I18" s="320" t="s">
        <v>269</v>
      </c>
      <c r="J18" s="321" t="s">
        <v>270</v>
      </c>
      <c r="K18" s="320">
        <v>10503.5</v>
      </c>
      <c r="L18" s="320" t="s">
        <v>271</v>
      </c>
      <c r="M18" s="321" t="s">
        <v>244</v>
      </c>
      <c r="N18" s="321"/>
      <c r="O18" s="322" t="s">
        <v>264</v>
      </c>
      <c r="P18" s="322" t="s">
        <v>265</v>
      </c>
    </row>
    <row r="19" spans="1:16" ht="12.75" customHeight="1" thickBot="1" x14ac:dyDescent="0.25">
      <c r="A19" s="27" t="str">
        <f t="shared" si="0"/>
        <v> BBS 102 </v>
      </c>
      <c r="B19" s="4" t="str">
        <f t="shared" si="1"/>
        <v>II</v>
      </c>
      <c r="C19" s="27">
        <f t="shared" si="2"/>
        <v>48717.360999999997</v>
      </c>
      <c r="D19" s="36" t="str">
        <f t="shared" si="3"/>
        <v>vis</v>
      </c>
      <c r="E19" s="319">
        <f>VLOOKUP(C19,'Active 1'!C$21:E$962,3,FALSE)</f>
        <v>-19959.436808633087</v>
      </c>
      <c r="F19" s="4" t="s">
        <v>217</v>
      </c>
      <c r="G19" s="36" t="str">
        <f t="shared" si="4"/>
        <v>48717.361</v>
      </c>
      <c r="H19" s="27">
        <f t="shared" si="5"/>
        <v>11328.5</v>
      </c>
      <c r="I19" s="320" t="s">
        <v>281</v>
      </c>
      <c r="J19" s="321" t="s">
        <v>282</v>
      </c>
      <c r="K19" s="320">
        <v>11328.5</v>
      </c>
      <c r="L19" s="320" t="s">
        <v>283</v>
      </c>
      <c r="M19" s="321" t="s">
        <v>244</v>
      </c>
      <c r="N19" s="321"/>
      <c r="O19" s="322" t="s">
        <v>264</v>
      </c>
      <c r="P19" s="322" t="s">
        <v>284</v>
      </c>
    </row>
    <row r="20" spans="1:16" ht="12.75" customHeight="1" thickBot="1" x14ac:dyDescent="0.25">
      <c r="A20" s="27" t="str">
        <f t="shared" si="0"/>
        <v> BBS 102 </v>
      </c>
      <c r="B20" s="4" t="str">
        <f t="shared" si="1"/>
        <v>II</v>
      </c>
      <c r="C20" s="27">
        <f t="shared" si="2"/>
        <v>48733.491999999998</v>
      </c>
      <c r="D20" s="36" t="str">
        <f t="shared" si="3"/>
        <v>vis</v>
      </c>
      <c r="E20" s="319">
        <f>VLOOKUP(C20,'Active 1'!C$21:E$962,3,FALSE)</f>
        <v>-19917.451950826333</v>
      </c>
      <c r="F20" s="4" t="s">
        <v>217</v>
      </c>
      <c r="G20" s="36" t="str">
        <f t="shared" si="4"/>
        <v>48733.492</v>
      </c>
      <c r="H20" s="27">
        <f t="shared" si="5"/>
        <v>11370.5</v>
      </c>
      <c r="I20" s="320" t="s">
        <v>285</v>
      </c>
      <c r="J20" s="321" t="s">
        <v>286</v>
      </c>
      <c r="K20" s="320">
        <v>11370.5</v>
      </c>
      <c r="L20" s="320" t="s">
        <v>287</v>
      </c>
      <c r="M20" s="321" t="s">
        <v>244</v>
      </c>
      <c r="N20" s="321"/>
      <c r="O20" s="322" t="s">
        <v>264</v>
      </c>
      <c r="P20" s="322" t="s">
        <v>284</v>
      </c>
    </row>
    <row r="21" spans="1:16" ht="12.75" customHeight="1" thickBot="1" x14ac:dyDescent="0.25">
      <c r="A21" s="27" t="str">
        <f t="shared" si="0"/>
        <v> BBS 102 </v>
      </c>
      <c r="B21" s="4" t="str">
        <f t="shared" si="1"/>
        <v>I</v>
      </c>
      <c r="C21" s="27">
        <f t="shared" si="2"/>
        <v>48747.523999999998</v>
      </c>
      <c r="D21" s="36" t="str">
        <f t="shared" si="3"/>
        <v>vis</v>
      </c>
      <c r="E21" s="319">
        <f>VLOOKUP(C21,'Active 1'!C$21:E$962,3,FALSE)</f>
        <v>-19880.930251939451</v>
      </c>
      <c r="F21" s="4" t="s">
        <v>217</v>
      </c>
      <c r="G21" s="36" t="str">
        <f t="shared" si="4"/>
        <v>48747.524</v>
      </c>
      <c r="H21" s="27">
        <f t="shared" si="5"/>
        <v>11407</v>
      </c>
      <c r="I21" s="320" t="s">
        <v>288</v>
      </c>
      <c r="J21" s="321" t="s">
        <v>289</v>
      </c>
      <c r="K21" s="320">
        <v>11407</v>
      </c>
      <c r="L21" s="320" t="s">
        <v>290</v>
      </c>
      <c r="M21" s="321" t="s">
        <v>244</v>
      </c>
      <c r="N21" s="321"/>
      <c r="O21" s="322" t="s">
        <v>264</v>
      </c>
      <c r="P21" s="322" t="s">
        <v>284</v>
      </c>
    </row>
    <row r="22" spans="1:16" ht="12.75" customHeight="1" thickBot="1" x14ac:dyDescent="0.25">
      <c r="A22" s="27" t="str">
        <f t="shared" si="0"/>
        <v> BBS 102 </v>
      </c>
      <c r="B22" s="4" t="str">
        <f t="shared" si="1"/>
        <v>II</v>
      </c>
      <c r="C22" s="27">
        <f t="shared" si="2"/>
        <v>48791.502999999997</v>
      </c>
      <c r="D22" s="36" t="str">
        <f t="shared" si="3"/>
        <v>vis</v>
      </c>
      <c r="E22" s="319">
        <f>VLOOKUP(C22,'Active 1'!C$21:E$962,3,FALSE)</f>
        <v>-19766.464188987182</v>
      </c>
      <c r="F22" s="4" t="s">
        <v>217</v>
      </c>
      <c r="G22" s="36" t="str">
        <f t="shared" si="4"/>
        <v>48791.503</v>
      </c>
      <c r="H22" s="27">
        <f t="shared" si="5"/>
        <v>11521.5</v>
      </c>
      <c r="I22" s="320" t="s">
        <v>291</v>
      </c>
      <c r="J22" s="321" t="s">
        <v>292</v>
      </c>
      <c r="K22" s="320">
        <v>11521.5</v>
      </c>
      <c r="L22" s="320" t="s">
        <v>293</v>
      </c>
      <c r="M22" s="321" t="s">
        <v>244</v>
      </c>
      <c r="N22" s="321"/>
      <c r="O22" s="322" t="s">
        <v>264</v>
      </c>
      <c r="P22" s="322" t="s">
        <v>284</v>
      </c>
    </row>
    <row r="23" spans="1:16" ht="12.75" customHeight="1" thickBot="1" x14ac:dyDescent="0.25">
      <c r="A23" s="27" t="str">
        <f t="shared" si="0"/>
        <v> BBS 104 </v>
      </c>
      <c r="B23" s="4" t="str">
        <f t="shared" si="1"/>
        <v>I</v>
      </c>
      <c r="C23" s="27">
        <f t="shared" si="2"/>
        <v>49137.485999999997</v>
      </c>
      <c r="D23" s="36" t="str">
        <f t="shared" si="3"/>
        <v>vis</v>
      </c>
      <c r="E23" s="319">
        <f>VLOOKUP(C23,'Active 1'!C$21:E$962,3,FALSE)</f>
        <v>-18865.95913297373</v>
      </c>
      <c r="F23" s="4" t="s">
        <v>217</v>
      </c>
      <c r="G23" s="36" t="str">
        <f t="shared" si="4"/>
        <v>49137.486</v>
      </c>
      <c r="H23" s="27">
        <f t="shared" si="5"/>
        <v>12422</v>
      </c>
      <c r="I23" s="320" t="s">
        <v>294</v>
      </c>
      <c r="J23" s="321" t="s">
        <v>295</v>
      </c>
      <c r="K23" s="320">
        <v>12422</v>
      </c>
      <c r="L23" s="320" t="s">
        <v>296</v>
      </c>
      <c r="M23" s="321" t="s">
        <v>221</v>
      </c>
      <c r="N23" s="321" t="s">
        <v>157</v>
      </c>
      <c r="O23" s="322" t="s">
        <v>245</v>
      </c>
      <c r="P23" s="322" t="s">
        <v>297</v>
      </c>
    </row>
    <row r="24" spans="1:16" ht="12.75" customHeight="1" thickBot="1" x14ac:dyDescent="0.25">
      <c r="A24" s="27" t="str">
        <f t="shared" si="0"/>
        <v> BBS 106 </v>
      </c>
      <c r="B24" s="4" t="str">
        <f t="shared" si="1"/>
        <v>I</v>
      </c>
      <c r="C24" s="27">
        <f t="shared" si="2"/>
        <v>49479.43</v>
      </c>
      <c r="D24" s="36" t="str">
        <f t="shared" si="3"/>
        <v>vis</v>
      </c>
      <c r="E24" s="319">
        <f>VLOOKUP(C24,'Active 1'!C$21:E$962,3,FALSE)</f>
        <v>-17975.966558559769</v>
      </c>
      <c r="F24" s="4" t="s">
        <v>217</v>
      </c>
      <c r="G24" s="36" t="str">
        <f t="shared" si="4"/>
        <v>49479.43</v>
      </c>
      <c r="H24" s="27">
        <f t="shared" si="5"/>
        <v>13312</v>
      </c>
      <c r="I24" s="320" t="s">
        <v>298</v>
      </c>
      <c r="J24" s="321" t="s">
        <v>299</v>
      </c>
      <c r="K24" s="320">
        <v>13312</v>
      </c>
      <c r="L24" s="320" t="s">
        <v>300</v>
      </c>
      <c r="M24" s="321" t="s">
        <v>221</v>
      </c>
      <c r="N24" s="321" t="s">
        <v>157</v>
      </c>
      <c r="O24" s="322" t="s">
        <v>245</v>
      </c>
      <c r="P24" s="322" t="s">
        <v>301</v>
      </c>
    </row>
    <row r="25" spans="1:16" ht="12.75" customHeight="1" thickBot="1" x14ac:dyDescent="0.25">
      <c r="A25" s="27" t="str">
        <f t="shared" si="0"/>
        <v> BBS 107 </v>
      </c>
      <c r="B25" s="4" t="str">
        <f t="shared" si="1"/>
        <v>II</v>
      </c>
      <c r="C25" s="27">
        <f t="shared" si="2"/>
        <v>49516.508000000002</v>
      </c>
      <c r="D25" s="36" t="str">
        <f t="shared" si="3"/>
        <v>vis</v>
      </c>
      <c r="E25" s="319">
        <f>VLOOKUP(C25,'Active 1'!C$21:E$962,3,FALSE)</f>
        <v>-17879.462029531267</v>
      </c>
      <c r="F25" s="4" t="s">
        <v>217</v>
      </c>
      <c r="G25" s="36" t="str">
        <f t="shared" si="4"/>
        <v>49516.508</v>
      </c>
      <c r="H25" s="27">
        <f t="shared" si="5"/>
        <v>13408.5</v>
      </c>
      <c r="I25" s="320" t="s">
        <v>302</v>
      </c>
      <c r="J25" s="321" t="s">
        <v>303</v>
      </c>
      <c r="K25" s="320">
        <v>13408.5</v>
      </c>
      <c r="L25" s="320" t="s">
        <v>304</v>
      </c>
      <c r="M25" s="321" t="s">
        <v>221</v>
      </c>
      <c r="N25" s="321" t="s">
        <v>157</v>
      </c>
      <c r="O25" s="322" t="s">
        <v>245</v>
      </c>
      <c r="P25" s="322" t="s">
        <v>305</v>
      </c>
    </row>
    <row r="26" spans="1:16" ht="12.75" customHeight="1" thickBot="1" x14ac:dyDescent="0.25">
      <c r="A26" s="27" t="str">
        <f t="shared" si="0"/>
        <v>IBVS 4554 </v>
      </c>
      <c r="B26" s="4" t="str">
        <f t="shared" si="1"/>
        <v>I</v>
      </c>
      <c r="C26" s="27">
        <f t="shared" si="2"/>
        <v>49722.6325</v>
      </c>
      <c r="D26" s="36" t="str">
        <f t="shared" si="3"/>
        <v>vis</v>
      </c>
      <c r="E26" s="319">
        <f>VLOOKUP(C26,'Active 1'!C$21:E$962,3,FALSE)</f>
        <v>-17342.972796192513</v>
      </c>
      <c r="F26" s="4" t="s">
        <v>217</v>
      </c>
      <c r="G26" s="36" t="str">
        <f t="shared" si="4"/>
        <v>49722.6325</v>
      </c>
      <c r="H26" s="27">
        <f t="shared" si="5"/>
        <v>13945</v>
      </c>
      <c r="I26" s="320" t="s">
        <v>306</v>
      </c>
      <c r="J26" s="321" t="s">
        <v>307</v>
      </c>
      <c r="K26" s="320">
        <v>13945</v>
      </c>
      <c r="L26" s="320" t="s">
        <v>308</v>
      </c>
      <c r="M26" s="321" t="s">
        <v>221</v>
      </c>
      <c r="N26" s="321" t="s">
        <v>157</v>
      </c>
      <c r="O26" s="322" t="s">
        <v>264</v>
      </c>
      <c r="P26" s="323" t="s">
        <v>309</v>
      </c>
    </row>
    <row r="27" spans="1:16" ht="12.75" customHeight="1" thickBot="1" x14ac:dyDescent="0.25">
      <c r="A27" s="27" t="str">
        <f t="shared" si="0"/>
        <v>BAVM 90 </v>
      </c>
      <c r="B27" s="4" t="str">
        <f t="shared" si="1"/>
        <v>I</v>
      </c>
      <c r="C27" s="27">
        <f t="shared" si="2"/>
        <v>49761.437100000003</v>
      </c>
      <c r="D27" s="36" t="str">
        <f t="shared" si="3"/>
        <v>vis</v>
      </c>
      <c r="E27" s="319">
        <f>VLOOKUP(C27,'Active 1'!C$21:E$962,3,FALSE)</f>
        <v>-17241.974369979136</v>
      </c>
      <c r="F27" s="4" t="s">
        <v>217</v>
      </c>
      <c r="G27" s="36" t="str">
        <f t="shared" si="4"/>
        <v>49761.4371</v>
      </c>
      <c r="H27" s="27">
        <f t="shared" si="5"/>
        <v>14046</v>
      </c>
      <c r="I27" s="320" t="s">
        <v>310</v>
      </c>
      <c r="J27" s="321" t="s">
        <v>311</v>
      </c>
      <c r="K27" s="320">
        <v>14046</v>
      </c>
      <c r="L27" s="320" t="s">
        <v>312</v>
      </c>
      <c r="M27" s="321" t="s">
        <v>221</v>
      </c>
      <c r="N27" s="321" t="s">
        <v>149</v>
      </c>
      <c r="O27" s="322" t="s">
        <v>275</v>
      </c>
      <c r="P27" s="323" t="s">
        <v>313</v>
      </c>
    </row>
    <row r="28" spans="1:16" ht="12.75" customHeight="1" thickBot="1" x14ac:dyDescent="0.25">
      <c r="A28" s="27" t="str">
        <f t="shared" si="0"/>
        <v>BAVM 90 </v>
      </c>
      <c r="B28" s="4" t="str">
        <f t="shared" si="1"/>
        <v>I</v>
      </c>
      <c r="C28" s="27">
        <f t="shared" si="2"/>
        <v>49761.4375</v>
      </c>
      <c r="D28" s="36" t="str">
        <f t="shared" si="3"/>
        <v>vis</v>
      </c>
      <c r="E28" s="319">
        <f>VLOOKUP(C28,'Active 1'!C$21:E$962,3,FALSE)</f>
        <v>-17241.973328881686</v>
      </c>
      <c r="F28" s="4" t="s">
        <v>217</v>
      </c>
      <c r="G28" s="36" t="str">
        <f t="shared" si="4"/>
        <v>49761.4375</v>
      </c>
      <c r="H28" s="27">
        <f t="shared" si="5"/>
        <v>14046</v>
      </c>
      <c r="I28" s="320" t="s">
        <v>314</v>
      </c>
      <c r="J28" s="321" t="s">
        <v>315</v>
      </c>
      <c r="K28" s="320">
        <v>14046</v>
      </c>
      <c r="L28" s="320" t="s">
        <v>316</v>
      </c>
      <c r="M28" s="321" t="s">
        <v>221</v>
      </c>
      <c r="N28" s="321" t="s">
        <v>280</v>
      </c>
      <c r="O28" s="322" t="s">
        <v>275</v>
      </c>
      <c r="P28" s="323" t="s">
        <v>313</v>
      </c>
    </row>
    <row r="29" spans="1:16" ht="12.75" customHeight="1" thickBot="1" x14ac:dyDescent="0.25">
      <c r="A29" s="27" t="str">
        <f t="shared" si="0"/>
        <v>BAVM 90 </v>
      </c>
      <c r="B29" s="4" t="str">
        <f t="shared" si="1"/>
        <v>II</v>
      </c>
      <c r="C29" s="27">
        <f t="shared" si="2"/>
        <v>49761.630799999999</v>
      </c>
      <c r="D29" s="36" t="str">
        <f t="shared" si="3"/>
        <v>vis</v>
      </c>
      <c r="E29" s="319">
        <f>VLOOKUP(C29,'Active 1'!C$21:E$962,3,FALSE)</f>
        <v>-17241.470218534279</v>
      </c>
      <c r="F29" s="4" t="s">
        <v>217</v>
      </c>
      <c r="G29" s="36" t="str">
        <f t="shared" si="4"/>
        <v>49761.6308</v>
      </c>
      <c r="H29" s="27">
        <f t="shared" si="5"/>
        <v>14046.5</v>
      </c>
      <c r="I29" s="320" t="s">
        <v>317</v>
      </c>
      <c r="J29" s="321" t="s">
        <v>318</v>
      </c>
      <c r="K29" s="320">
        <v>14046.5</v>
      </c>
      <c r="L29" s="320" t="s">
        <v>319</v>
      </c>
      <c r="M29" s="321" t="s">
        <v>221</v>
      </c>
      <c r="N29" s="321" t="s">
        <v>165</v>
      </c>
      <c r="O29" s="322" t="s">
        <v>275</v>
      </c>
      <c r="P29" s="323" t="s">
        <v>313</v>
      </c>
    </row>
    <row r="30" spans="1:16" ht="12.75" customHeight="1" thickBot="1" x14ac:dyDescent="0.25">
      <c r="A30" s="27" t="str">
        <f t="shared" si="0"/>
        <v>BAVM 90 </v>
      </c>
      <c r="B30" s="4" t="str">
        <f t="shared" si="1"/>
        <v>II</v>
      </c>
      <c r="C30" s="27">
        <f t="shared" si="2"/>
        <v>49761.631300000001</v>
      </c>
      <c r="D30" s="36" t="str">
        <f t="shared" si="3"/>
        <v>vis</v>
      </c>
      <c r="E30" s="319">
        <f>VLOOKUP(C30,'Active 1'!C$21:E$962,3,FALSE)</f>
        <v>-17241.468917162449</v>
      </c>
      <c r="F30" s="4" t="s">
        <v>217</v>
      </c>
      <c r="G30" s="36" t="str">
        <f t="shared" si="4"/>
        <v>49761.6313</v>
      </c>
      <c r="H30" s="27">
        <f t="shared" si="5"/>
        <v>14046.5</v>
      </c>
      <c r="I30" s="320" t="s">
        <v>320</v>
      </c>
      <c r="J30" s="321" t="s">
        <v>321</v>
      </c>
      <c r="K30" s="320">
        <v>14046.5</v>
      </c>
      <c r="L30" s="320" t="s">
        <v>322</v>
      </c>
      <c r="M30" s="321" t="s">
        <v>221</v>
      </c>
      <c r="N30" s="321" t="s">
        <v>280</v>
      </c>
      <c r="O30" s="322" t="s">
        <v>275</v>
      </c>
      <c r="P30" s="323" t="s">
        <v>313</v>
      </c>
    </row>
    <row r="31" spans="1:16" ht="12.75" customHeight="1" thickBot="1" x14ac:dyDescent="0.25">
      <c r="A31" s="27" t="str">
        <f t="shared" si="0"/>
        <v>IBVS 4554 </v>
      </c>
      <c r="B31" s="4" t="str">
        <f t="shared" si="1"/>
        <v>II</v>
      </c>
      <c r="C31" s="27">
        <f t="shared" si="2"/>
        <v>49810.425799999997</v>
      </c>
      <c r="D31" s="36" t="str">
        <f t="shared" si="3"/>
        <v>vis</v>
      </c>
      <c r="E31" s="319">
        <f>VLOOKUP(C31,'Active 1'!C$21:E$962,3,FALSE)</f>
        <v>-17114.469342167016</v>
      </c>
      <c r="F31" s="4" t="s">
        <v>217</v>
      </c>
      <c r="G31" s="36" t="str">
        <f t="shared" si="4"/>
        <v>49810.4258</v>
      </c>
      <c r="H31" s="27">
        <f t="shared" si="5"/>
        <v>14173.5</v>
      </c>
      <c r="I31" s="320" t="s">
        <v>323</v>
      </c>
      <c r="J31" s="321" t="s">
        <v>324</v>
      </c>
      <c r="K31" s="320">
        <v>14173.5</v>
      </c>
      <c r="L31" s="320" t="s">
        <v>325</v>
      </c>
      <c r="M31" s="321" t="s">
        <v>221</v>
      </c>
      <c r="N31" s="321" t="s">
        <v>157</v>
      </c>
      <c r="O31" s="322" t="s">
        <v>264</v>
      </c>
      <c r="P31" s="323" t="s">
        <v>309</v>
      </c>
    </row>
    <row r="32" spans="1:16" ht="12.75" customHeight="1" thickBot="1" x14ac:dyDescent="0.25">
      <c r="A32" s="27" t="str">
        <f t="shared" si="0"/>
        <v> BBS 112 </v>
      </c>
      <c r="B32" s="4" t="str">
        <f t="shared" si="1"/>
        <v>II</v>
      </c>
      <c r="C32" s="27">
        <f t="shared" si="2"/>
        <v>49873.417999999998</v>
      </c>
      <c r="D32" s="36" t="str">
        <f t="shared" si="3"/>
        <v>vis</v>
      </c>
      <c r="E32" s="319">
        <f>VLOOKUP(C32,'Active 1'!C$21:E$962,3,FALSE)</f>
        <v>-16950.516793662002</v>
      </c>
      <c r="F32" s="4" t="s">
        <v>217</v>
      </c>
      <c r="G32" s="36" t="str">
        <f t="shared" si="4"/>
        <v>49873.418</v>
      </c>
      <c r="H32" s="27">
        <f t="shared" si="5"/>
        <v>14337.5</v>
      </c>
      <c r="I32" s="320" t="s">
        <v>326</v>
      </c>
      <c r="J32" s="321" t="s">
        <v>327</v>
      </c>
      <c r="K32" s="320">
        <v>14337.5</v>
      </c>
      <c r="L32" s="320" t="s">
        <v>328</v>
      </c>
      <c r="M32" s="321" t="s">
        <v>244</v>
      </c>
      <c r="N32" s="321"/>
      <c r="O32" s="322" t="s">
        <v>329</v>
      </c>
      <c r="P32" s="322" t="s">
        <v>330</v>
      </c>
    </row>
    <row r="33" spans="1:16" ht="12.75" customHeight="1" thickBot="1" x14ac:dyDescent="0.25">
      <c r="A33" s="27" t="str">
        <f t="shared" si="0"/>
        <v> BBS 112 </v>
      </c>
      <c r="B33" s="4" t="str">
        <f t="shared" si="1"/>
        <v>I</v>
      </c>
      <c r="C33" s="27">
        <f t="shared" si="2"/>
        <v>49882.436000000002</v>
      </c>
      <c r="D33" s="36" t="str">
        <f t="shared" si="3"/>
        <v>vis</v>
      </c>
      <c r="E33" s="319">
        <f>VLOOKUP(C33,'Active 1'!C$21:E$962,3,FALSE)</f>
        <v>-16927.045251432664</v>
      </c>
      <c r="F33" s="4" t="s">
        <v>217</v>
      </c>
      <c r="G33" s="36" t="str">
        <f t="shared" si="4"/>
        <v>49882.436</v>
      </c>
      <c r="H33" s="27">
        <f t="shared" si="5"/>
        <v>14361</v>
      </c>
      <c r="I33" s="320" t="s">
        <v>331</v>
      </c>
      <c r="J33" s="321" t="s">
        <v>332</v>
      </c>
      <c r="K33" s="320">
        <v>14361</v>
      </c>
      <c r="L33" s="320" t="s">
        <v>333</v>
      </c>
      <c r="M33" s="321" t="s">
        <v>244</v>
      </c>
      <c r="N33" s="321"/>
      <c r="O33" s="322" t="s">
        <v>329</v>
      </c>
      <c r="P33" s="322" t="s">
        <v>330</v>
      </c>
    </row>
    <row r="34" spans="1:16" ht="12.75" customHeight="1" thickBot="1" x14ac:dyDescent="0.25">
      <c r="A34" s="27" t="str">
        <f t="shared" si="0"/>
        <v> BBS 112 </v>
      </c>
      <c r="B34" s="4" t="str">
        <f t="shared" si="1"/>
        <v>I</v>
      </c>
      <c r="C34" s="27">
        <f t="shared" si="2"/>
        <v>49889.375999999997</v>
      </c>
      <c r="D34" s="36" t="str">
        <f t="shared" si="3"/>
        <v>vis</v>
      </c>
      <c r="E34" s="319">
        <f>VLOOKUP(C34,'Active 1'!C$21:E$962,3,FALSE)</f>
        <v>-16908.98221050658</v>
      </c>
      <c r="F34" s="4" t="s">
        <v>217</v>
      </c>
      <c r="G34" s="36" t="str">
        <f t="shared" si="4"/>
        <v>49889.376</v>
      </c>
      <c r="H34" s="27">
        <f t="shared" si="5"/>
        <v>14379</v>
      </c>
      <c r="I34" s="320" t="s">
        <v>334</v>
      </c>
      <c r="J34" s="321" t="s">
        <v>335</v>
      </c>
      <c r="K34" s="320">
        <v>14379</v>
      </c>
      <c r="L34" s="320" t="s">
        <v>336</v>
      </c>
      <c r="M34" s="321" t="s">
        <v>244</v>
      </c>
      <c r="N34" s="321"/>
      <c r="O34" s="322" t="s">
        <v>329</v>
      </c>
      <c r="P34" s="322" t="s">
        <v>330</v>
      </c>
    </row>
    <row r="35" spans="1:16" ht="12.75" customHeight="1" thickBot="1" x14ac:dyDescent="0.25">
      <c r="A35" s="27" t="str">
        <f t="shared" si="0"/>
        <v>BAVM 90 </v>
      </c>
      <c r="B35" s="4" t="str">
        <f t="shared" si="1"/>
        <v>II</v>
      </c>
      <c r="C35" s="27">
        <f t="shared" si="2"/>
        <v>50152.367299999998</v>
      </c>
      <c r="D35" s="36" t="str">
        <f t="shared" si="3"/>
        <v>vis</v>
      </c>
      <c r="E35" s="319">
        <f>VLOOKUP(C35,'Active 1'!C$21:E$962,3,FALSE)</f>
        <v>-16224.483274612183</v>
      </c>
      <c r="F35" s="4" t="s">
        <v>217</v>
      </c>
      <c r="G35" s="36" t="str">
        <f t="shared" si="4"/>
        <v>50152.3673</v>
      </c>
      <c r="H35" s="27">
        <f t="shared" si="5"/>
        <v>15063.5</v>
      </c>
      <c r="I35" s="320" t="s">
        <v>337</v>
      </c>
      <c r="J35" s="321" t="s">
        <v>338</v>
      </c>
      <c r="K35" s="320">
        <v>15063.5</v>
      </c>
      <c r="L35" s="320" t="s">
        <v>339</v>
      </c>
      <c r="M35" s="321" t="s">
        <v>221</v>
      </c>
      <c r="N35" s="321" t="s">
        <v>165</v>
      </c>
      <c r="O35" s="322" t="s">
        <v>275</v>
      </c>
      <c r="P35" s="323" t="s">
        <v>313</v>
      </c>
    </row>
    <row r="36" spans="1:16" ht="12.75" customHeight="1" thickBot="1" x14ac:dyDescent="0.25">
      <c r="A36" s="27" t="str">
        <f t="shared" si="0"/>
        <v>BAVM 90 </v>
      </c>
      <c r="B36" s="4" t="str">
        <f t="shared" si="1"/>
        <v>II</v>
      </c>
      <c r="C36" s="27">
        <f t="shared" si="2"/>
        <v>50152.3678</v>
      </c>
      <c r="D36" s="36" t="str">
        <f t="shared" si="3"/>
        <v>vis</v>
      </c>
      <c r="E36" s="319">
        <f>VLOOKUP(C36,'Active 1'!C$21:E$962,3,FALSE)</f>
        <v>-16224.481973240354</v>
      </c>
      <c r="F36" s="4" t="s">
        <v>217</v>
      </c>
      <c r="G36" s="36" t="str">
        <f t="shared" si="4"/>
        <v>50152.3678</v>
      </c>
      <c r="H36" s="27">
        <f t="shared" si="5"/>
        <v>15063.5</v>
      </c>
      <c r="I36" s="320" t="s">
        <v>340</v>
      </c>
      <c r="J36" s="321" t="s">
        <v>341</v>
      </c>
      <c r="K36" s="320">
        <v>15063.5</v>
      </c>
      <c r="L36" s="320" t="s">
        <v>342</v>
      </c>
      <c r="M36" s="321" t="s">
        <v>221</v>
      </c>
      <c r="N36" s="321" t="s">
        <v>280</v>
      </c>
      <c r="O36" s="322" t="s">
        <v>275</v>
      </c>
      <c r="P36" s="323" t="s">
        <v>313</v>
      </c>
    </row>
    <row r="37" spans="1:16" ht="12.75" customHeight="1" thickBot="1" x14ac:dyDescent="0.25">
      <c r="A37" s="27" t="str">
        <f t="shared" si="0"/>
        <v>BAVM 90 </v>
      </c>
      <c r="B37" s="4" t="str">
        <f t="shared" si="1"/>
        <v>I</v>
      </c>
      <c r="C37" s="27">
        <f t="shared" si="2"/>
        <v>50152.558299999997</v>
      </c>
      <c r="D37" s="36" t="str">
        <f t="shared" si="3"/>
        <v>vis</v>
      </c>
      <c r="E37" s="319">
        <f>VLOOKUP(C37,'Active 1'!C$21:E$962,3,FALSE)</f>
        <v>-16223.986150575171</v>
      </c>
      <c r="F37" s="4" t="s">
        <v>217</v>
      </c>
      <c r="G37" s="36" t="str">
        <f t="shared" si="4"/>
        <v>50152.5583</v>
      </c>
      <c r="H37" s="27">
        <f t="shared" si="5"/>
        <v>15064</v>
      </c>
      <c r="I37" s="320" t="s">
        <v>343</v>
      </c>
      <c r="J37" s="321" t="s">
        <v>344</v>
      </c>
      <c r="K37" s="320">
        <v>15064</v>
      </c>
      <c r="L37" s="320" t="s">
        <v>345</v>
      </c>
      <c r="M37" s="321" t="s">
        <v>221</v>
      </c>
      <c r="N37" s="321" t="s">
        <v>149</v>
      </c>
      <c r="O37" s="322" t="s">
        <v>275</v>
      </c>
      <c r="P37" s="323" t="s">
        <v>313</v>
      </c>
    </row>
    <row r="38" spans="1:16" ht="12.75" customHeight="1" thickBot="1" x14ac:dyDescent="0.25">
      <c r="A38" s="27" t="str">
        <f t="shared" si="0"/>
        <v>BAVM 90 </v>
      </c>
      <c r="B38" s="4" t="str">
        <f t="shared" si="1"/>
        <v>I</v>
      </c>
      <c r="C38" s="27">
        <f t="shared" si="2"/>
        <v>50152.558900000004</v>
      </c>
      <c r="D38" s="36" t="str">
        <f t="shared" si="3"/>
        <v>vis</v>
      </c>
      <c r="E38" s="319">
        <f>VLOOKUP(C38,'Active 1'!C$21:E$962,3,FALSE)</f>
        <v>-16223.984588928965</v>
      </c>
      <c r="F38" s="4" t="s">
        <v>217</v>
      </c>
      <c r="G38" s="36" t="str">
        <f t="shared" si="4"/>
        <v>50152.5589</v>
      </c>
      <c r="H38" s="27">
        <f t="shared" si="5"/>
        <v>15064</v>
      </c>
      <c r="I38" s="320" t="s">
        <v>346</v>
      </c>
      <c r="J38" s="321" t="s">
        <v>347</v>
      </c>
      <c r="K38" s="320">
        <v>15064</v>
      </c>
      <c r="L38" s="320" t="s">
        <v>348</v>
      </c>
      <c r="M38" s="321" t="s">
        <v>221</v>
      </c>
      <c r="N38" s="321" t="s">
        <v>280</v>
      </c>
      <c r="O38" s="322" t="s">
        <v>275</v>
      </c>
      <c r="P38" s="323" t="s">
        <v>313</v>
      </c>
    </row>
    <row r="39" spans="1:16" ht="12.75" customHeight="1" thickBot="1" x14ac:dyDescent="0.25">
      <c r="A39" s="27" t="str">
        <f t="shared" si="0"/>
        <v> BBS 112 </v>
      </c>
      <c r="B39" s="4" t="str">
        <f t="shared" si="1"/>
        <v>II</v>
      </c>
      <c r="C39" s="27">
        <f t="shared" si="2"/>
        <v>50170.44</v>
      </c>
      <c r="D39" s="36" t="str">
        <f t="shared" si="3"/>
        <v>vis</v>
      </c>
      <c r="E39" s="319">
        <f>VLOOKUP(C39,'Active 1'!C$21:E$962,3,FALSE)</f>
        <v>-16177.444669461589</v>
      </c>
      <c r="F39" s="4" t="s">
        <v>217</v>
      </c>
      <c r="G39" s="36" t="str">
        <f t="shared" si="4"/>
        <v>50170.440</v>
      </c>
      <c r="H39" s="27">
        <f t="shared" si="5"/>
        <v>15110.5</v>
      </c>
      <c r="I39" s="320" t="s">
        <v>349</v>
      </c>
      <c r="J39" s="321" t="s">
        <v>350</v>
      </c>
      <c r="K39" s="320">
        <v>15110.5</v>
      </c>
      <c r="L39" s="320" t="s">
        <v>351</v>
      </c>
      <c r="M39" s="321" t="s">
        <v>244</v>
      </c>
      <c r="N39" s="321"/>
      <c r="O39" s="322" t="s">
        <v>264</v>
      </c>
      <c r="P39" s="322" t="s">
        <v>330</v>
      </c>
    </row>
    <row r="40" spans="1:16" ht="12.75" customHeight="1" thickBot="1" x14ac:dyDescent="0.25">
      <c r="A40" s="27" t="str">
        <f t="shared" si="0"/>
        <v> BBS 112 </v>
      </c>
      <c r="B40" s="4" t="str">
        <f t="shared" si="1"/>
        <v>I</v>
      </c>
      <c r="C40" s="27">
        <f t="shared" si="2"/>
        <v>50178.302000000003</v>
      </c>
      <c r="D40" s="36" t="str">
        <f t="shared" si="3"/>
        <v>vis</v>
      </c>
      <c r="E40" s="319">
        <f>VLOOKUP(C40,'Active 1'!C$21:E$962,3,FALSE)</f>
        <v>-16156.981898890843</v>
      </c>
      <c r="F40" s="4" t="s">
        <v>217</v>
      </c>
      <c r="G40" s="36" t="str">
        <f t="shared" si="4"/>
        <v>50178.302</v>
      </c>
      <c r="H40" s="27">
        <f t="shared" si="5"/>
        <v>15131</v>
      </c>
      <c r="I40" s="320" t="s">
        <v>352</v>
      </c>
      <c r="J40" s="321" t="s">
        <v>353</v>
      </c>
      <c r="K40" s="320">
        <v>15131</v>
      </c>
      <c r="L40" s="320" t="s">
        <v>354</v>
      </c>
      <c r="M40" s="321" t="s">
        <v>244</v>
      </c>
      <c r="N40" s="321"/>
      <c r="O40" s="322" t="s">
        <v>329</v>
      </c>
      <c r="P40" s="322" t="s">
        <v>330</v>
      </c>
    </row>
    <row r="41" spans="1:16" ht="12.75" customHeight="1" thickBot="1" x14ac:dyDescent="0.25">
      <c r="A41" s="27" t="str">
        <f t="shared" si="0"/>
        <v> BBS 112 </v>
      </c>
      <c r="B41" s="4" t="str">
        <f t="shared" si="1"/>
        <v>II</v>
      </c>
      <c r="C41" s="27">
        <f t="shared" si="2"/>
        <v>50195.379000000001</v>
      </c>
      <c r="D41" s="36" t="str">
        <f t="shared" si="3"/>
        <v>vis</v>
      </c>
      <c r="E41" s="319">
        <f>VLOOKUP(C41,'Active 1'!C$21:E$962,3,FALSE)</f>
        <v>-16112.534845591867</v>
      </c>
      <c r="F41" s="4" t="s">
        <v>217</v>
      </c>
      <c r="G41" s="36" t="str">
        <f t="shared" si="4"/>
        <v>50195.379</v>
      </c>
      <c r="H41" s="27">
        <f t="shared" si="5"/>
        <v>15175.5</v>
      </c>
      <c r="I41" s="320" t="s">
        <v>355</v>
      </c>
      <c r="J41" s="321" t="s">
        <v>356</v>
      </c>
      <c r="K41" s="320">
        <v>15175.5</v>
      </c>
      <c r="L41" s="320" t="s">
        <v>357</v>
      </c>
      <c r="M41" s="321" t="s">
        <v>244</v>
      </c>
      <c r="N41" s="321"/>
      <c r="O41" s="322" t="s">
        <v>329</v>
      </c>
      <c r="P41" s="322" t="s">
        <v>330</v>
      </c>
    </row>
    <row r="42" spans="1:16" ht="12.75" customHeight="1" thickBot="1" x14ac:dyDescent="0.25">
      <c r="A42" s="27" t="str">
        <f t="shared" si="0"/>
        <v> BBS 112 </v>
      </c>
      <c r="B42" s="4" t="str">
        <f t="shared" si="1"/>
        <v>I</v>
      </c>
      <c r="C42" s="27">
        <f t="shared" si="2"/>
        <v>50211.328999999998</v>
      </c>
      <c r="D42" s="36" t="str">
        <f t="shared" si="3"/>
        <v>vis</v>
      </c>
      <c r="E42" s="319">
        <f>VLOOKUP(C42,'Active 1'!C$21:E$962,3,FALSE)</f>
        <v>-16071.021084385646</v>
      </c>
      <c r="F42" s="4" t="s">
        <v>217</v>
      </c>
      <c r="G42" s="36" t="str">
        <f t="shared" si="4"/>
        <v>50211.329</v>
      </c>
      <c r="H42" s="27">
        <f t="shared" si="5"/>
        <v>15217</v>
      </c>
      <c r="I42" s="320" t="s">
        <v>358</v>
      </c>
      <c r="J42" s="321" t="s">
        <v>359</v>
      </c>
      <c r="K42" s="320">
        <v>15217</v>
      </c>
      <c r="L42" s="320" t="s">
        <v>360</v>
      </c>
      <c r="M42" s="321" t="s">
        <v>244</v>
      </c>
      <c r="N42" s="321"/>
      <c r="O42" s="322" t="s">
        <v>329</v>
      </c>
      <c r="P42" s="322" t="s">
        <v>330</v>
      </c>
    </row>
    <row r="43" spans="1:16" ht="12.75" customHeight="1" thickBot="1" x14ac:dyDescent="0.25">
      <c r="A43" s="27" t="str">
        <f t="shared" ref="A43:A74" si="6">P43</f>
        <v> BBS 112 </v>
      </c>
      <c r="B43" s="4" t="str">
        <f t="shared" ref="B43:B74" si="7">IF(H43=INT(H43),"I","II")</f>
        <v>II</v>
      </c>
      <c r="C43" s="27">
        <f t="shared" ref="C43:C74" si="8">1*G43</f>
        <v>50218.445</v>
      </c>
      <c r="D43" s="36" t="str">
        <f t="shared" ref="D43:D74" si="9">VLOOKUP(F43,I$1:J$5,2,FALSE)</f>
        <v>vis</v>
      </c>
      <c r="E43" s="319">
        <f>VLOOKUP(C43,'Active 1'!C$21:E$962,3,FALSE)</f>
        <v>-16052.49996057727</v>
      </c>
      <c r="F43" s="4" t="s">
        <v>217</v>
      </c>
      <c r="G43" s="36" t="str">
        <f t="shared" ref="G43:G74" si="10">MID(I43,3,LEN(I43)-3)</f>
        <v>50218.445</v>
      </c>
      <c r="H43" s="27">
        <f t="shared" ref="H43:H74" si="11">1*K43</f>
        <v>15235.5</v>
      </c>
      <c r="I43" s="320" t="s">
        <v>361</v>
      </c>
      <c r="J43" s="321" t="s">
        <v>362</v>
      </c>
      <c r="K43" s="320">
        <v>15235.5</v>
      </c>
      <c r="L43" s="320" t="s">
        <v>363</v>
      </c>
      <c r="M43" s="321" t="s">
        <v>244</v>
      </c>
      <c r="N43" s="321"/>
      <c r="O43" s="322" t="s">
        <v>329</v>
      </c>
      <c r="P43" s="322" t="s">
        <v>330</v>
      </c>
    </row>
    <row r="44" spans="1:16" ht="12.75" customHeight="1" thickBot="1" x14ac:dyDescent="0.25">
      <c r="A44" s="27" t="str">
        <f t="shared" si="6"/>
        <v> BBS 112 </v>
      </c>
      <c r="B44" s="4" t="str">
        <f t="shared" si="7"/>
        <v>I</v>
      </c>
      <c r="C44" s="27">
        <f t="shared" si="8"/>
        <v>50224.396000000001</v>
      </c>
      <c r="D44" s="36" t="str">
        <f t="shared" si="9"/>
        <v>vis</v>
      </c>
      <c r="E44" s="319">
        <f>VLOOKUP(C44,'Active 1'!C$21:E$962,3,FALSE)</f>
        <v>-16037.011033120323</v>
      </c>
      <c r="F44" s="4" t="s">
        <v>217</v>
      </c>
      <c r="G44" s="36" t="str">
        <f t="shared" si="10"/>
        <v>50224.396</v>
      </c>
      <c r="H44" s="27">
        <f t="shared" si="11"/>
        <v>15251</v>
      </c>
      <c r="I44" s="320" t="s">
        <v>364</v>
      </c>
      <c r="J44" s="321" t="s">
        <v>365</v>
      </c>
      <c r="K44" s="320">
        <v>15251</v>
      </c>
      <c r="L44" s="320" t="s">
        <v>366</v>
      </c>
      <c r="M44" s="321" t="s">
        <v>244</v>
      </c>
      <c r="N44" s="321"/>
      <c r="O44" s="322" t="s">
        <v>329</v>
      </c>
      <c r="P44" s="322" t="s">
        <v>330</v>
      </c>
    </row>
    <row r="45" spans="1:16" ht="12.75" customHeight="1" thickBot="1" x14ac:dyDescent="0.25">
      <c r="A45" s="27" t="str">
        <f t="shared" si="6"/>
        <v> BBS 112 </v>
      </c>
      <c r="B45" s="4" t="str">
        <f t="shared" si="7"/>
        <v>II</v>
      </c>
      <c r="C45" s="27">
        <f t="shared" si="8"/>
        <v>50248.423999999999</v>
      </c>
      <c r="D45" s="36" t="str">
        <f t="shared" si="9"/>
        <v>vis</v>
      </c>
      <c r="E45" s="319">
        <f>VLOOKUP(C45,'Active 1'!C$21:E$962,3,FALSE)</f>
        <v>-15974.472308715107</v>
      </c>
      <c r="F45" s="4" t="s">
        <v>217</v>
      </c>
      <c r="G45" s="36" t="str">
        <f t="shared" si="10"/>
        <v>50248.424</v>
      </c>
      <c r="H45" s="27">
        <f t="shared" si="11"/>
        <v>15313.5</v>
      </c>
      <c r="I45" s="320" t="s">
        <v>367</v>
      </c>
      <c r="J45" s="321" t="s">
        <v>368</v>
      </c>
      <c r="K45" s="320">
        <v>15313.5</v>
      </c>
      <c r="L45" s="320" t="s">
        <v>369</v>
      </c>
      <c r="M45" s="321" t="s">
        <v>244</v>
      </c>
      <c r="N45" s="321"/>
      <c r="O45" s="322" t="s">
        <v>264</v>
      </c>
      <c r="P45" s="322" t="s">
        <v>330</v>
      </c>
    </row>
    <row r="46" spans="1:16" ht="12.75" customHeight="1" thickBot="1" x14ac:dyDescent="0.25">
      <c r="A46" s="27" t="str">
        <f t="shared" si="6"/>
        <v> BBS 113/117 </v>
      </c>
      <c r="B46" s="4" t="str">
        <f t="shared" si="7"/>
        <v>I</v>
      </c>
      <c r="C46" s="27">
        <f t="shared" si="8"/>
        <v>50252.453000000001</v>
      </c>
      <c r="D46" s="36" t="str">
        <f t="shared" si="9"/>
        <v>vis</v>
      </c>
      <c r="E46" s="319">
        <f>VLOOKUP(C46,'Active 1'!C$21:E$962,3,FALSE)</f>
        <v>-15963.985854552098</v>
      </c>
      <c r="F46" s="4" t="s">
        <v>217</v>
      </c>
      <c r="G46" s="36" t="str">
        <f t="shared" si="10"/>
        <v>50252.453</v>
      </c>
      <c r="H46" s="27">
        <f t="shared" si="11"/>
        <v>15324</v>
      </c>
      <c r="I46" s="320" t="s">
        <v>370</v>
      </c>
      <c r="J46" s="321" t="s">
        <v>371</v>
      </c>
      <c r="K46" s="320">
        <v>15324</v>
      </c>
      <c r="L46" s="320" t="s">
        <v>372</v>
      </c>
      <c r="M46" s="321" t="s">
        <v>221</v>
      </c>
      <c r="N46" s="321" t="s">
        <v>157</v>
      </c>
      <c r="O46" s="322" t="s">
        <v>245</v>
      </c>
      <c r="P46" s="322" t="s">
        <v>373</v>
      </c>
    </row>
    <row r="47" spans="1:16" ht="12.75" customHeight="1" thickBot="1" x14ac:dyDescent="0.25">
      <c r="A47" s="27" t="str">
        <f t="shared" si="6"/>
        <v> BBS 115 </v>
      </c>
      <c r="B47" s="4" t="str">
        <f t="shared" si="7"/>
        <v>I</v>
      </c>
      <c r="C47" s="27">
        <f t="shared" si="8"/>
        <v>50516.408000000003</v>
      </c>
      <c r="D47" s="36" t="str">
        <f t="shared" si="9"/>
        <v>vis</v>
      </c>
      <c r="E47" s="319">
        <f>VLOOKUP(C47,'Active 1'!C$21:E$962,3,FALSE)</f>
        <v>-15276.978654602877</v>
      </c>
      <c r="F47" s="4" t="s">
        <v>217</v>
      </c>
      <c r="G47" s="36" t="str">
        <f t="shared" si="10"/>
        <v>50516.408</v>
      </c>
      <c r="H47" s="27">
        <f t="shared" si="11"/>
        <v>16011</v>
      </c>
      <c r="I47" s="320" t="s">
        <v>374</v>
      </c>
      <c r="J47" s="321" t="s">
        <v>375</v>
      </c>
      <c r="K47" s="320">
        <v>16011</v>
      </c>
      <c r="L47" s="320" t="s">
        <v>376</v>
      </c>
      <c r="M47" s="321" t="s">
        <v>244</v>
      </c>
      <c r="N47" s="321"/>
      <c r="O47" s="322" t="s">
        <v>264</v>
      </c>
      <c r="P47" s="322" t="s">
        <v>377</v>
      </c>
    </row>
    <row r="48" spans="1:16" ht="12.75" customHeight="1" thickBot="1" x14ac:dyDescent="0.25">
      <c r="A48" s="27" t="str">
        <f t="shared" si="6"/>
        <v> BBS 115 </v>
      </c>
      <c r="B48" s="4" t="str">
        <f t="shared" si="7"/>
        <v>II</v>
      </c>
      <c r="C48" s="27">
        <f t="shared" si="8"/>
        <v>50517.38</v>
      </c>
      <c r="D48" s="36" t="str">
        <f t="shared" si="9"/>
        <v>vis</v>
      </c>
      <c r="E48" s="319">
        <f>VLOOKUP(C48,'Active 1'!C$21:E$962,3,FALSE)</f>
        <v>-15274.448787775778</v>
      </c>
      <c r="F48" s="4" t="s">
        <v>217</v>
      </c>
      <c r="G48" s="36" t="str">
        <f t="shared" si="10"/>
        <v>50517.380</v>
      </c>
      <c r="H48" s="27">
        <f t="shared" si="11"/>
        <v>16013.5</v>
      </c>
      <c r="I48" s="320" t="s">
        <v>378</v>
      </c>
      <c r="J48" s="321" t="s">
        <v>379</v>
      </c>
      <c r="K48" s="320">
        <v>16013.5</v>
      </c>
      <c r="L48" s="320" t="s">
        <v>380</v>
      </c>
      <c r="M48" s="321" t="s">
        <v>244</v>
      </c>
      <c r="N48" s="321"/>
      <c r="O48" s="322" t="s">
        <v>264</v>
      </c>
      <c r="P48" s="322" t="s">
        <v>377</v>
      </c>
    </row>
    <row r="49" spans="1:16" ht="12.75" customHeight="1" thickBot="1" x14ac:dyDescent="0.25">
      <c r="A49" s="27" t="str">
        <f t="shared" si="6"/>
        <v> BBS 115 </v>
      </c>
      <c r="B49" s="4" t="str">
        <f t="shared" si="7"/>
        <v>I</v>
      </c>
      <c r="C49" s="27">
        <f t="shared" si="8"/>
        <v>50517.572</v>
      </c>
      <c r="D49" s="36" t="str">
        <f t="shared" si="9"/>
        <v>vis</v>
      </c>
      <c r="E49" s="319">
        <f>VLOOKUP(C49,'Active 1'!C$21:E$962,3,FALSE)</f>
        <v>-15273.949060995106</v>
      </c>
      <c r="F49" s="4" t="s">
        <v>217</v>
      </c>
      <c r="G49" s="36" t="str">
        <f t="shared" si="10"/>
        <v>50517.572</v>
      </c>
      <c r="H49" s="27">
        <f t="shared" si="11"/>
        <v>16014</v>
      </c>
      <c r="I49" s="320" t="s">
        <v>381</v>
      </c>
      <c r="J49" s="321" t="s">
        <v>382</v>
      </c>
      <c r="K49" s="320">
        <v>16014</v>
      </c>
      <c r="L49" s="320" t="s">
        <v>380</v>
      </c>
      <c r="M49" s="321" t="s">
        <v>244</v>
      </c>
      <c r="N49" s="321"/>
      <c r="O49" s="322" t="s">
        <v>264</v>
      </c>
      <c r="P49" s="322" t="s">
        <v>377</v>
      </c>
    </row>
    <row r="50" spans="1:16" ht="12.75" customHeight="1" thickBot="1" x14ac:dyDescent="0.25">
      <c r="A50" s="27" t="str">
        <f t="shared" si="6"/>
        <v> JAAVSO 39;94 </v>
      </c>
      <c r="B50" s="4" t="str">
        <f t="shared" si="7"/>
        <v>I</v>
      </c>
      <c r="C50" s="27">
        <f t="shared" si="8"/>
        <v>50538.688000000002</v>
      </c>
      <c r="D50" s="36" t="str">
        <f t="shared" si="9"/>
        <v>vis</v>
      </c>
      <c r="E50" s="319">
        <f>VLOOKUP(C50,'Active 1'!C$21:E$962,3,FALSE)</f>
        <v>-15218.989526096624</v>
      </c>
      <c r="F50" s="4" t="s">
        <v>217</v>
      </c>
      <c r="G50" s="36" t="str">
        <f t="shared" si="10"/>
        <v>50538.6880</v>
      </c>
      <c r="H50" s="27">
        <f t="shared" si="11"/>
        <v>16069</v>
      </c>
      <c r="I50" s="320" t="s">
        <v>383</v>
      </c>
      <c r="J50" s="321" t="s">
        <v>384</v>
      </c>
      <c r="K50" s="320">
        <v>16069</v>
      </c>
      <c r="L50" s="320" t="s">
        <v>385</v>
      </c>
      <c r="M50" s="321" t="s">
        <v>386</v>
      </c>
      <c r="N50" s="321" t="s">
        <v>387</v>
      </c>
      <c r="O50" s="322" t="s">
        <v>388</v>
      </c>
      <c r="P50" s="322" t="s">
        <v>389</v>
      </c>
    </row>
    <row r="51" spans="1:16" ht="12.75" customHeight="1" thickBot="1" x14ac:dyDescent="0.25">
      <c r="A51" s="27" t="str">
        <f t="shared" si="6"/>
        <v> BBS 115 </v>
      </c>
      <c r="B51" s="4" t="str">
        <f t="shared" si="7"/>
        <v>I</v>
      </c>
      <c r="C51" s="27">
        <f t="shared" si="8"/>
        <v>50546.370199999998</v>
      </c>
      <c r="D51" s="36" t="str">
        <f t="shared" si="9"/>
        <v>vis</v>
      </c>
      <c r="E51" s="319">
        <f>VLOOKUP(C51,'Active 1'!C$21:E$962,3,FALSE)</f>
        <v>-15198.994728834035</v>
      </c>
      <c r="F51" s="4" t="s">
        <v>217</v>
      </c>
      <c r="G51" s="36" t="str">
        <f t="shared" si="10"/>
        <v>50546.3702</v>
      </c>
      <c r="H51" s="27">
        <f t="shared" si="11"/>
        <v>16089</v>
      </c>
      <c r="I51" s="320" t="s">
        <v>390</v>
      </c>
      <c r="J51" s="321" t="s">
        <v>391</v>
      </c>
      <c r="K51" s="320">
        <v>16089</v>
      </c>
      <c r="L51" s="320" t="s">
        <v>392</v>
      </c>
      <c r="M51" s="321" t="s">
        <v>221</v>
      </c>
      <c r="N51" s="321" t="s">
        <v>157</v>
      </c>
      <c r="O51" s="322" t="s">
        <v>393</v>
      </c>
      <c r="P51" s="322" t="s">
        <v>377</v>
      </c>
    </row>
    <row r="52" spans="1:16" ht="12.75" customHeight="1" thickBot="1" x14ac:dyDescent="0.25">
      <c r="A52" s="27" t="str">
        <f t="shared" si="6"/>
        <v>IBVS 5027 </v>
      </c>
      <c r="B52" s="4" t="str">
        <f t="shared" si="7"/>
        <v>I</v>
      </c>
      <c r="C52" s="27">
        <f t="shared" si="8"/>
        <v>51258.6944</v>
      </c>
      <c r="D52" s="36" t="str">
        <f t="shared" si="9"/>
        <v>vis</v>
      </c>
      <c r="E52" s="319">
        <f>VLOOKUP(C52,'Active 1'!C$21:E$962,3,FALSE)</f>
        <v>-13344.997441046085</v>
      </c>
      <c r="F52" s="4" t="s">
        <v>217</v>
      </c>
      <c r="G52" s="36" t="str">
        <f t="shared" si="10"/>
        <v>51258.6944</v>
      </c>
      <c r="H52" s="27">
        <f t="shared" si="11"/>
        <v>17943</v>
      </c>
      <c r="I52" s="320" t="s">
        <v>412</v>
      </c>
      <c r="J52" s="321" t="s">
        <v>413</v>
      </c>
      <c r="K52" s="320">
        <v>17943</v>
      </c>
      <c r="L52" s="320" t="s">
        <v>414</v>
      </c>
      <c r="M52" s="321" t="s">
        <v>221</v>
      </c>
      <c r="N52" s="321" t="s">
        <v>157</v>
      </c>
      <c r="O52" s="322" t="s">
        <v>393</v>
      </c>
      <c r="P52" s="323" t="s">
        <v>415</v>
      </c>
    </row>
    <row r="53" spans="1:16" ht="12.75" customHeight="1" thickBot="1" x14ac:dyDescent="0.25">
      <c r="A53" s="27" t="str">
        <f t="shared" si="6"/>
        <v>IBVS 5027 </v>
      </c>
      <c r="B53" s="4" t="str">
        <f t="shared" si="7"/>
        <v>II</v>
      </c>
      <c r="C53" s="27">
        <f t="shared" si="8"/>
        <v>51277.712899999999</v>
      </c>
      <c r="D53" s="36" t="str">
        <f t="shared" si="9"/>
        <v>vis</v>
      </c>
      <c r="E53" s="319">
        <f>VLOOKUP(C53,'Active 1'!C$21:E$962,3,FALSE)</f>
        <v>-13295.497160952005</v>
      </c>
      <c r="F53" s="4" t="s">
        <v>217</v>
      </c>
      <c r="G53" s="36" t="str">
        <f t="shared" si="10"/>
        <v>51277.7129</v>
      </c>
      <c r="H53" s="27">
        <f t="shared" si="11"/>
        <v>17992.5</v>
      </c>
      <c r="I53" s="320" t="s">
        <v>416</v>
      </c>
      <c r="J53" s="321" t="s">
        <v>417</v>
      </c>
      <c r="K53" s="320">
        <v>17992.5</v>
      </c>
      <c r="L53" s="320" t="s">
        <v>418</v>
      </c>
      <c r="M53" s="321" t="s">
        <v>221</v>
      </c>
      <c r="N53" s="321" t="s">
        <v>157</v>
      </c>
      <c r="O53" s="322" t="s">
        <v>393</v>
      </c>
      <c r="P53" s="323" t="s">
        <v>415</v>
      </c>
    </row>
    <row r="54" spans="1:16" ht="12.75" customHeight="1" thickBot="1" x14ac:dyDescent="0.25">
      <c r="A54" s="27" t="str">
        <f t="shared" si="6"/>
        <v>BAVM 152 </v>
      </c>
      <c r="B54" s="4" t="str">
        <f t="shared" si="7"/>
        <v>II</v>
      </c>
      <c r="C54" s="27">
        <f t="shared" si="8"/>
        <v>51678.442999999999</v>
      </c>
      <c r="D54" s="36" t="str">
        <f t="shared" si="9"/>
        <v>vis</v>
      </c>
      <c r="E54" s="319">
        <f>VLOOKUP(C54,'Active 1'!C$21:E$962,3,FALSE)</f>
        <v>-12252.499438096327</v>
      </c>
      <c r="F54" s="4" t="s">
        <v>217</v>
      </c>
      <c r="G54" s="36" t="str">
        <f t="shared" si="10"/>
        <v>51678.4430</v>
      </c>
      <c r="H54" s="27">
        <f t="shared" si="11"/>
        <v>19035.5</v>
      </c>
      <c r="I54" s="320" t="s">
        <v>435</v>
      </c>
      <c r="J54" s="321" t="s">
        <v>436</v>
      </c>
      <c r="K54" s="320">
        <v>19035.5</v>
      </c>
      <c r="L54" s="320" t="s">
        <v>437</v>
      </c>
      <c r="M54" s="321" t="s">
        <v>221</v>
      </c>
      <c r="N54" s="321" t="s">
        <v>280</v>
      </c>
      <c r="O54" s="322" t="s">
        <v>275</v>
      </c>
      <c r="P54" s="323" t="s">
        <v>438</v>
      </c>
    </row>
    <row r="55" spans="1:16" ht="12.75" customHeight="1" thickBot="1" x14ac:dyDescent="0.25">
      <c r="A55" s="27" t="str">
        <f t="shared" si="6"/>
        <v> BBS 130 </v>
      </c>
      <c r="B55" s="4" t="str">
        <f t="shared" si="7"/>
        <v>I</v>
      </c>
      <c r="C55" s="27">
        <f t="shared" si="8"/>
        <v>52321.607000000004</v>
      </c>
      <c r="D55" s="36" t="str">
        <f t="shared" si="9"/>
        <v>vis</v>
      </c>
      <c r="E55" s="319">
        <f>VLOOKUP(C55,'Active 1'!C$21:E$962,3,FALSE)</f>
        <v>-10578.508421642229</v>
      </c>
      <c r="F55" s="4" t="s">
        <v>217</v>
      </c>
      <c r="G55" s="36" t="str">
        <f t="shared" si="10"/>
        <v>52321.607</v>
      </c>
      <c r="H55" s="27">
        <f t="shared" si="11"/>
        <v>20710</v>
      </c>
      <c r="I55" s="320" t="s">
        <v>447</v>
      </c>
      <c r="J55" s="321" t="s">
        <v>448</v>
      </c>
      <c r="K55" s="320">
        <v>20710</v>
      </c>
      <c r="L55" s="320" t="s">
        <v>449</v>
      </c>
      <c r="M55" s="321" t="s">
        <v>244</v>
      </c>
      <c r="N55" s="321"/>
      <c r="O55" s="322" t="s">
        <v>264</v>
      </c>
      <c r="P55" s="322" t="s">
        <v>450</v>
      </c>
    </row>
    <row r="56" spans="1:16" ht="12.75" customHeight="1" thickBot="1" x14ac:dyDescent="0.25">
      <c r="A56" s="27" t="str">
        <f t="shared" si="6"/>
        <v> BBS 130 </v>
      </c>
      <c r="B56" s="4" t="str">
        <f t="shared" si="7"/>
        <v>II</v>
      </c>
      <c r="C56" s="27">
        <f t="shared" si="8"/>
        <v>52338.495999999999</v>
      </c>
      <c r="D56" s="36" t="str">
        <f t="shared" si="9"/>
        <v>vis</v>
      </c>
      <c r="E56" s="319">
        <f>VLOOKUP(C56,'Active 1'!C$21:E$962,3,FALSE)</f>
        <v>-10534.550684149326</v>
      </c>
      <c r="F56" s="4" t="s">
        <v>217</v>
      </c>
      <c r="G56" s="36" t="str">
        <f t="shared" si="10"/>
        <v>52338.496</v>
      </c>
      <c r="H56" s="27">
        <f t="shared" si="11"/>
        <v>20753.5</v>
      </c>
      <c r="I56" s="320" t="s">
        <v>451</v>
      </c>
      <c r="J56" s="321" t="s">
        <v>452</v>
      </c>
      <c r="K56" s="320">
        <v>20753.5</v>
      </c>
      <c r="L56" s="320" t="s">
        <v>453</v>
      </c>
      <c r="M56" s="321" t="s">
        <v>244</v>
      </c>
      <c r="N56" s="321"/>
      <c r="O56" s="322" t="s">
        <v>264</v>
      </c>
      <c r="P56" s="322" t="s">
        <v>450</v>
      </c>
    </row>
    <row r="57" spans="1:16" ht="12.75" customHeight="1" thickBot="1" x14ac:dyDescent="0.25">
      <c r="A57" s="27" t="str">
        <f t="shared" si="6"/>
        <v> BBS 130 </v>
      </c>
      <c r="B57" s="4" t="str">
        <f t="shared" si="7"/>
        <v>I</v>
      </c>
      <c r="C57" s="27">
        <f t="shared" si="8"/>
        <v>52370.603999999999</v>
      </c>
      <c r="D57" s="36" t="str">
        <f t="shared" si="9"/>
        <v>vis</v>
      </c>
      <c r="E57" s="319">
        <f>VLOOKUP(C57,'Active 1'!C$21:E$962,3,FALSE)</f>
        <v>-10450.981791057817</v>
      </c>
      <c r="F57" s="4" t="s">
        <v>217</v>
      </c>
      <c r="G57" s="36" t="str">
        <f t="shared" si="10"/>
        <v>52370.604</v>
      </c>
      <c r="H57" s="27">
        <f t="shared" si="11"/>
        <v>20837</v>
      </c>
      <c r="I57" s="320" t="s">
        <v>454</v>
      </c>
      <c r="J57" s="321" t="s">
        <v>455</v>
      </c>
      <c r="K57" s="320">
        <v>20837</v>
      </c>
      <c r="L57" s="320" t="s">
        <v>456</v>
      </c>
      <c r="M57" s="321" t="s">
        <v>244</v>
      </c>
      <c r="N57" s="321"/>
      <c r="O57" s="322" t="s">
        <v>264</v>
      </c>
      <c r="P57" s="322" t="s">
        <v>450</v>
      </c>
    </row>
    <row r="58" spans="1:16" ht="12.75" customHeight="1" thickBot="1" x14ac:dyDescent="0.25">
      <c r="A58" s="27" t="str">
        <f t="shared" si="6"/>
        <v>BAVM 158 </v>
      </c>
      <c r="B58" s="4" t="str">
        <f t="shared" si="7"/>
        <v>II</v>
      </c>
      <c r="C58" s="27">
        <f t="shared" si="8"/>
        <v>52373.477500000001</v>
      </c>
      <c r="D58" s="36" t="str">
        <f t="shared" si="9"/>
        <v>PE</v>
      </c>
      <c r="E58" s="319">
        <f>VLOOKUP(C58,'Active 1'!C$21:E$962,3,FALSE)</f>
        <v>-10443.502807181569</v>
      </c>
      <c r="F58" s="4" t="str">
        <f>LEFT(M58,1)</f>
        <v>E</v>
      </c>
      <c r="G58" s="36" t="str">
        <f t="shared" si="10"/>
        <v>52373.4775</v>
      </c>
      <c r="H58" s="27">
        <f t="shared" si="11"/>
        <v>20844.5</v>
      </c>
      <c r="I58" s="320" t="s">
        <v>457</v>
      </c>
      <c r="J58" s="321" t="s">
        <v>458</v>
      </c>
      <c r="K58" s="320">
        <v>20844.5</v>
      </c>
      <c r="L58" s="320" t="s">
        <v>459</v>
      </c>
      <c r="M58" s="321" t="s">
        <v>221</v>
      </c>
      <c r="N58" s="321" t="s">
        <v>460</v>
      </c>
      <c r="O58" s="322" t="s">
        <v>275</v>
      </c>
      <c r="P58" s="323" t="s">
        <v>461</v>
      </c>
    </row>
    <row r="59" spans="1:16" ht="12.75" customHeight="1" thickBot="1" x14ac:dyDescent="0.25">
      <c r="A59" s="27" t="str">
        <f t="shared" si="6"/>
        <v> JAAVSO 39;94 </v>
      </c>
      <c r="B59" s="4" t="str">
        <f t="shared" si="7"/>
        <v>I</v>
      </c>
      <c r="C59" s="27">
        <f t="shared" si="8"/>
        <v>52408.729700000004</v>
      </c>
      <c r="D59" s="36" t="str">
        <f t="shared" si="9"/>
        <v>CCD</v>
      </c>
      <c r="E59" s="319">
        <f>VLOOKUP(C59,'Active 1'!C$21:E$962,3,FALSE)</f>
        <v>-10351.750367507942</v>
      </c>
      <c r="F59" s="4" t="str">
        <f>LEFT(M59,1)</f>
        <v>C</v>
      </c>
      <c r="G59" s="36" t="str">
        <f t="shared" si="10"/>
        <v>52408.7297</v>
      </c>
      <c r="H59" s="27">
        <f t="shared" si="11"/>
        <v>20936</v>
      </c>
      <c r="I59" s="320" t="s">
        <v>462</v>
      </c>
      <c r="J59" s="321" t="s">
        <v>463</v>
      </c>
      <c r="K59" s="320" t="s">
        <v>464</v>
      </c>
      <c r="L59" s="320" t="s">
        <v>465</v>
      </c>
      <c r="M59" s="321" t="s">
        <v>386</v>
      </c>
      <c r="N59" s="321" t="s">
        <v>387</v>
      </c>
      <c r="O59" s="322" t="s">
        <v>466</v>
      </c>
      <c r="P59" s="322" t="s">
        <v>389</v>
      </c>
    </row>
    <row r="60" spans="1:16" ht="12.75" customHeight="1" thickBot="1" x14ac:dyDescent="0.25">
      <c r="A60" s="27" t="str">
        <f t="shared" si="6"/>
        <v>BAVM 172 </v>
      </c>
      <c r="B60" s="4" t="str">
        <f t="shared" si="7"/>
        <v>II</v>
      </c>
      <c r="C60" s="27">
        <f t="shared" si="8"/>
        <v>52693.5265</v>
      </c>
      <c r="D60" s="36" t="str">
        <f t="shared" si="9"/>
        <v>PE</v>
      </c>
      <c r="E60" s="319">
        <f>VLOOKUP(C60,'Active 1'!C$21:E$962,3,FALSE)</f>
        <v>-9610.4973049688942</v>
      </c>
      <c r="F60" s="4" t="str">
        <f>LEFT(M60,1)</f>
        <v>E</v>
      </c>
      <c r="G60" s="36" t="str">
        <f t="shared" si="10"/>
        <v>52693.5265</v>
      </c>
      <c r="H60" s="27">
        <f t="shared" si="11"/>
        <v>21677.5</v>
      </c>
      <c r="I60" s="320" t="s">
        <v>473</v>
      </c>
      <c r="J60" s="321" t="s">
        <v>474</v>
      </c>
      <c r="K60" s="320" t="s">
        <v>475</v>
      </c>
      <c r="L60" s="320" t="s">
        <v>476</v>
      </c>
      <c r="M60" s="321" t="s">
        <v>221</v>
      </c>
      <c r="N60" s="321" t="s">
        <v>460</v>
      </c>
      <c r="O60" s="322" t="s">
        <v>477</v>
      </c>
      <c r="P60" s="323" t="s">
        <v>478</v>
      </c>
    </row>
    <row r="61" spans="1:16" ht="12.75" customHeight="1" thickBot="1" x14ac:dyDescent="0.25">
      <c r="A61" s="27" t="str">
        <f t="shared" si="6"/>
        <v> BBS 129 </v>
      </c>
      <c r="B61" s="4" t="str">
        <f t="shared" si="7"/>
        <v>I</v>
      </c>
      <c r="C61" s="27">
        <f t="shared" si="8"/>
        <v>52694.485099999998</v>
      </c>
      <c r="D61" s="36" t="str">
        <f t="shared" si="9"/>
        <v>PE</v>
      </c>
      <c r="E61" s="319">
        <f>VLOOKUP(C61,'Active 1'!C$21:E$962,3,FALSE)</f>
        <v>-9608.0023149066856</v>
      </c>
      <c r="F61" s="4" t="str">
        <f>LEFT(M61,1)</f>
        <v>E</v>
      </c>
      <c r="G61" s="36" t="str">
        <f t="shared" si="10"/>
        <v>52694.4851</v>
      </c>
      <c r="H61" s="27">
        <f t="shared" si="11"/>
        <v>21680</v>
      </c>
      <c r="I61" s="320" t="s">
        <v>479</v>
      </c>
      <c r="J61" s="321" t="s">
        <v>480</v>
      </c>
      <c r="K61" s="320" t="s">
        <v>481</v>
      </c>
      <c r="L61" s="320" t="s">
        <v>482</v>
      </c>
      <c r="M61" s="321" t="s">
        <v>221</v>
      </c>
      <c r="N61" s="321" t="s">
        <v>157</v>
      </c>
      <c r="O61" s="322" t="s">
        <v>442</v>
      </c>
      <c r="P61" s="322" t="s">
        <v>483</v>
      </c>
    </row>
    <row r="62" spans="1:16" ht="12.75" customHeight="1" thickBot="1" x14ac:dyDescent="0.25">
      <c r="A62" s="27" t="str">
        <f t="shared" si="6"/>
        <v>IBVS 5668 </v>
      </c>
      <c r="B62" s="4" t="str">
        <f t="shared" si="7"/>
        <v>II</v>
      </c>
      <c r="C62" s="27">
        <f t="shared" si="8"/>
        <v>52763.451699999998</v>
      </c>
      <c r="D62" s="36" t="str">
        <f t="shared" si="9"/>
        <v>vis</v>
      </c>
      <c r="E62" s="319">
        <f>VLOOKUP(C62,'Active 1'!C$21:E$962,3,FALSE)</f>
        <v>-9428.4999347433331</v>
      </c>
      <c r="F62" s="4" t="s">
        <v>217</v>
      </c>
      <c r="G62" s="36" t="str">
        <f t="shared" si="10"/>
        <v>52763.4517</v>
      </c>
      <c r="H62" s="27">
        <f t="shared" si="11"/>
        <v>21859.5</v>
      </c>
      <c r="I62" s="320" t="s">
        <v>484</v>
      </c>
      <c r="J62" s="321" t="s">
        <v>485</v>
      </c>
      <c r="K62" s="320" t="s">
        <v>486</v>
      </c>
      <c r="L62" s="320" t="s">
        <v>487</v>
      </c>
      <c r="M62" s="321" t="s">
        <v>221</v>
      </c>
      <c r="N62" s="321" t="s">
        <v>157</v>
      </c>
      <c r="O62" s="322" t="s">
        <v>488</v>
      </c>
      <c r="P62" s="323" t="s">
        <v>489</v>
      </c>
    </row>
    <row r="63" spans="1:16" ht="12.75" customHeight="1" thickBot="1" x14ac:dyDescent="0.25">
      <c r="A63" s="27" t="str">
        <f t="shared" si="6"/>
        <v>IBVS 5668 </v>
      </c>
      <c r="B63" s="4" t="str">
        <f t="shared" si="7"/>
        <v>I</v>
      </c>
      <c r="C63" s="27">
        <f t="shared" si="8"/>
        <v>52764.411399999997</v>
      </c>
      <c r="D63" s="36" t="str">
        <f t="shared" si="9"/>
        <v>vis</v>
      </c>
      <c r="E63" s="319">
        <f>VLOOKUP(C63,'Active 1'!C$21:E$962,3,FALSE)</f>
        <v>-9426.0020816631095</v>
      </c>
      <c r="F63" s="4" t="s">
        <v>217</v>
      </c>
      <c r="G63" s="36" t="str">
        <f t="shared" si="10"/>
        <v>52764.4114</v>
      </c>
      <c r="H63" s="27">
        <f t="shared" si="11"/>
        <v>21862</v>
      </c>
      <c r="I63" s="320" t="s">
        <v>490</v>
      </c>
      <c r="J63" s="321" t="s">
        <v>491</v>
      </c>
      <c r="K63" s="320" t="s">
        <v>492</v>
      </c>
      <c r="L63" s="320" t="s">
        <v>493</v>
      </c>
      <c r="M63" s="321" t="s">
        <v>221</v>
      </c>
      <c r="N63" s="321" t="s">
        <v>157</v>
      </c>
      <c r="O63" s="322" t="s">
        <v>488</v>
      </c>
      <c r="P63" s="323" t="s">
        <v>489</v>
      </c>
    </row>
    <row r="64" spans="1:16" ht="12.75" customHeight="1" thickBot="1" x14ac:dyDescent="0.25">
      <c r="A64" s="27" t="str">
        <f t="shared" si="6"/>
        <v>IBVS 5668 </v>
      </c>
      <c r="B64" s="4" t="str">
        <f t="shared" si="7"/>
        <v>II</v>
      </c>
      <c r="C64" s="27">
        <f t="shared" si="8"/>
        <v>52765.3727</v>
      </c>
      <c r="D64" s="36" t="str">
        <f t="shared" si="9"/>
        <v>vis</v>
      </c>
      <c r="E64" s="319">
        <f>VLOOKUP(C64,'Active 1'!C$21:E$962,3,FALSE)</f>
        <v>-9423.5000641930365</v>
      </c>
      <c r="F64" s="4" t="s">
        <v>217</v>
      </c>
      <c r="G64" s="36" t="str">
        <f t="shared" si="10"/>
        <v>52765.3727</v>
      </c>
      <c r="H64" s="27">
        <f t="shared" si="11"/>
        <v>21864.5</v>
      </c>
      <c r="I64" s="320" t="s">
        <v>494</v>
      </c>
      <c r="J64" s="321" t="s">
        <v>495</v>
      </c>
      <c r="K64" s="320" t="s">
        <v>496</v>
      </c>
      <c r="L64" s="320" t="s">
        <v>497</v>
      </c>
      <c r="M64" s="321" t="s">
        <v>221</v>
      </c>
      <c r="N64" s="321" t="s">
        <v>157</v>
      </c>
      <c r="O64" s="322" t="s">
        <v>488</v>
      </c>
      <c r="P64" s="323" t="s">
        <v>489</v>
      </c>
    </row>
    <row r="65" spans="1:16" ht="12.75" customHeight="1" thickBot="1" x14ac:dyDescent="0.25">
      <c r="A65" s="27" t="str">
        <f t="shared" si="6"/>
        <v>IBVS 5592 </v>
      </c>
      <c r="B65" s="4" t="str">
        <f t="shared" si="7"/>
        <v>I</v>
      </c>
      <c r="C65" s="27">
        <f t="shared" si="8"/>
        <v>53047.5749</v>
      </c>
      <c r="D65" s="36" t="str">
        <f t="shared" si="9"/>
        <v>vis</v>
      </c>
      <c r="E65" s="319">
        <f>VLOOKUP(C65,'Active 1'!C$21:E$962,3,FALSE)</f>
        <v>-8689.0000803264338</v>
      </c>
      <c r="F65" s="4" t="s">
        <v>217</v>
      </c>
      <c r="G65" s="36" t="str">
        <f t="shared" si="10"/>
        <v>53047.5749</v>
      </c>
      <c r="H65" s="27">
        <f t="shared" si="11"/>
        <v>22599</v>
      </c>
      <c r="I65" s="320" t="s">
        <v>498</v>
      </c>
      <c r="J65" s="321" t="s">
        <v>499</v>
      </c>
      <c r="K65" s="320" t="s">
        <v>500</v>
      </c>
      <c r="L65" s="320" t="s">
        <v>501</v>
      </c>
      <c r="M65" s="321" t="s">
        <v>221</v>
      </c>
      <c r="N65" s="321" t="s">
        <v>157</v>
      </c>
      <c r="O65" s="322" t="s">
        <v>502</v>
      </c>
      <c r="P65" s="323" t="s">
        <v>503</v>
      </c>
    </row>
    <row r="66" spans="1:16" ht="12.75" customHeight="1" thickBot="1" x14ac:dyDescent="0.25">
      <c r="A66" s="27" t="str">
        <f t="shared" si="6"/>
        <v>BAVM 172 </v>
      </c>
      <c r="B66" s="4" t="str">
        <f t="shared" si="7"/>
        <v>I</v>
      </c>
      <c r="C66" s="27">
        <f t="shared" si="8"/>
        <v>53080.6175</v>
      </c>
      <c r="D66" s="36" t="str">
        <f t="shared" si="9"/>
        <v>vis</v>
      </c>
      <c r="E66" s="319">
        <f>VLOOKUP(C66,'Active 1'!C$21:E$962,3,FALSE)</f>
        <v>-8602.998663020293</v>
      </c>
      <c r="F66" s="4" t="s">
        <v>217</v>
      </c>
      <c r="G66" s="36" t="str">
        <f t="shared" si="10"/>
        <v>53080.6175</v>
      </c>
      <c r="H66" s="27">
        <f t="shared" si="11"/>
        <v>22685</v>
      </c>
      <c r="I66" s="320" t="s">
        <v>504</v>
      </c>
      <c r="J66" s="321" t="s">
        <v>505</v>
      </c>
      <c r="K66" s="320" t="s">
        <v>506</v>
      </c>
      <c r="L66" s="320" t="s">
        <v>507</v>
      </c>
      <c r="M66" s="321" t="s">
        <v>221</v>
      </c>
      <c r="N66" s="321" t="s">
        <v>460</v>
      </c>
      <c r="O66" s="322" t="s">
        <v>275</v>
      </c>
      <c r="P66" s="323" t="s">
        <v>478</v>
      </c>
    </row>
    <row r="67" spans="1:16" ht="12.75" customHeight="1" thickBot="1" x14ac:dyDescent="0.25">
      <c r="A67" s="27" t="str">
        <f t="shared" si="6"/>
        <v> BBS 130 </v>
      </c>
      <c r="B67" s="4" t="str">
        <f t="shared" si="7"/>
        <v>I</v>
      </c>
      <c r="C67" s="27">
        <f t="shared" si="8"/>
        <v>53094.447399999997</v>
      </c>
      <c r="D67" s="36" t="str">
        <f t="shared" si="9"/>
        <v>vis</v>
      </c>
      <c r="E67" s="319">
        <f>VLOOKUP(C67,'Active 1'!C$21:E$962,3,FALSE)</f>
        <v>-8567.0029786249397</v>
      </c>
      <c r="F67" s="4" t="s">
        <v>217</v>
      </c>
      <c r="G67" s="36" t="str">
        <f t="shared" si="10"/>
        <v>53094.4474</v>
      </c>
      <c r="H67" s="27">
        <f t="shared" si="11"/>
        <v>22721</v>
      </c>
      <c r="I67" s="320" t="s">
        <v>508</v>
      </c>
      <c r="J67" s="321" t="s">
        <v>509</v>
      </c>
      <c r="K67" s="320" t="s">
        <v>510</v>
      </c>
      <c r="L67" s="320" t="s">
        <v>511</v>
      </c>
      <c r="M67" s="321" t="s">
        <v>221</v>
      </c>
      <c r="N67" s="321" t="s">
        <v>157</v>
      </c>
      <c r="O67" s="322" t="s">
        <v>442</v>
      </c>
      <c r="P67" s="322" t="s">
        <v>450</v>
      </c>
    </row>
    <row r="68" spans="1:16" ht="12.75" customHeight="1" thickBot="1" x14ac:dyDescent="0.25">
      <c r="A68" s="27" t="str">
        <f t="shared" si="6"/>
        <v>IBVS 5690 </v>
      </c>
      <c r="B68" s="4" t="str">
        <f t="shared" si="7"/>
        <v>I</v>
      </c>
      <c r="C68" s="27">
        <f t="shared" si="8"/>
        <v>53422.947800000002</v>
      </c>
      <c r="D68" s="36" t="str">
        <f t="shared" si="9"/>
        <v>vis</v>
      </c>
      <c r="E68" s="319">
        <f>VLOOKUP(C68,'Active 1'!C$21:E$962,3,FALSE)</f>
        <v>-7712.0006487346136</v>
      </c>
      <c r="F68" s="4" t="s">
        <v>217</v>
      </c>
      <c r="G68" s="36" t="str">
        <f t="shared" si="10"/>
        <v>53422.9478</v>
      </c>
      <c r="H68" s="27">
        <f t="shared" si="11"/>
        <v>23576</v>
      </c>
      <c r="I68" s="320" t="s">
        <v>518</v>
      </c>
      <c r="J68" s="321" t="s">
        <v>519</v>
      </c>
      <c r="K68" s="320" t="s">
        <v>520</v>
      </c>
      <c r="L68" s="320" t="s">
        <v>521</v>
      </c>
      <c r="M68" s="321" t="s">
        <v>221</v>
      </c>
      <c r="N68" s="321" t="s">
        <v>157</v>
      </c>
      <c r="O68" s="322" t="s">
        <v>522</v>
      </c>
      <c r="P68" s="323" t="s">
        <v>523</v>
      </c>
    </row>
    <row r="69" spans="1:16" ht="12.75" customHeight="1" thickBot="1" x14ac:dyDescent="0.25">
      <c r="A69" s="27" t="str">
        <f t="shared" si="6"/>
        <v>IBVS 5649 </v>
      </c>
      <c r="B69" s="4" t="str">
        <f t="shared" si="7"/>
        <v>I</v>
      </c>
      <c r="C69" s="27">
        <f t="shared" si="8"/>
        <v>53451.378400000001</v>
      </c>
      <c r="D69" s="36" t="str">
        <f t="shared" si="9"/>
        <v>vis</v>
      </c>
      <c r="E69" s="319">
        <f>VLOOKUP(C69,'Active 1'!C$21:E$962,3,FALSE)</f>
        <v>-7638.0030851390156</v>
      </c>
      <c r="F69" s="4" t="s">
        <v>217</v>
      </c>
      <c r="G69" s="36" t="str">
        <f t="shared" si="10"/>
        <v>53451.3784</v>
      </c>
      <c r="H69" s="27">
        <f t="shared" si="11"/>
        <v>23650</v>
      </c>
      <c r="I69" s="320" t="s">
        <v>524</v>
      </c>
      <c r="J69" s="321" t="s">
        <v>525</v>
      </c>
      <c r="K69" s="320" t="s">
        <v>526</v>
      </c>
      <c r="L69" s="320" t="s">
        <v>527</v>
      </c>
      <c r="M69" s="321" t="s">
        <v>221</v>
      </c>
      <c r="N69" s="321" t="s">
        <v>157</v>
      </c>
      <c r="O69" s="322" t="s">
        <v>528</v>
      </c>
      <c r="P69" s="323" t="s">
        <v>529</v>
      </c>
    </row>
    <row r="70" spans="1:16" ht="12.75" customHeight="1" thickBot="1" x14ac:dyDescent="0.25">
      <c r="A70" s="27" t="str">
        <f t="shared" si="6"/>
        <v>BAVM 173 </v>
      </c>
      <c r="B70" s="4" t="str">
        <f t="shared" si="7"/>
        <v>I</v>
      </c>
      <c r="C70" s="27">
        <f t="shared" si="8"/>
        <v>53462.521500000003</v>
      </c>
      <c r="D70" s="36" t="str">
        <f t="shared" si="9"/>
        <v>vis</v>
      </c>
      <c r="E70" s="319">
        <f>VLOOKUP(C70,'Active 1'!C$21:E$962,3,FALSE)</f>
        <v>-7609.0004523805728</v>
      </c>
      <c r="F70" s="4" t="s">
        <v>217</v>
      </c>
      <c r="G70" s="36" t="str">
        <f t="shared" si="10"/>
        <v>53462.5215</v>
      </c>
      <c r="H70" s="27">
        <f t="shared" si="11"/>
        <v>23679</v>
      </c>
      <c r="I70" s="320" t="s">
        <v>530</v>
      </c>
      <c r="J70" s="321" t="s">
        <v>531</v>
      </c>
      <c r="K70" s="320" t="s">
        <v>532</v>
      </c>
      <c r="L70" s="320" t="s">
        <v>533</v>
      </c>
      <c r="M70" s="321" t="s">
        <v>221</v>
      </c>
      <c r="N70" s="321" t="s">
        <v>460</v>
      </c>
      <c r="O70" s="322" t="s">
        <v>534</v>
      </c>
      <c r="P70" s="323" t="s">
        <v>535</v>
      </c>
    </row>
    <row r="71" spans="1:16" ht="12.75" customHeight="1" thickBot="1" x14ac:dyDescent="0.25">
      <c r="A71" s="27" t="str">
        <f t="shared" si="6"/>
        <v>BAVM 173 </v>
      </c>
      <c r="B71" s="4" t="str">
        <f t="shared" si="7"/>
        <v>II</v>
      </c>
      <c r="C71" s="27">
        <f t="shared" si="8"/>
        <v>53465.403700000003</v>
      </c>
      <c r="D71" s="36" t="str">
        <f t="shared" si="9"/>
        <v>vis</v>
      </c>
      <c r="E71" s="319">
        <f>VLOOKUP(C71,'Active 1'!C$21:E$962,3,FALSE)</f>
        <v>-7601.4988246345793</v>
      </c>
      <c r="F71" s="4" t="s">
        <v>217</v>
      </c>
      <c r="G71" s="36" t="str">
        <f t="shared" si="10"/>
        <v>53465.4037</v>
      </c>
      <c r="H71" s="27">
        <f t="shared" si="11"/>
        <v>23686.5</v>
      </c>
      <c r="I71" s="320" t="s">
        <v>536</v>
      </c>
      <c r="J71" s="321" t="s">
        <v>537</v>
      </c>
      <c r="K71" s="320" t="s">
        <v>538</v>
      </c>
      <c r="L71" s="320" t="s">
        <v>539</v>
      </c>
      <c r="M71" s="321" t="s">
        <v>221</v>
      </c>
      <c r="N71" s="321" t="s">
        <v>460</v>
      </c>
      <c r="O71" s="322" t="s">
        <v>275</v>
      </c>
      <c r="P71" s="323" t="s">
        <v>535</v>
      </c>
    </row>
    <row r="72" spans="1:16" ht="12.75" customHeight="1" thickBot="1" x14ac:dyDescent="0.25">
      <c r="A72" s="27" t="str">
        <f t="shared" si="6"/>
        <v>IBVS 5668 </v>
      </c>
      <c r="B72" s="4" t="str">
        <f t="shared" si="7"/>
        <v>II</v>
      </c>
      <c r="C72" s="27">
        <f t="shared" si="8"/>
        <v>53490.377</v>
      </c>
      <c r="D72" s="36" t="str">
        <f t="shared" si="9"/>
        <v>vis</v>
      </c>
      <c r="E72" s="319">
        <f>VLOOKUP(C72,'Active 1'!C$21:E$962,3,FALSE)</f>
        <v>-7536.4997266576884</v>
      </c>
      <c r="F72" s="4" t="s">
        <v>217</v>
      </c>
      <c r="G72" s="36" t="str">
        <f t="shared" si="10"/>
        <v>53490.3770</v>
      </c>
      <c r="H72" s="27">
        <f t="shared" si="11"/>
        <v>23751.5</v>
      </c>
      <c r="I72" s="320" t="s">
        <v>540</v>
      </c>
      <c r="J72" s="321" t="s">
        <v>541</v>
      </c>
      <c r="K72" s="320" t="s">
        <v>542</v>
      </c>
      <c r="L72" s="320" t="s">
        <v>543</v>
      </c>
      <c r="M72" s="321" t="s">
        <v>221</v>
      </c>
      <c r="N72" s="321" t="s">
        <v>157</v>
      </c>
      <c r="O72" s="322" t="s">
        <v>488</v>
      </c>
      <c r="P72" s="323" t="s">
        <v>489</v>
      </c>
    </row>
    <row r="73" spans="1:16" ht="12.75" customHeight="1" thickBot="1" x14ac:dyDescent="0.25">
      <c r="A73" s="27" t="str">
        <f t="shared" si="6"/>
        <v>IBVS 5754 </v>
      </c>
      <c r="B73" s="4" t="str">
        <f t="shared" si="7"/>
        <v>I</v>
      </c>
      <c r="C73" s="27">
        <f t="shared" si="8"/>
        <v>53729.547500000001</v>
      </c>
      <c r="D73" s="36" t="str">
        <f t="shared" si="9"/>
        <v>vis</v>
      </c>
      <c r="E73" s="319">
        <f>VLOOKUP(C73,'Active 1'!C$21:E$962,3,FALSE)</f>
        <v>-6914.0002266843803</v>
      </c>
      <c r="F73" s="4" t="s">
        <v>217</v>
      </c>
      <c r="G73" s="36" t="str">
        <f t="shared" si="10"/>
        <v>53729.5475</v>
      </c>
      <c r="H73" s="27">
        <f t="shared" si="11"/>
        <v>24374</v>
      </c>
      <c r="I73" s="320" t="s">
        <v>544</v>
      </c>
      <c r="J73" s="321" t="s">
        <v>545</v>
      </c>
      <c r="K73" s="320" t="s">
        <v>546</v>
      </c>
      <c r="L73" s="320" t="s">
        <v>547</v>
      </c>
      <c r="M73" s="321" t="s">
        <v>221</v>
      </c>
      <c r="N73" s="321" t="s">
        <v>157</v>
      </c>
      <c r="O73" s="322" t="s">
        <v>548</v>
      </c>
      <c r="P73" s="323" t="s">
        <v>549</v>
      </c>
    </row>
    <row r="74" spans="1:16" ht="12.75" customHeight="1" thickBot="1" x14ac:dyDescent="0.25">
      <c r="A74" s="27" t="str">
        <f t="shared" si="6"/>
        <v>IBVS 5814 </v>
      </c>
      <c r="B74" s="4" t="str">
        <f t="shared" si="7"/>
        <v>I</v>
      </c>
      <c r="C74" s="27">
        <f t="shared" si="8"/>
        <v>53883.616199999997</v>
      </c>
      <c r="D74" s="36" t="str">
        <f t="shared" si="9"/>
        <v>vis</v>
      </c>
      <c r="E74" s="319">
        <f>VLOOKUP(C74,'Active 1'!C$21:E$962,3,FALSE)</f>
        <v>-6512.9988962045136</v>
      </c>
      <c r="F74" s="4" t="s">
        <v>217</v>
      </c>
      <c r="G74" s="36" t="str">
        <f t="shared" si="10"/>
        <v>53883.6162</v>
      </c>
      <c r="H74" s="27">
        <f t="shared" si="11"/>
        <v>24775</v>
      </c>
      <c r="I74" s="320" t="s">
        <v>550</v>
      </c>
      <c r="J74" s="321" t="s">
        <v>551</v>
      </c>
      <c r="K74" s="320" t="s">
        <v>552</v>
      </c>
      <c r="L74" s="320" t="s">
        <v>553</v>
      </c>
      <c r="M74" s="321" t="s">
        <v>386</v>
      </c>
      <c r="N74" s="321" t="s">
        <v>217</v>
      </c>
      <c r="O74" s="322" t="s">
        <v>466</v>
      </c>
      <c r="P74" s="323" t="s">
        <v>554</v>
      </c>
    </row>
    <row r="75" spans="1:16" ht="12.75" customHeight="1" thickBot="1" x14ac:dyDescent="0.25">
      <c r="A75" s="27" t="str">
        <f t="shared" ref="A75:A106" si="12">P75</f>
        <v>IBVS 5820 </v>
      </c>
      <c r="B75" s="4" t="str">
        <f t="shared" ref="B75:B106" si="13">IF(H75=INT(H75),"I","II")</f>
        <v>II</v>
      </c>
      <c r="C75" s="27">
        <f t="shared" ref="C75:C106" si="14">1*G75</f>
        <v>54177.7284</v>
      </c>
      <c r="D75" s="36" t="str">
        <f t="shared" ref="D75:D106" si="15">VLOOKUP(F75,I$1:J$5,2,FALSE)</f>
        <v>vis</v>
      </c>
      <c r="E75" s="319">
        <f>VLOOKUP(C75,'Active 1'!C$21:E$962,3,FALSE)</f>
        <v>-5747.5002354748194</v>
      </c>
      <c r="F75" s="4" t="s">
        <v>217</v>
      </c>
      <c r="G75" s="36" t="str">
        <f t="shared" ref="G75:G106" si="16">MID(I75,3,LEN(I75)-3)</f>
        <v>54177.7284</v>
      </c>
      <c r="H75" s="27">
        <f t="shared" ref="H75:H106" si="17">1*K75</f>
        <v>25540.5</v>
      </c>
      <c r="I75" s="320" t="s">
        <v>561</v>
      </c>
      <c r="J75" s="321" t="s">
        <v>562</v>
      </c>
      <c r="K75" s="320" t="s">
        <v>563</v>
      </c>
      <c r="L75" s="320" t="s">
        <v>564</v>
      </c>
      <c r="M75" s="321" t="s">
        <v>386</v>
      </c>
      <c r="N75" s="321" t="s">
        <v>565</v>
      </c>
      <c r="O75" s="322" t="s">
        <v>516</v>
      </c>
      <c r="P75" s="323" t="s">
        <v>566</v>
      </c>
    </row>
    <row r="76" spans="1:16" ht="12.75" customHeight="1" thickBot="1" x14ac:dyDescent="0.25">
      <c r="A76" s="27" t="str">
        <f t="shared" si="12"/>
        <v>IBVS 5795 </v>
      </c>
      <c r="B76" s="4" t="str">
        <f t="shared" si="13"/>
        <v>I</v>
      </c>
      <c r="C76" s="27">
        <f t="shared" si="14"/>
        <v>54184.451699999998</v>
      </c>
      <c r="D76" s="36" t="str">
        <f t="shared" si="15"/>
        <v>vis</v>
      </c>
      <c r="E76" s="319">
        <f>VLOOKUP(C76,'Active 1'!C$21:E$962,3,FALSE)</f>
        <v>-5730.0012090975315</v>
      </c>
      <c r="F76" s="4" t="s">
        <v>217</v>
      </c>
      <c r="G76" s="36" t="str">
        <f t="shared" si="16"/>
        <v>54184.4517</v>
      </c>
      <c r="H76" s="27">
        <f t="shared" si="17"/>
        <v>25558</v>
      </c>
      <c r="I76" s="320" t="s">
        <v>567</v>
      </c>
      <c r="J76" s="321" t="s">
        <v>568</v>
      </c>
      <c r="K76" s="320" t="s">
        <v>569</v>
      </c>
      <c r="L76" s="320" t="s">
        <v>570</v>
      </c>
      <c r="M76" s="321" t="s">
        <v>386</v>
      </c>
      <c r="N76" s="321" t="s">
        <v>559</v>
      </c>
      <c r="O76" s="322" t="s">
        <v>571</v>
      </c>
      <c r="P76" s="323" t="s">
        <v>572</v>
      </c>
    </row>
    <row r="77" spans="1:16" ht="12.75" customHeight="1" thickBot="1" x14ac:dyDescent="0.25">
      <c r="A77" s="27" t="str">
        <f t="shared" si="12"/>
        <v>IBVS 5795 </v>
      </c>
      <c r="B77" s="4" t="str">
        <f t="shared" si="13"/>
        <v>I</v>
      </c>
      <c r="C77" s="27">
        <f t="shared" si="14"/>
        <v>54211.346400000002</v>
      </c>
      <c r="D77" s="36" t="str">
        <f t="shared" si="15"/>
        <v>vis</v>
      </c>
      <c r="E77" s="319">
        <f>VLOOKUP(C77,'Active 1'!C$21:E$962,3,FALSE)</f>
        <v>-5660.0011994728711</v>
      </c>
      <c r="F77" s="4" t="s">
        <v>217</v>
      </c>
      <c r="G77" s="36" t="str">
        <f t="shared" si="16"/>
        <v>54211.3464</v>
      </c>
      <c r="H77" s="27">
        <f t="shared" si="17"/>
        <v>25628</v>
      </c>
      <c r="I77" s="320" t="s">
        <v>573</v>
      </c>
      <c r="J77" s="321" t="s">
        <v>574</v>
      </c>
      <c r="K77" s="320" t="s">
        <v>575</v>
      </c>
      <c r="L77" s="320" t="s">
        <v>576</v>
      </c>
      <c r="M77" s="321" t="s">
        <v>386</v>
      </c>
      <c r="N77" s="321" t="s">
        <v>559</v>
      </c>
      <c r="O77" s="322" t="s">
        <v>571</v>
      </c>
      <c r="P77" s="323" t="s">
        <v>572</v>
      </c>
    </row>
    <row r="78" spans="1:16" ht="12.75" customHeight="1" thickBot="1" x14ac:dyDescent="0.25">
      <c r="A78" s="27" t="str">
        <f t="shared" si="12"/>
        <v>IBVS 5938 </v>
      </c>
      <c r="B78" s="4" t="str">
        <f t="shared" si="13"/>
        <v>I</v>
      </c>
      <c r="C78" s="27">
        <f t="shared" si="14"/>
        <v>54871.802900000002</v>
      </c>
      <c r="D78" s="36" t="str">
        <f t="shared" si="15"/>
        <v>vis</v>
      </c>
      <c r="E78" s="319">
        <f>VLOOKUP(C78,'Active 1'!C$21:E$962,3,FALSE)</f>
        <v>-3941.0022384633789</v>
      </c>
      <c r="F78" s="4" t="s">
        <v>217</v>
      </c>
      <c r="G78" s="36" t="str">
        <f t="shared" si="16"/>
        <v>54871.8029</v>
      </c>
      <c r="H78" s="27">
        <f t="shared" si="17"/>
        <v>27347</v>
      </c>
      <c r="I78" s="320" t="s">
        <v>577</v>
      </c>
      <c r="J78" s="321" t="s">
        <v>578</v>
      </c>
      <c r="K78" s="320" t="s">
        <v>579</v>
      </c>
      <c r="L78" s="320" t="s">
        <v>580</v>
      </c>
      <c r="M78" s="321" t="s">
        <v>386</v>
      </c>
      <c r="N78" s="321" t="s">
        <v>217</v>
      </c>
      <c r="O78" s="322" t="s">
        <v>466</v>
      </c>
      <c r="P78" s="323" t="s">
        <v>581</v>
      </c>
    </row>
    <row r="79" spans="1:16" ht="12.75" customHeight="1" thickBot="1" x14ac:dyDescent="0.25">
      <c r="A79" s="27" t="str">
        <f t="shared" si="12"/>
        <v>IBVS 5894 </v>
      </c>
      <c r="B79" s="4" t="str">
        <f t="shared" si="13"/>
        <v>I</v>
      </c>
      <c r="C79" s="27">
        <f t="shared" si="14"/>
        <v>54888.9012</v>
      </c>
      <c r="D79" s="36" t="str">
        <f t="shared" si="15"/>
        <v>vis</v>
      </c>
      <c r="E79" s="319">
        <f>VLOOKUP(C79,'Active 1'!C$21:E$962,3,FALSE)</f>
        <v>-3896.4997467246726</v>
      </c>
      <c r="F79" s="4" t="s">
        <v>217</v>
      </c>
      <c r="G79" s="36" t="str">
        <f t="shared" si="16"/>
        <v>54888.9012</v>
      </c>
      <c r="H79" s="27">
        <f t="shared" si="17"/>
        <v>27392</v>
      </c>
      <c r="I79" s="320" t="s">
        <v>582</v>
      </c>
      <c r="J79" s="321" t="s">
        <v>583</v>
      </c>
      <c r="K79" s="320" t="s">
        <v>584</v>
      </c>
      <c r="L79" s="320" t="s">
        <v>585</v>
      </c>
      <c r="M79" s="321" t="s">
        <v>386</v>
      </c>
      <c r="N79" s="321" t="s">
        <v>217</v>
      </c>
      <c r="O79" s="322" t="s">
        <v>393</v>
      </c>
      <c r="P79" s="323" t="s">
        <v>586</v>
      </c>
    </row>
    <row r="80" spans="1:16" ht="12.75" customHeight="1" thickBot="1" x14ac:dyDescent="0.25">
      <c r="A80" s="27" t="str">
        <f t="shared" si="12"/>
        <v>IBVS 5898 </v>
      </c>
      <c r="B80" s="4" t="str">
        <f t="shared" si="13"/>
        <v>I</v>
      </c>
      <c r="C80" s="27">
        <f t="shared" si="14"/>
        <v>54922.327100000002</v>
      </c>
      <c r="D80" s="36" t="str">
        <f t="shared" si="15"/>
        <v>vis</v>
      </c>
      <c r="E80" s="319">
        <f>VLOOKUP(C80,'Active 1'!C$21:E$962,3,FALSE)</f>
        <v>-3809.5006977777539</v>
      </c>
      <c r="F80" s="4" t="s">
        <v>217</v>
      </c>
      <c r="G80" s="36" t="str">
        <f t="shared" si="16"/>
        <v>54922.3271</v>
      </c>
      <c r="H80" s="27">
        <f t="shared" si="17"/>
        <v>27479</v>
      </c>
      <c r="I80" s="320" t="s">
        <v>587</v>
      </c>
      <c r="J80" s="321" t="s">
        <v>588</v>
      </c>
      <c r="K80" s="320" t="s">
        <v>589</v>
      </c>
      <c r="L80" s="320" t="s">
        <v>590</v>
      </c>
      <c r="M80" s="321" t="s">
        <v>386</v>
      </c>
      <c r="N80" s="321" t="s">
        <v>217</v>
      </c>
      <c r="O80" s="322" t="s">
        <v>591</v>
      </c>
      <c r="P80" s="323" t="s">
        <v>592</v>
      </c>
    </row>
    <row r="81" spans="1:16" ht="12.75" customHeight="1" thickBot="1" x14ac:dyDescent="0.25">
      <c r="A81" s="27" t="str">
        <f t="shared" si="12"/>
        <v>IBVS 5898 </v>
      </c>
      <c r="B81" s="4" t="str">
        <f t="shared" si="13"/>
        <v>I</v>
      </c>
      <c r="C81" s="27">
        <f t="shared" si="14"/>
        <v>54937.503299999997</v>
      </c>
      <c r="D81" s="36" t="str">
        <f t="shared" si="15"/>
        <v>vis</v>
      </c>
      <c r="E81" s="319">
        <f>VLOOKUP(C81,'Active 1'!C$21:E$962,3,FALSE)</f>
        <v>-3770.0009396073633</v>
      </c>
      <c r="F81" s="4" t="s">
        <v>217</v>
      </c>
      <c r="G81" s="36" t="str">
        <f t="shared" si="16"/>
        <v>54937.5033</v>
      </c>
      <c r="H81" s="27">
        <f t="shared" si="17"/>
        <v>27518</v>
      </c>
      <c r="I81" s="320" t="s">
        <v>593</v>
      </c>
      <c r="J81" s="321" t="s">
        <v>594</v>
      </c>
      <c r="K81" s="320" t="s">
        <v>595</v>
      </c>
      <c r="L81" s="320" t="s">
        <v>596</v>
      </c>
      <c r="M81" s="321" t="s">
        <v>386</v>
      </c>
      <c r="N81" s="321" t="s">
        <v>217</v>
      </c>
      <c r="O81" s="322" t="s">
        <v>591</v>
      </c>
      <c r="P81" s="323" t="s">
        <v>592</v>
      </c>
    </row>
    <row r="82" spans="1:16" ht="12.75" customHeight="1" thickBot="1" x14ac:dyDescent="0.25">
      <c r="A82" s="27" t="str">
        <f t="shared" si="12"/>
        <v>IBVS 5894 </v>
      </c>
      <c r="B82" s="4" t="str">
        <f t="shared" si="13"/>
        <v>I</v>
      </c>
      <c r="C82" s="27">
        <f t="shared" si="14"/>
        <v>54957.676299999999</v>
      </c>
      <c r="D82" s="36" t="str">
        <f t="shared" si="15"/>
        <v>vis</v>
      </c>
      <c r="E82" s="319">
        <f>VLOOKUP(C82,'Active 1'!C$21:E$962,3,FALSE)</f>
        <v>-3717.4957919701624</v>
      </c>
      <c r="F82" s="4" t="s">
        <v>217</v>
      </c>
      <c r="G82" s="36" t="str">
        <f t="shared" si="16"/>
        <v>54957.6763</v>
      </c>
      <c r="H82" s="27">
        <f t="shared" si="17"/>
        <v>27571</v>
      </c>
      <c r="I82" s="320" t="s">
        <v>597</v>
      </c>
      <c r="J82" s="321" t="s">
        <v>598</v>
      </c>
      <c r="K82" s="320" t="s">
        <v>599</v>
      </c>
      <c r="L82" s="320" t="s">
        <v>600</v>
      </c>
      <c r="M82" s="321" t="s">
        <v>386</v>
      </c>
      <c r="N82" s="321" t="s">
        <v>217</v>
      </c>
      <c r="O82" s="322" t="s">
        <v>393</v>
      </c>
      <c r="P82" s="323" t="s">
        <v>586</v>
      </c>
    </row>
    <row r="83" spans="1:16" ht="12.75" customHeight="1" thickBot="1" x14ac:dyDescent="0.25">
      <c r="A83" s="27" t="str">
        <f t="shared" si="12"/>
        <v>BAVM 209 </v>
      </c>
      <c r="B83" s="4" t="str">
        <f t="shared" si="13"/>
        <v>I</v>
      </c>
      <c r="C83" s="27">
        <f t="shared" si="14"/>
        <v>54971.5196</v>
      </c>
      <c r="D83" s="36" t="str">
        <f t="shared" si="15"/>
        <v>vis</v>
      </c>
      <c r="E83" s="319">
        <f>VLOOKUP(C83,'Active 1'!C$21:E$962,3,FALSE)</f>
        <v>-3681.4652308098994</v>
      </c>
      <c r="F83" s="4" t="s">
        <v>217</v>
      </c>
      <c r="G83" s="36" t="str">
        <f t="shared" si="16"/>
        <v>54971.5196</v>
      </c>
      <c r="H83" s="27">
        <f t="shared" si="17"/>
        <v>27607</v>
      </c>
      <c r="I83" s="320" t="s">
        <v>601</v>
      </c>
      <c r="J83" s="321" t="s">
        <v>602</v>
      </c>
      <c r="K83" s="320" t="s">
        <v>603</v>
      </c>
      <c r="L83" s="320" t="s">
        <v>604</v>
      </c>
      <c r="M83" s="321" t="s">
        <v>386</v>
      </c>
      <c r="N83" s="321" t="s">
        <v>460</v>
      </c>
      <c r="O83" s="322" t="s">
        <v>605</v>
      </c>
      <c r="P83" s="323" t="s">
        <v>606</v>
      </c>
    </row>
    <row r="84" spans="1:16" ht="12.75" customHeight="1" thickBot="1" x14ac:dyDescent="0.25">
      <c r="A84" s="27" t="str">
        <f t="shared" si="12"/>
        <v>IBVS 5974 </v>
      </c>
      <c r="B84" s="4" t="str">
        <f t="shared" si="13"/>
        <v>II</v>
      </c>
      <c r="C84" s="27">
        <f t="shared" si="14"/>
        <v>55251.787400000001</v>
      </c>
      <c r="D84" s="36" t="str">
        <f t="shared" si="15"/>
        <v>vis</v>
      </c>
      <c r="E84" s="319">
        <f>VLOOKUP(C84,'Active 1'!C$21:E$962,3,FALSE)</f>
        <v>-2951.9999942584859</v>
      </c>
      <c r="F84" s="4" t="s">
        <v>217</v>
      </c>
      <c r="G84" s="36" t="str">
        <f t="shared" si="16"/>
        <v>55251.7874</v>
      </c>
      <c r="H84" s="27">
        <f t="shared" si="17"/>
        <v>28336.5</v>
      </c>
      <c r="I84" s="320" t="s">
        <v>612</v>
      </c>
      <c r="J84" s="321" t="s">
        <v>613</v>
      </c>
      <c r="K84" s="320" t="s">
        <v>614</v>
      </c>
      <c r="L84" s="320" t="s">
        <v>615</v>
      </c>
      <c r="M84" s="321" t="s">
        <v>386</v>
      </c>
      <c r="N84" s="321" t="s">
        <v>217</v>
      </c>
      <c r="O84" s="322" t="s">
        <v>466</v>
      </c>
      <c r="P84" s="323" t="s">
        <v>616</v>
      </c>
    </row>
    <row r="85" spans="1:16" ht="12.75" customHeight="1" thickBot="1" x14ac:dyDescent="0.25">
      <c r="A85" s="27" t="str">
        <f t="shared" si="12"/>
        <v>IBVS 5945 </v>
      </c>
      <c r="B85" s="4" t="str">
        <f t="shared" si="13"/>
        <v>II</v>
      </c>
      <c r="C85" s="27">
        <f t="shared" si="14"/>
        <v>55283.675999999999</v>
      </c>
      <c r="D85" s="36" t="str">
        <f t="shared" si="15"/>
        <v>vis</v>
      </c>
      <c r="E85" s="319">
        <f>VLOOKUP(C85,'Active 1'!C$21:E$962,3,FALSE)</f>
        <v>-2869.0021431236355</v>
      </c>
      <c r="F85" s="4" t="s">
        <v>217</v>
      </c>
      <c r="G85" s="36" t="str">
        <f t="shared" si="16"/>
        <v>55283.6760</v>
      </c>
      <c r="H85" s="27">
        <f t="shared" si="17"/>
        <v>28419.5</v>
      </c>
      <c r="I85" s="320" t="s">
        <v>617</v>
      </c>
      <c r="J85" s="321" t="s">
        <v>618</v>
      </c>
      <c r="K85" s="320" t="s">
        <v>619</v>
      </c>
      <c r="L85" s="320" t="s">
        <v>620</v>
      </c>
      <c r="M85" s="321" t="s">
        <v>386</v>
      </c>
      <c r="N85" s="321" t="s">
        <v>217</v>
      </c>
      <c r="O85" s="322" t="s">
        <v>393</v>
      </c>
      <c r="P85" s="323" t="s">
        <v>621</v>
      </c>
    </row>
    <row r="86" spans="1:16" ht="12.75" customHeight="1" thickBot="1" x14ac:dyDescent="0.25">
      <c r="A86" s="27" t="str">
        <f t="shared" si="12"/>
        <v>BAVM 214 </v>
      </c>
      <c r="B86" s="4" t="str">
        <f t="shared" si="13"/>
        <v>II</v>
      </c>
      <c r="C86" s="27">
        <f t="shared" si="14"/>
        <v>55309.418299999998</v>
      </c>
      <c r="D86" s="36" t="str">
        <f t="shared" si="15"/>
        <v>vis</v>
      </c>
      <c r="E86" s="319">
        <f>VLOOKUP(C86,'Active 1'!C$21:E$962,3,FALSE)</f>
        <v>-2802.0015352804371</v>
      </c>
      <c r="F86" s="4" t="s">
        <v>217</v>
      </c>
      <c r="G86" s="36" t="str">
        <f t="shared" si="16"/>
        <v>55309.4183</v>
      </c>
      <c r="H86" s="27">
        <f t="shared" si="17"/>
        <v>28486.5</v>
      </c>
      <c r="I86" s="320" t="s">
        <v>622</v>
      </c>
      <c r="J86" s="321" t="s">
        <v>623</v>
      </c>
      <c r="K86" s="320" t="s">
        <v>624</v>
      </c>
      <c r="L86" s="320" t="s">
        <v>625</v>
      </c>
      <c r="M86" s="321" t="s">
        <v>386</v>
      </c>
      <c r="N86" s="321" t="s">
        <v>460</v>
      </c>
      <c r="O86" s="322" t="s">
        <v>275</v>
      </c>
      <c r="P86" s="323" t="s">
        <v>626</v>
      </c>
    </row>
    <row r="87" spans="1:16" ht="12.75" customHeight="1" thickBot="1" x14ac:dyDescent="0.25">
      <c r="A87" s="27" t="str">
        <f t="shared" si="12"/>
        <v>OEJV 0160 </v>
      </c>
      <c r="B87" s="4" t="str">
        <f t="shared" si="13"/>
        <v>I</v>
      </c>
      <c r="C87" s="27">
        <f t="shared" si="14"/>
        <v>55315.37371</v>
      </c>
      <c r="D87" s="36" t="str">
        <f t="shared" si="15"/>
        <v>vis</v>
      </c>
      <c r="E87" s="319">
        <f>VLOOKUP(C87,'Active 1'!C$21:E$962,3,FALSE)</f>
        <v>-2786.501129723993</v>
      </c>
      <c r="F87" s="4" t="s">
        <v>217</v>
      </c>
      <c r="G87" s="36" t="str">
        <f t="shared" si="16"/>
        <v>55315.37371</v>
      </c>
      <c r="H87" s="27">
        <f t="shared" si="17"/>
        <v>28502</v>
      </c>
      <c r="I87" s="320" t="s">
        <v>631</v>
      </c>
      <c r="J87" s="321" t="s">
        <v>632</v>
      </c>
      <c r="K87" s="320" t="s">
        <v>633</v>
      </c>
      <c r="L87" s="320" t="s">
        <v>634</v>
      </c>
      <c r="M87" s="321" t="s">
        <v>386</v>
      </c>
      <c r="N87" s="321" t="s">
        <v>565</v>
      </c>
      <c r="O87" s="322" t="s">
        <v>635</v>
      </c>
      <c r="P87" s="323" t="s">
        <v>636</v>
      </c>
    </row>
    <row r="88" spans="1:16" ht="12.75" customHeight="1" thickBot="1" x14ac:dyDescent="0.25">
      <c r="A88" s="27" t="str">
        <f t="shared" si="12"/>
        <v> JAAVSO 39;94 </v>
      </c>
      <c r="B88" s="4" t="str">
        <f t="shared" si="13"/>
        <v>II</v>
      </c>
      <c r="C88" s="27">
        <f t="shared" si="14"/>
        <v>55336.307699999998</v>
      </c>
      <c r="D88" s="36" t="str">
        <f t="shared" si="15"/>
        <v>vis</v>
      </c>
      <c r="E88" s="319">
        <f>VLOOKUP(C88,'Active 1'!C$21:E$962,3,FALSE)</f>
        <v>-2732.0153201971293</v>
      </c>
      <c r="F88" s="4" t="s">
        <v>217</v>
      </c>
      <c r="G88" s="36" t="str">
        <f t="shared" si="16"/>
        <v>55336.3077</v>
      </c>
      <c r="H88" s="27">
        <f t="shared" si="17"/>
        <v>28556.5</v>
      </c>
      <c r="I88" s="320" t="s">
        <v>637</v>
      </c>
      <c r="J88" s="321" t="s">
        <v>638</v>
      </c>
      <c r="K88" s="320" t="s">
        <v>639</v>
      </c>
      <c r="L88" s="320" t="s">
        <v>640</v>
      </c>
      <c r="M88" s="321" t="s">
        <v>386</v>
      </c>
      <c r="N88" s="321" t="s">
        <v>387</v>
      </c>
      <c r="O88" s="322" t="s">
        <v>641</v>
      </c>
      <c r="P88" s="322" t="s">
        <v>389</v>
      </c>
    </row>
    <row r="89" spans="1:16" ht="12.75" customHeight="1" thickBot="1" x14ac:dyDescent="0.25">
      <c r="A89" s="27" t="str">
        <f t="shared" si="12"/>
        <v>IBVS 6018 </v>
      </c>
      <c r="B89" s="4" t="str">
        <f t="shared" si="13"/>
        <v>I</v>
      </c>
      <c r="C89" s="27">
        <f t="shared" si="14"/>
        <v>55593.926500000001</v>
      </c>
      <c r="D89" s="36" t="str">
        <f t="shared" si="15"/>
        <v>vis</v>
      </c>
      <c r="E89" s="319">
        <f>VLOOKUP(C89,'Active 1'!C$21:E$962,3,FALSE)</f>
        <v>-2061.4996245585544</v>
      </c>
      <c r="F89" s="4" t="s">
        <v>217</v>
      </c>
      <c r="G89" s="36" t="str">
        <f t="shared" si="16"/>
        <v>55593.9265</v>
      </c>
      <c r="H89" s="27">
        <f t="shared" si="17"/>
        <v>29227</v>
      </c>
      <c r="I89" s="320" t="s">
        <v>642</v>
      </c>
      <c r="J89" s="321" t="s">
        <v>643</v>
      </c>
      <c r="K89" s="320" t="s">
        <v>644</v>
      </c>
      <c r="L89" s="320" t="s">
        <v>645</v>
      </c>
      <c r="M89" s="321" t="s">
        <v>386</v>
      </c>
      <c r="N89" s="321" t="s">
        <v>150</v>
      </c>
      <c r="O89" s="322" t="s">
        <v>516</v>
      </c>
      <c r="P89" s="323" t="s">
        <v>646</v>
      </c>
    </row>
    <row r="90" spans="1:16" ht="12.75" customHeight="1" thickBot="1" x14ac:dyDescent="0.25">
      <c r="A90" s="27" t="str">
        <f t="shared" si="12"/>
        <v>IBVS 5992 </v>
      </c>
      <c r="B90" s="4" t="str">
        <f t="shared" si="13"/>
        <v>II</v>
      </c>
      <c r="C90" s="27">
        <f t="shared" si="14"/>
        <v>55622.934399999998</v>
      </c>
      <c r="D90" s="36" t="str">
        <f t="shared" si="15"/>
        <v>vis</v>
      </c>
      <c r="E90" s="319">
        <f>VLOOKUP(C90,'Active 1'!C$21:E$962,3,FALSE)</f>
        <v>-1985.9994970542266</v>
      </c>
      <c r="F90" s="4" t="s">
        <v>217</v>
      </c>
      <c r="G90" s="36" t="str">
        <f t="shared" si="16"/>
        <v>55622.9344</v>
      </c>
      <c r="H90" s="27">
        <f t="shared" si="17"/>
        <v>29302.5</v>
      </c>
      <c r="I90" s="320" t="s">
        <v>651</v>
      </c>
      <c r="J90" s="321" t="s">
        <v>652</v>
      </c>
      <c r="K90" s="320" t="s">
        <v>653</v>
      </c>
      <c r="L90" s="320" t="s">
        <v>654</v>
      </c>
      <c r="M90" s="321" t="s">
        <v>386</v>
      </c>
      <c r="N90" s="321" t="s">
        <v>217</v>
      </c>
      <c r="O90" s="322" t="s">
        <v>393</v>
      </c>
      <c r="P90" s="323" t="s">
        <v>655</v>
      </c>
    </row>
    <row r="91" spans="1:16" ht="12.75" customHeight="1" thickBot="1" x14ac:dyDescent="0.25">
      <c r="A91" s="27" t="str">
        <f t="shared" si="12"/>
        <v>IBVS 6044 </v>
      </c>
      <c r="B91" s="4" t="str">
        <f t="shared" si="13"/>
        <v>II</v>
      </c>
      <c r="C91" s="27">
        <f t="shared" si="14"/>
        <v>55643.298999999999</v>
      </c>
      <c r="D91" s="36" t="str">
        <f t="shared" si="15"/>
        <v>vis</v>
      </c>
      <c r="E91" s="319">
        <f>VLOOKUP(C91,'Active 1'!C$21:E$962,3,FALSE)</f>
        <v>-1932.9956637338259</v>
      </c>
      <c r="F91" s="4" t="s">
        <v>217</v>
      </c>
      <c r="G91" s="36" t="str">
        <f t="shared" si="16"/>
        <v>55643.2990</v>
      </c>
      <c r="H91" s="27">
        <f t="shared" si="17"/>
        <v>29355.5</v>
      </c>
      <c r="I91" s="320" t="s">
        <v>656</v>
      </c>
      <c r="J91" s="321" t="s">
        <v>657</v>
      </c>
      <c r="K91" s="320" t="s">
        <v>658</v>
      </c>
      <c r="L91" s="320" t="s">
        <v>659</v>
      </c>
      <c r="M91" s="321" t="s">
        <v>386</v>
      </c>
      <c r="N91" s="321" t="s">
        <v>217</v>
      </c>
      <c r="O91" s="322" t="s">
        <v>591</v>
      </c>
      <c r="P91" s="323" t="s">
        <v>660</v>
      </c>
    </row>
    <row r="92" spans="1:16" ht="12.75" customHeight="1" thickBot="1" x14ac:dyDescent="0.25">
      <c r="A92" s="27" t="str">
        <f t="shared" si="12"/>
        <v>BAVM 220 </v>
      </c>
      <c r="B92" s="4" t="str">
        <f t="shared" si="13"/>
        <v>II</v>
      </c>
      <c r="C92" s="27">
        <f t="shared" si="14"/>
        <v>55669.426099999997</v>
      </c>
      <c r="D92" s="36" t="str">
        <f t="shared" si="15"/>
        <v>vis</v>
      </c>
      <c r="E92" s="319">
        <f>VLOOKUP(C92,'Active 1'!C$21:E$962,3,FALSE)</f>
        <v>-1864.9935201343801</v>
      </c>
      <c r="F92" s="4" t="s">
        <v>217</v>
      </c>
      <c r="G92" s="36" t="str">
        <f t="shared" si="16"/>
        <v>55669.4261</v>
      </c>
      <c r="H92" s="27">
        <f t="shared" si="17"/>
        <v>29423.5</v>
      </c>
      <c r="I92" s="320" t="s">
        <v>661</v>
      </c>
      <c r="J92" s="321" t="s">
        <v>662</v>
      </c>
      <c r="K92" s="320" t="s">
        <v>663</v>
      </c>
      <c r="L92" s="320" t="s">
        <v>664</v>
      </c>
      <c r="M92" s="321" t="s">
        <v>386</v>
      </c>
      <c r="N92" s="321" t="s">
        <v>460</v>
      </c>
      <c r="O92" s="322" t="s">
        <v>275</v>
      </c>
      <c r="P92" s="323" t="s">
        <v>665</v>
      </c>
    </row>
    <row r="93" spans="1:16" ht="12.75" customHeight="1" thickBot="1" x14ac:dyDescent="0.25">
      <c r="A93" s="27" t="str">
        <f t="shared" si="12"/>
        <v>BAVM 220 </v>
      </c>
      <c r="B93" s="4" t="str">
        <f t="shared" si="13"/>
        <v>I</v>
      </c>
      <c r="C93" s="27">
        <f t="shared" si="14"/>
        <v>55669.616300000002</v>
      </c>
      <c r="D93" s="36" t="str">
        <f t="shared" si="15"/>
        <v>vis</v>
      </c>
      <c r="E93" s="319">
        <f>VLOOKUP(C93,'Active 1'!C$21:E$962,3,FALSE)</f>
        <v>-1864.4984782922727</v>
      </c>
      <c r="F93" s="4" t="s">
        <v>217</v>
      </c>
      <c r="G93" s="36" t="str">
        <f t="shared" si="16"/>
        <v>55669.6163</v>
      </c>
      <c r="H93" s="27">
        <f t="shared" si="17"/>
        <v>29424</v>
      </c>
      <c r="I93" s="320" t="s">
        <v>666</v>
      </c>
      <c r="J93" s="321" t="s">
        <v>667</v>
      </c>
      <c r="K93" s="320" t="s">
        <v>668</v>
      </c>
      <c r="L93" s="320" t="s">
        <v>669</v>
      </c>
      <c r="M93" s="321" t="s">
        <v>386</v>
      </c>
      <c r="N93" s="321" t="s">
        <v>460</v>
      </c>
      <c r="O93" s="322" t="s">
        <v>275</v>
      </c>
      <c r="P93" s="323" t="s">
        <v>665</v>
      </c>
    </row>
    <row r="94" spans="1:16" ht="12.75" customHeight="1" thickBot="1" x14ac:dyDescent="0.25">
      <c r="A94" s="27" t="str">
        <f t="shared" si="12"/>
        <v>IBVS 6044 </v>
      </c>
      <c r="B94" s="4" t="str">
        <f t="shared" si="13"/>
        <v>II</v>
      </c>
      <c r="C94" s="27">
        <f t="shared" si="14"/>
        <v>55672.498699999996</v>
      </c>
      <c r="D94" s="36" t="str">
        <f t="shared" si="15"/>
        <v>vis</v>
      </c>
      <c r="E94" s="319">
        <f>VLOOKUP(C94,'Active 1'!C$21:E$962,3,FALSE)</f>
        <v>-1856.9963299975627</v>
      </c>
      <c r="F94" s="4" t="s">
        <v>217</v>
      </c>
      <c r="G94" s="36" t="str">
        <f t="shared" si="16"/>
        <v>55672.4987</v>
      </c>
      <c r="H94" s="27">
        <f t="shared" si="17"/>
        <v>29431.5</v>
      </c>
      <c r="I94" s="320" t="s">
        <v>670</v>
      </c>
      <c r="J94" s="321" t="s">
        <v>671</v>
      </c>
      <c r="K94" s="320" t="s">
        <v>672</v>
      </c>
      <c r="L94" s="320" t="s">
        <v>673</v>
      </c>
      <c r="M94" s="321" t="s">
        <v>386</v>
      </c>
      <c r="N94" s="321" t="s">
        <v>217</v>
      </c>
      <c r="O94" s="322" t="s">
        <v>591</v>
      </c>
      <c r="P94" s="323" t="s">
        <v>660</v>
      </c>
    </row>
    <row r="95" spans="1:16" ht="12.75" customHeight="1" thickBot="1" x14ac:dyDescent="0.25">
      <c r="A95" s="27" t="str">
        <f t="shared" si="12"/>
        <v>IBVS 5992 </v>
      </c>
      <c r="B95" s="4" t="str">
        <f t="shared" si="13"/>
        <v>I</v>
      </c>
      <c r="C95" s="27">
        <f t="shared" si="14"/>
        <v>55685.748500000002</v>
      </c>
      <c r="D95" s="36" t="str">
        <f t="shared" si="15"/>
        <v>vis</v>
      </c>
      <c r="E95" s="319">
        <f>VLOOKUP(C95,'Active 1'!C$21:E$962,3,FALSE)</f>
        <v>-1822.510497193143</v>
      </c>
      <c r="F95" s="4" t="s">
        <v>217</v>
      </c>
      <c r="G95" s="36" t="str">
        <f t="shared" si="16"/>
        <v>55685.7485</v>
      </c>
      <c r="H95" s="27">
        <f t="shared" si="17"/>
        <v>29466</v>
      </c>
      <c r="I95" s="320" t="s">
        <v>674</v>
      </c>
      <c r="J95" s="321" t="s">
        <v>675</v>
      </c>
      <c r="K95" s="320" t="s">
        <v>676</v>
      </c>
      <c r="L95" s="320" t="s">
        <v>564</v>
      </c>
      <c r="M95" s="321" t="s">
        <v>386</v>
      </c>
      <c r="N95" s="321" t="s">
        <v>217</v>
      </c>
      <c r="O95" s="322" t="s">
        <v>393</v>
      </c>
      <c r="P95" s="323" t="s">
        <v>655</v>
      </c>
    </row>
    <row r="96" spans="1:16" ht="12.75" customHeight="1" thickBot="1" x14ac:dyDescent="0.25">
      <c r="A96" s="27" t="str">
        <f t="shared" si="12"/>
        <v>BAVM 220 </v>
      </c>
      <c r="B96" s="4" t="str">
        <f t="shared" si="13"/>
        <v>I</v>
      </c>
      <c r="C96" s="27">
        <f t="shared" si="14"/>
        <v>55700.352599999998</v>
      </c>
      <c r="D96" s="36" t="str">
        <f t="shared" si="15"/>
        <v>vis</v>
      </c>
      <c r="E96" s="319">
        <f>VLOOKUP(C96,'Active 1'!C$21:E$962,3,FALSE)</f>
        <v>-1784.4997686645067</v>
      </c>
      <c r="F96" s="4" t="s">
        <v>217</v>
      </c>
      <c r="G96" s="36" t="str">
        <f t="shared" si="16"/>
        <v>55700.3526</v>
      </c>
      <c r="H96" s="27">
        <f t="shared" si="17"/>
        <v>29504</v>
      </c>
      <c r="I96" s="320" t="s">
        <v>677</v>
      </c>
      <c r="J96" s="321" t="s">
        <v>678</v>
      </c>
      <c r="K96" s="320" t="s">
        <v>679</v>
      </c>
      <c r="L96" s="320" t="s">
        <v>680</v>
      </c>
      <c r="M96" s="321" t="s">
        <v>386</v>
      </c>
      <c r="N96" s="321" t="s">
        <v>460</v>
      </c>
      <c r="O96" s="322" t="s">
        <v>275</v>
      </c>
      <c r="P96" s="323" t="s">
        <v>665</v>
      </c>
    </row>
    <row r="97" spans="1:16" ht="12.75" customHeight="1" thickBot="1" x14ac:dyDescent="0.25">
      <c r="A97" s="27" t="str">
        <f t="shared" si="12"/>
        <v>BAVM 220 </v>
      </c>
      <c r="B97" s="4" t="str">
        <f t="shared" si="13"/>
        <v>II</v>
      </c>
      <c r="C97" s="27">
        <f t="shared" si="14"/>
        <v>55700.546199999997</v>
      </c>
      <c r="D97" s="36" t="str">
        <f t="shared" si="15"/>
        <v>vis</v>
      </c>
      <c r="E97" s="319">
        <f>VLOOKUP(C97,'Active 1'!C$21:E$962,3,FALSE)</f>
        <v>-1783.9958774940069</v>
      </c>
      <c r="F97" s="4" t="s">
        <v>217</v>
      </c>
      <c r="G97" s="36" t="str">
        <f t="shared" si="16"/>
        <v>55700.5462</v>
      </c>
      <c r="H97" s="27">
        <f t="shared" si="17"/>
        <v>29504.5</v>
      </c>
      <c r="I97" s="320" t="s">
        <v>681</v>
      </c>
      <c r="J97" s="321" t="s">
        <v>682</v>
      </c>
      <c r="K97" s="320" t="s">
        <v>683</v>
      </c>
      <c r="L97" s="320" t="s">
        <v>684</v>
      </c>
      <c r="M97" s="321" t="s">
        <v>386</v>
      </c>
      <c r="N97" s="321" t="s">
        <v>460</v>
      </c>
      <c r="O97" s="322" t="s">
        <v>275</v>
      </c>
      <c r="P97" s="323" t="s">
        <v>665</v>
      </c>
    </row>
    <row r="98" spans="1:16" ht="12.75" customHeight="1" thickBot="1" x14ac:dyDescent="0.25">
      <c r="A98" s="27" t="str">
        <f t="shared" si="12"/>
        <v>IBVS 6029 </v>
      </c>
      <c r="B98" s="4" t="str">
        <f t="shared" si="13"/>
        <v>II</v>
      </c>
      <c r="C98" s="27">
        <f t="shared" si="14"/>
        <v>55989.854700000004</v>
      </c>
      <c r="D98" s="36" t="str">
        <f t="shared" si="15"/>
        <v>vis</v>
      </c>
      <c r="E98" s="319">
        <f>VLOOKUP(C98,'Active 1'!C$21:E$962,3,FALSE)</f>
        <v>-1031.0000164324147</v>
      </c>
      <c r="F98" s="4" t="s">
        <v>217</v>
      </c>
      <c r="G98" s="36" t="str">
        <f t="shared" si="16"/>
        <v>55989.8547</v>
      </c>
      <c r="H98" s="27">
        <f t="shared" si="17"/>
        <v>30257.5</v>
      </c>
      <c r="I98" s="320" t="s">
        <v>685</v>
      </c>
      <c r="J98" s="321" t="s">
        <v>686</v>
      </c>
      <c r="K98" s="320" t="s">
        <v>687</v>
      </c>
      <c r="L98" s="320" t="s">
        <v>688</v>
      </c>
      <c r="M98" s="321" t="s">
        <v>386</v>
      </c>
      <c r="N98" s="321" t="s">
        <v>217</v>
      </c>
      <c r="O98" s="322" t="s">
        <v>393</v>
      </c>
      <c r="P98" s="323" t="s">
        <v>689</v>
      </c>
    </row>
    <row r="99" spans="1:16" ht="12.75" customHeight="1" thickBot="1" x14ac:dyDescent="0.25">
      <c r="A99" s="27" t="str">
        <f t="shared" si="12"/>
        <v>BAVM 228 </v>
      </c>
      <c r="B99" s="4" t="str">
        <f t="shared" si="13"/>
        <v>II</v>
      </c>
      <c r="C99" s="27">
        <f t="shared" si="14"/>
        <v>56012.523999999998</v>
      </c>
      <c r="D99" s="36" t="str">
        <f t="shared" si="15"/>
        <v>vis</v>
      </c>
      <c r="E99" s="319">
        <f>VLOOKUP(C99,'Active 1'!C$21:E$962,3,FALSE)</f>
        <v>-971.99763982350487</v>
      </c>
      <c r="F99" s="4" t="s">
        <v>217</v>
      </c>
      <c r="G99" s="36" t="str">
        <f t="shared" si="16"/>
        <v>56012.5240</v>
      </c>
      <c r="H99" s="27">
        <f t="shared" si="17"/>
        <v>30316.5</v>
      </c>
      <c r="I99" s="320" t="s">
        <v>690</v>
      </c>
      <c r="J99" s="321" t="s">
        <v>691</v>
      </c>
      <c r="K99" s="320" t="s">
        <v>692</v>
      </c>
      <c r="L99" s="320" t="s">
        <v>693</v>
      </c>
      <c r="M99" s="321" t="s">
        <v>386</v>
      </c>
      <c r="N99" s="321" t="s">
        <v>460</v>
      </c>
      <c r="O99" s="322" t="s">
        <v>275</v>
      </c>
      <c r="P99" s="323" t="s">
        <v>694</v>
      </c>
    </row>
    <row r="100" spans="1:16" ht="12.75" customHeight="1" thickBot="1" x14ac:dyDescent="0.25">
      <c r="A100" s="27" t="str">
        <f t="shared" si="12"/>
        <v>IBVS 6029 </v>
      </c>
      <c r="B100" s="4" t="str">
        <f t="shared" si="13"/>
        <v>II</v>
      </c>
      <c r="C100" s="27">
        <f t="shared" si="14"/>
        <v>56051.714500000002</v>
      </c>
      <c r="D100" s="36" t="str">
        <f t="shared" si="15"/>
        <v>vis</v>
      </c>
      <c r="E100" s="319">
        <f>VLOOKUP(C100,'Active 1'!C$21:E$962,3,FALSE)</f>
        <v>-869.99481483586408</v>
      </c>
      <c r="F100" s="4" t="s">
        <v>217</v>
      </c>
      <c r="G100" s="36" t="str">
        <f t="shared" si="16"/>
        <v>56051.7145</v>
      </c>
      <c r="H100" s="27">
        <f t="shared" si="17"/>
        <v>30418.5</v>
      </c>
      <c r="I100" s="320" t="s">
        <v>695</v>
      </c>
      <c r="J100" s="321" t="s">
        <v>696</v>
      </c>
      <c r="K100" s="320" t="s">
        <v>697</v>
      </c>
      <c r="L100" s="320" t="s">
        <v>698</v>
      </c>
      <c r="M100" s="321" t="s">
        <v>386</v>
      </c>
      <c r="N100" s="321" t="s">
        <v>217</v>
      </c>
      <c r="O100" s="322" t="s">
        <v>393</v>
      </c>
      <c r="P100" s="323" t="s">
        <v>689</v>
      </c>
    </row>
    <row r="101" spans="1:16" ht="12.75" customHeight="1" thickBot="1" x14ac:dyDescent="0.25">
      <c r="A101" s="27" t="str">
        <f t="shared" si="12"/>
        <v>BAVM 232 </v>
      </c>
      <c r="B101" s="4" t="str">
        <f t="shared" si="13"/>
        <v>II</v>
      </c>
      <c r="C101" s="27">
        <f t="shared" si="14"/>
        <v>56400.574699999997</v>
      </c>
      <c r="D101" s="36" t="str">
        <f t="shared" si="15"/>
        <v>vis</v>
      </c>
      <c r="E101" s="319">
        <f>VLOOKUP(C101,'Active 1'!C$21:E$962,3,FALSE)</f>
        <v>37.998855205320531</v>
      </c>
      <c r="F101" s="4" t="s">
        <v>217</v>
      </c>
      <c r="G101" s="36" t="str">
        <f t="shared" si="16"/>
        <v>56400.5747</v>
      </c>
      <c r="H101" s="27">
        <f t="shared" si="17"/>
        <v>31326.5</v>
      </c>
      <c r="I101" s="320" t="s">
        <v>699</v>
      </c>
      <c r="J101" s="321" t="s">
        <v>700</v>
      </c>
      <c r="K101" s="320" t="s">
        <v>701</v>
      </c>
      <c r="L101" s="320" t="s">
        <v>702</v>
      </c>
      <c r="M101" s="321" t="s">
        <v>386</v>
      </c>
      <c r="N101" s="321" t="s">
        <v>460</v>
      </c>
      <c r="O101" s="322" t="s">
        <v>275</v>
      </c>
      <c r="P101" s="323" t="s">
        <v>703</v>
      </c>
    </row>
    <row r="102" spans="1:16" ht="12.75" customHeight="1" thickBot="1" x14ac:dyDescent="0.25">
      <c r="A102" s="27" t="str">
        <f t="shared" si="12"/>
        <v> AANS 29.1.16 </v>
      </c>
      <c r="B102" s="4" t="str">
        <f t="shared" si="13"/>
        <v>I</v>
      </c>
      <c r="C102" s="27">
        <f t="shared" si="14"/>
        <v>45769.731500000002</v>
      </c>
      <c r="D102" s="36" t="str">
        <f t="shared" si="15"/>
        <v>vis</v>
      </c>
      <c r="E102" s="319" t="e">
        <f>VLOOKUP(C102,'Active 1'!C$21:E$962,3,FALSE)</f>
        <v>#N/A</v>
      </c>
      <c r="F102" s="4" t="s">
        <v>217</v>
      </c>
      <c r="G102" s="36" t="str">
        <f t="shared" si="16"/>
        <v>45769.7315</v>
      </c>
      <c r="H102" s="27">
        <f t="shared" si="17"/>
        <v>3656</v>
      </c>
      <c r="I102" s="320" t="s">
        <v>224</v>
      </c>
      <c r="J102" s="321" t="s">
        <v>225</v>
      </c>
      <c r="K102" s="320">
        <v>3656</v>
      </c>
      <c r="L102" s="320" t="s">
        <v>226</v>
      </c>
      <c r="M102" s="321" t="s">
        <v>221</v>
      </c>
      <c r="N102" s="321" t="s">
        <v>157</v>
      </c>
      <c r="O102" s="322" t="s">
        <v>227</v>
      </c>
      <c r="P102" s="322" t="s">
        <v>228</v>
      </c>
    </row>
    <row r="103" spans="1:16" ht="12.75" customHeight="1" thickBot="1" x14ac:dyDescent="0.25">
      <c r="A103" s="27" t="str">
        <f t="shared" si="12"/>
        <v> AANS 29.1.16 </v>
      </c>
      <c r="B103" s="4" t="str">
        <f t="shared" si="13"/>
        <v>II</v>
      </c>
      <c r="C103" s="27">
        <f t="shared" si="14"/>
        <v>45773.765200000002</v>
      </c>
      <c r="D103" s="36" t="str">
        <f t="shared" si="15"/>
        <v>vis</v>
      </c>
      <c r="E103" s="319" t="e">
        <f>VLOOKUP(C103,'Active 1'!C$21:E$962,3,FALSE)</f>
        <v>#N/A</v>
      </c>
      <c r="F103" s="4" t="s">
        <v>217</v>
      </c>
      <c r="G103" s="36" t="str">
        <f t="shared" si="16"/>
        <v>45773.7652</v>
      </c>
      <c r="H103" s="27">
        <f t="shared" si="17"/>
        <v>3666.5</v>
      </c>
      <c r="I103" s="320" t="s">
        <v>234</v>
      </c>
      <c r="J103" s="321" t="s">
        <v>235</v>
      </c>
      <c r="K103" s="320">
        <v>3666.5</v>
      </c>
      <c r="L103" s="320" t="s">
        <v>233</v>
      </c>
      <c r="M103" s="321" t="s">
        <v>221</v>
      </c>
      <c r="N103" s="321" t="s">
        <v>157</v>
      </c>
      <c r="O103" s="322" t="s">
        <v>227</v>
      </c>
      <c r="P103" s="322" t="s">
        <v>228</v>
      </c>
    </row>
    <row r="104" spans="1:16" ht="12.75" customHeight="1" thickBot="1" x14ac:dyDescent="0.25">
      <c r="A104" s="27" t="str">
        <f t="shared" si="12"/>
        <v> AANS 29.1.16 </v>
      </c>
      <c r="B104" s="4" t="str">
        <f t="shared" si="13"/>
        <v>I</v>
      </c>
      <c r="C104" s="27">
        <f t="shared" si="14"/>
        <v>45773.957199999997</v>
      </c>
      <c r="D104" s="36" t="str">
        <f t="shared" si="15"/>
        <v>vis</v>
      </c>
      <c r="E104" s="319" t="e">
        <f>VLOOKUP(C104,'Active 1'!C$21:E$962,3,FALSE)</f>
        <v>#N/A</v>
      </c>
      <c r="F104" s="4" t="s">
        <v>217</v>
      </c>
      <c r="G104" s="36" t="str">
        <f t="shared" si="16"/>
        <v>45773.9572</v>
      </c>
      <c r="H104" s="27">
        <f t="shared" si="17"/>
        <v>3667</v>
      </c>
      <c r="I104" s="320" t="s">
        <v>236</v>
      </c>
      <c r="J104" s="321" t="s">
        <v>237</v>
      </c>
      <c r="K104" s="320">
        <v>3667</v>
      </c>
      <c r="L104" s="320" t="s">
        <v>226</v>
      </c>
      <c r="M104" s="321" t="s">
        <v>221</v>
      </c>
      <c r="N104" s="321" t="s">
        <v>157</v>
      </c>
      <c r="O104" s="322" t="s">
        <v>227</v>
      </c>
      <c r="P104" s="322" t="s">
        <v>228</v>
      </c>
    </row>
    <row r="105" spans="1:16" ht="12.75" customHeight="1" thickBot="1" x14ac:dyDescent="0.25">
      <c r="A105" s="27" t="str">
        <f t="shared" si="12"/>
        <v> AANS 29.1.16 </v>
      </c>
      <c r="B105" s="4" t="str">
        <f t="shared" si="13"/>
        <v>II</v>
      </c>
      <c r="C105" s="27">
        <f t="shared" si="14"/>
        <v>45841.761100000003</v>
      </c>
      <c r="D105" s="36" t="str">
        <f t="shared" si="15"/>
        <v>vis</v>
      </c>
      <c r="E105" s="319" t="e">
        <f>VLOOKUP(C105,'Active 1'!C$21:E$962,3,FALSE)</f>
        <v>#N/A</v>
      </c>
      <c r="F105" s="4" t="s">
        <v>217</v>
      </c>
      <c r="G105" s="36" t="str">
        <f t="shared" si="16"/>
        <v>45841.7611</v>
      </c>
      <c r="H105" s="27">
        <f t="shared" si="17"/>
        <v>3843.5</v>
      </c>
      <c r="I105" s="320" t="s">
        <v>238</v>
      </c>
      <c r="J105" s="321" t="s">
        <v>239</v>
      </c>
      <c r="K105" s="320">
        <v>3843.5</v>
      </c>
      <c r="L105" s="320" t="s">
        <v>240</v>
      </c>
      <c r="M105" s="321" t="s">
        <v>221</v>
      </c>
      <c r="N105" s="321" t="s">
        <v>157</v>
      </c>
      <c r="O105" s="322" t="s">
        <v>227</v>
      </c>
      <c r="P105" s="322" t="s">
        <v>228</v>
      </c>
    </row>
    <row r="106" spans="1:16" ht="12.75" customHeight="1" thickBot="1" x14ac:dyDescent="0.25">
      <c r="A106" s="27" t="str">
        <f t="shared" si="12"/>
        <v> BBS 77 </v>
      </c>
      <c r="B106" s="4" t="str">
        <f t="shared" si="13"/>
        <v>II</v>
      </c>
      <c r="C106" s="27">
        <f t="shared" si="14"/>
        <v>46148.370999999999</v>
      </c>
      <c r="D106" s="36" t="str">
        <f t="shared" si="15"/>
        <v>vis</v>
      </c>
      <c r="E106" s="319" t="e">
        <f>VLOOKUP(C106,'Active 1'!C$21:E$962,3,FALSE)</f>
        <v>#N/A</v>
      </c>
      <c r="F106" s="4" t="s">
        <v>217</v>
      </c>
      <c r="G106" s="36" t="str">
        <f t="shared" si="16"/>
        <v>46148.371</v>
      </c>
      <c r="H106" s="27">
        <f t="shared" si="17"/>
        <v>4641.5</v>
      </c>
      <c r="I106" s="320" t="s">
        <v>241</v>
      </c>
      <c r="J106" s="321" t="s">
        <v>242</v>
      </c>
      <c r="K106" s="320">
        <v>4641.5</v>
      </c>
      <c r="L106" s="320" t="s">
        <v>243</v>
      </c>
      <c r="M106" s="321" t="s">
        <v>244</v>
      </c>
      <c r="N106" s="321"/>
      <c r="O106" s="322" t="s">
        <v>245</v>
      </c>
      <c r="P106" s="322" t="s">
        <v>246</v>
      </c>
    </row>
    <row r="107" spans="1:16" ht="12.75" customHeight="1" thickBot="1" x14ac:dyDescent="0.25">
      <c r="A107" s="27" t="str">
        <f t="shared" ref="A107:A129" si="18">P107</f>
        <v> BBS 77 </v>
      </c>
      <c r="B107" s="4" t="str">
        <f t="shared" ref="B107:B129" si="19">IF(H107=INT(H107),"I","II")</f>
        <v>II</v>
      </c>
      <c r="C107" s="27">
        <f t="shared" ref="C107:C129" si="20">1*G107</f>
        <v>46173.330999999998</v>
      </c>
      <c r="D107" s="36" t="str">
        <f t="shared" ref="D107:D129" si="21">VLOOKUP(F107,I$1:J$5,2,FALSE)</f>
        <v>vis</v>
      </c>
      <c r="E107" s="319" t="e">
        <f>VLOOKUP(C107,'Active 1'!C$21:E$962,3,FALSE)</f>
        <v>#N/A</v>
      </c>
      <c r="F107" s="4" t="s">
        <v>217</v>
      </c>
      <c r="G107" s="36" t="str">
        <f t="shared" ref="G107:G129" si="22">MID(I107,3,LEN(I107)-3)</f>
        <v>46173.331</v>
      </c>
      <c r="H107" s="27">
        <f t="shared" ref="H107:H129" si="23">1*K107</f>
        <v>4706.5</v>
      </c>
      <c r="I107" s="320" t="s">
        <v>247</v>
      </c>
      <c r="J107" s="321" t="s">
        <v>248</v>
      </c>
      <c r="K107" s="320">
        <v>4706.5</v>
      </c>
      <c r="L107" s="320" t="s">
        <v>249</v>
      </c>
      <c r="M107" s="321" t="s">
        <v>244</v>
      </c>
      <c r="N107" s="321"/>
      <c r="O107" s="322" t="s">
        <v>245</v>
      </c>
      <c r="P107" s="322" t="s">
        <v>246</v>
      </c>
    </row>
    <row r="108" spans="1:16" ht="12.75" customHeight="1" thickBot="1" x14ac:dyDescent="0.25">
      <c r="A108" s="27" t="str">
        <f t="shared" si="18"/>
        <v> ASS 135.169 </v>
      </c>
      <c r="B108" s="4" t="str">
        <f t="shared" si="19"/>
        <v>I</v>
      </c>
      <c r="C108" s="27">
        <f t="shared" si="20"/>
        <v>46180.4493</v>
      </c>
      <c r="D108" s="36" t="str">
        <f t="shared" si="21"/>
        <v>vis</v>
      </c>
      <c r="E108" s="319" t="e">
        <f>VLOOKUP(C108,'Active 1'!C$21:E$962,3,FALSE)</f>
        <v>#N/A</v>
      </c>
      <c r="F108" s="4" t="s">
        <v>217</v>
      </c>
      <c r="G108" s="36" t="str">
        <f t="shared" si="22"/>
        <v>46180.4493</v>
      </c>
      <c r="H108" s="27">
        <f t="shared" si="23"/>
        <v>4725</v>
      </c>
      <c r="I108" s="320" t="s">
        <v>250</v>
      </c>
      <c r="J108" s="321" t="s">
        <v>251</v>
      </c>
      <c r="K108" s="320">
        <v>4725</v>
      </c>
      <c r="L108" s="320" t="s">
        <v>252</v>
      </c>
      <c r="M108" s="321" t="s">
        <v>221</v>
      </c>
      <c r="N108" s="321" t="s">
        <v>157</v>
      </c>
      <c r="O108" s="322" t="s">
        <v>253</v>
      </c>
      <c r="P108" s="322" t="s">
        <v>254</v>
      </c>
    </row>
    <row r="109" spans="1:16" ht="12.75" customHeight="1" thickBot="1" x14ac:dyDescent="0.25">
      <c r="A109" s="27" t="str">
        <f t="shared" si="18"/>
        <v>BAVM 60 </v>
      </c>
      <c r="B109" s="4" t="str">
        <f t="shared" si="19"/>
        <v>I</v>
      </c>
      <c r="C109" s="27">
        <f t="shared" si="20"/>
        <v>48681.438800000004</v>
      </c>
      <c r="D109" s="36" t="str">
        <f t="shared" si="21"/>
        <v>vis</v>
      </c>
      <c r="E109" s="319">
        <f>VLOOKUP(C109,'Active 1'!C$21:E$962,3,FALSE)</f>
        <v>-20052.933086551715</v>
      </c>
      <c r="F109" s="4" t="s">
        <v>217</v>
      </c>
      <c r="G109" s="36" t="str">
        <f t="shared" si="22"/>
        <v>48681.4388</v>
      </c>
      <c r="H109" s="27">
        <f t="shared" si="23"/>
        <v>11235</v>
      </c>
      <c r="I109" s="320" t="s">
        <v>272</v>
      </c>
      <c r="J109" s="321" t="s">
        <v>273</v>
      </c>
      <c r="K109" s="320">
        <v>11235</v>
      </c>
      <c r="L109" s="320" t="s">
        <v>274</v>
      </c>
      <c r="M109" s="321" t="s">
        <v>221</v>
      </c>
      <c r="N109" s="321" t="s">
        <v>149</v>
      </c>
      <c r="O109" s="322" t="s">
        <v>275</v>
      </c>
      <c r="P109" s="323" t="s">
        <v>276</v>
      </c>
    </row>
    <row r="110" spans="1:16" ht="12.75" customHeight="1" thickBot="1" x14ac:dyDescent="0.25">
      <c r="A110" s="27" t="str">
        <f t="shared" si="18"/>
        <v>BAVM 60 </v>
      </c>
      <c r="B110" s="4" t="str">
        <f t="shared" si="19"/>
        <v>I</v>
      </c>
      <c r="C110" s="27">
        <f t="shared" si="20"/>
        <v>48681.439100000003</v>
      </c>
      <c r="D110" s="36" t="str">
        <f t="shared" si="21"/>
        <v>vis</v>
      </c>
      <c r="E110" s="319">
        <f>VLOOKUP(C110,'Active 1'!C$21:E$962,3,FALSE)</f>
        <v>-20052.93230572862</v>
      </c>
      <c r="F110" s="4" t="s">
        <v>217</v>
      </c>
      <c r="G110" s="36" t="str">
        <f t="shared" si="22"/>
        <v>48681.4391</v>
      </c>
      <c r="H110" s="27">
        <f t="shared" si="23"/>
        <v>11235</v>
      </c>
      <c r="I110" s="320" t="s">
        <v>277</v>
      </c>
      <c r="J110" s="321" t="s">
        <v>278</v>
      </c>
      <c r="K110" s="320">
        <v>11235</v>
      </c>
      <c r="L110" s="320" t="s">
        <v>279</v>
      </c>
      <c r="M110" s="321" t="s">
        <v>221</v>
      </c>
      <c r="N110" s="321" t="s">
        <v>280</v>
      </c>
      <c r="O110" s="322" t="s">
        <v>275</v>
      </c>
      <c r="P110" s="323" t="s">
        <v>276</v>
      </c>
    </row>
    <row r="111" spans="1:16" ht="12.75" customHeight="1" thickBot="1" x14ac:dyDescent="0.25">
      <c r="A111" s="27" t="str">
        <f t="shared" si="18"/>
        <v> BBS 119 </v>
      </c>
      <c r="B111" s="4" t="str">
        <f t="shared" si="19"/>
        <v>II</v>
      </c>
      <c r="C111" s="27">
        <f t="shared" si="20"/>
        <v>50547.324000000001</v>
      </c>
      <c r="D111" s="36" t="str">
        <f t="shared" si="21"/>
        <v>vis</v>
      </c>
      <c r="E111" s="319">
        <f>VLOOKUP(C111,'Active 1'!C$21:E$962,3,FALSE)</f>
        <v>-15196.512231941331</v>
      </c>
      <c r="F111" s="4" t="s">
        <v>217</v>
      </c>
      <c r="G111" s="36" t="str">
        <f t="shared" si="22"/>
        <v>50547.324</v>
      </c>
      <c r="H111" s="27">
        <f t="shared" si="23"/>
        <v>16091.5</v>
      </c>
      <c r="I111" s="320" t="s">
        <v>394</v>
      </c>
      <c r="J111" s="321" t="s">
        <v>395</v>
      </c>
      <c r="K111" s="320">
        <v>16091.5</v>
      </c>
      <c r="L111" s="320" t="s">
        <v>396</v>
      </c>
      <c r="M111" s="321" t="s">
        <v>244</v>
      </c>
      <c r="N111" s="321"/>
      <c r="O111" s="322" t="s">
        <v>329</v>
      </c>
      <c r="P111" s="322" t="s">
        <v>397</v>
      </c>
    </row>
    <row r="112" spans="1:16" ht="12.75" customHeight="1" thickBot="1" x14ac:dyDescent="0.25">
      <c r="A112" s="27" t="str">
        <f t="shared" si="18"/>
        <v> BBS 119 </v>
      </c>
      <c r="B112" s="4" t="str">
        <f t="shared" si="19"/>
        <v>I</v>
      </c>
      <c r="C112" s="27">
        <f t="shared" si="20"/>
        <v>50581.34</v>
      </c>
      <c r="D112" s="36" t="str">
        <f t="shared" si="21"/>
        <v>vis</v>
      </c>
      <c r="E112" s="319">
        <f>VLOOKUP(C112,'Active 1'!C$21:E$962,3,FALSE)</f>
        <v>-15107.97730396698</v>
      </c>
      <c r="F112" s="4" t="s">
        <v>217</v>
      </c>
      <c r="G112" s="36" t="str">
        <f t="shared" si="22"/>
        <v>50581.340</v>
      </c>
      <c r="H112" s="27">
        <f t="shared" si="23"/>
        <v>16180</v>
      </c>
      <c r="I112" s="320" t="s">
        <v>398</v>
      </c>
      <c r="J112" s="321" t="s">
        <v>399</v>
      </c>
      <c r="K112" s="320">
        <v>16180</v>
      </c>
      <c r="L112" s="320" t="s">
        <v>400</v>
      </c>
      <c r="M112" s="321" t="s">
        <v>244</v>
      </c>
      <c r="N112" s="321"/>
      <c r="O112" s="322" t="s">
        <v>329</v>
      </c>
      <c r="P112" s="322" t="s">
        <v>397</v>
      </c>
    </row>
    <row r="113" spans="1:16" ht="12.75" customHeight="1" thickBot="1" x14ac:dyDescent="0.25">
      <c r="A113" s="27" t="str">
        <f t="shared" si="18"/>
        <v> BBS 119 </v>
      </c>
      <c r="B113" s="4" t="str">
        <f t="shared" si="19"/>
        <v>I</v>
      </c>
      <c r="C113" s="27">
        <f t="shared" si="20"/>
        <v>50599.400999999998</v>
      </c>
      <c r="D113" s="36" t="str">
        <f t="shared" si="21"/>
        <v>vis</v>
      </c>
      <c r="E113" s="319">
        <f>VLOOKUP(C113,'Active 1'!C$21:E$962,3,FALSE)</f>
        <v>-15060.96915091709</v>
      </c>
      <c r="F113" s="4" t="s">
        <v>217</v>
      </c>
      <c r="G113" s="36" t="str">
        <f t="shared" si="22"/>
        <v>50599.401</v>
      </c>
      <c r="H113" s="27">
        <f t="shared" si="23"/>
        <v>16227</v>
      </c>
      <c r="I113" s="320" t="s">
        <v>401</v>
      </c>
      <c r="J113" s="321" t="s">
        <v>402</v>
      </c>
      <c r="K113" s="320">
        <v>16227</v>
      </c>
      <c r="L113" s="320" t="s">
        <v>403</v>
      </c>
      <c r="M113" s="321" t="s">
        <v>244</v>
      </c>
      <c r="N113" s="321"/>
      <c r="O113" s="322" t="s">
        <v>404</v>
      </c>
      <c r="P113" s="322" t="s">
        <v>397</v>
      </c>
    </row>
    <row r="114" spans="1:16" ht="12.75" customHeight="1" thickBot="1" x14ac:dyDescent="0.25">
      <c r="A114" s="27" t="str">
        <f t="shared" si="18"/>
        <v>BAVM 128 </v>
      </c>
      <c r="B114" s="4" t="str">
        <f t="shared" si="19"/>
        <v>II</v>
      </c>
      <c r="C114" s="27">
        <f t="shared" si="20"/>
        <v>51250.433100000002</v>
      </c>
      <c r="D114" s="36" t="str">
        <f t="shared" si="21"/>
        <v>vis</v>
      </c>
      <c r="E114" s="319" t="e">
        <f>VLOOKUP(C114,'Active 1'!C$21:E$962,3,FALSE)</f>
        <v>#N/A</v>
      </c>
      <c r="F114" s="4" t="s">
        <v>217</v>
      </c>
      <c r="G114" s="36" t="str">
        <f t="shared" si="22"/>
        <v>51250.4331</v>
      </c>
      <c r="H114" s="27">
        <f t="shared" si="23"/>
        <v>17921.5</v>
      </c>
      <c r="I114" s="320" t="s">
        <v>405</v>
      </c>
      <c r="J114" s="321" t="s">
        <v>406</v>
      </c>
      <c r="K114" s="320">
        <v>17921.5</v>
      </c>
      <c r="L114" s="320" t="s">
        <v>407</v>
      </c>
      <c r="M114" s="321" t="s">
        <v>221</v>
      </c>
      <c r="N114" s="321" t="s">
        <v>165</v>
      </c>
      <c r="O114" s="322" t="s">
        <v>275</v>
      </c>
      <c r="P114" s="323" t="s">
        <v>408</v>
      </c>
    </row>
    <row r="115" spans="1:16" ht="12.75" customHeight="1" thickBot="1" x14ac:dyDescent="0.25">
      <c r="A115" s="27" t="str">
        <f t="shared" si="18"/>
        <v>BAVM 128 </v>
      </c>
      <c r="B115" s="4" t="str">
        <f t="shared" si="19"/>
        <v>II</v>
      </c>
      <c r="C115" s="27">
        <f t="shared" si="20"/>
        <v>51250.433900000004</v>
      </c>
      <c r="D115" s="36" t="str">
        <f t="shared" si="21"/>
        <v>vis</v>
      </c>
      <c r="E115" s="319" t="e">
        <f>VLOOKUP(C115,'Active 1'!C$21:E$962,3,FALSE)</f>
        <v>#N/A</v>
      </c>
      <c r="F115" s="4" t="s">
        <v>217</v>
      </c>
      <c r="G115" s="36" t="str">
        <f t="shared" si="22"/>
        <v>51250.4339</v>
      </c>
      <c r="H115" s="27">
        <f t="shared" si="23"/>
        <v>17921.5</v>
      </c>
      <c r="I115" s="320" t="s">
        <v>409</v>
      </c>
      <c r="J115" s="321" t="s">
        <v>410</v>
      </c>
      <c r="K115" s="320">
        <v>17921.5</v>
      </c>
      <c r="L115" s="320" t="s">
        <v>411</v>
      </c>
      <c r="M115" s="321" t="s">
        <v>221</v>
      </c>
      <c r="N115" s="321" t="s">
        <v>280</v>
      </c>
      <c r="O115" s="322" t="s">
        <v>275</v>
      </c>
      <c r="P115" s="323" t="s">
        <v>408</v>
      </c>
    </row>
    <row r="116" spans="1:16" ht="12.75" customHeight="1" thickBot="1" x14ac:dyDescent="0.25">
      <c r="A116" s="27" t="str">
        <f t="shared" si="18"/>
        <v> BBS 121 </v>
      </c>
      <c r="B116" s="4" t="str">
        <f t="shared" si="19"/>
        <v>II</v>
      </c>
      <c r="C116" s="27">
        <f t="shared" si="20"/>
        <v>51278.4709</v>
      </c>
      <c r="D116" s="36" t="str">
        <f t="shared" si="21"/>
        <v>vis</v>
      </c>
      <c r="E116" s="319">
        <f>VLOOKUP(C116,'Active 1'!C$21:E$962,3,FALSE)</f>
        <v>-13293.524281265836</v>
      </c>
      <c r="F116" s="4" t="s">
        <v>217</v>
      </c>
      <c r="G116" s="36" t="str">
        <f t="shared" si="22"/>
        <v>51278.4709</v>
      </c>
      <c r="H116" s="27">
        <f t="shared" si="23"/>
        <v>17994.5</v>
      </c>
      <c r="I116" s="320" t="s">
        <v>419</v>
      </c>
      <c r="J116" s="321" t="s">
        <v>420</v>
      </c>
      <c r="K116" s="320">
        <v>17994.5</v>
      </c>
      <c r="L116" s="320" t="s">
        <v>421</v>
      </c>
      <c r="M116" s="321" t="s">
        <v>221</v>
      </c>
      <c r="N116" s="321" t="s">
        <v>157</v>
      </c>
      <c r="O116" s="322" t="s">
        <v>245</v>
      </c>
      <c r="P116" s="322" t="s">
        <v>422</v>
      </c>
    </row>
    <row r="117" spans="1:16" ht="12.75" customHeight="1" thickBot="1" x14ac:dyDescent="0.25">
      <c r="A117" s="27" t="str">
        <f t="shared" si="18"/>
        <v> BBS 120 </v>
      </c>
      <c r="B117" s="4" t="str">
        <f t="shared" si="19"/>
        <v>II</v>
      </c>
      <c r="C117" s="27">
        <f t="shared" si="20"/>
        <v>51305.375999999997</v>
      </c>
      <c r="D117" s="36" t="str">
        <f t="shared" si="21"/>
        <v>vis</v>
      </c>
      <c r="E117" s="319">
        <f>VLOOKUP(C117,'Active 1'!C$21:E$962,3,FALSE)</f>
        <v>-13223.497203107245</v>
      </c>
      <c r="F117" s="4" t="s">
        <v>217</v>
      </c>
      <c r="G117" s="36" t="str">
        <f t="shared" si="22"/>
        <v>51305.376</v>
      </c>
      <c r="H117" s="27">
        <f t="shared" si="23"/>
        <v>18064.5</v>
      </c>
      <c r="I117" s="320" t="s">
        <v>423</v>
      </c>
      <c r="J117" s="321" t="s">
        <v>424</v>
      </c>
      <c r="K117" s="320">
        <v>18064.5</v>
      </c>
      <c r="L117" s="320" t="s">
        <v>425</v>
      </c>
      <c r="M117" s="321" t="s">
        <v>244</v>
      </c>
      <c r="N117" s="321"/>
      <c r="O117" s="322" t="s">
        <v>426</v>
      </c>
      <c r="P117" s="322" t="s">
        <v>427</v>
      </c>
    </row>
    <row r="118" spans="1:16" ht="12.75" customHeight="1" thickBot="1" x14ac:dyDescent="0.25">
      <c r="A118" s="27" t="str">
        <f t="shared" si="18"/>
        <v> BBS 121 </v>
      </c>
      <c r="B118" s="4" t="str">
        <f t="shared" si="19"/>
        <v>II</v>
      </c>
      <c r="C118" s="27">
        <f t="shared" si="20"/>
        <v>51315.368999999999</v>
      </c>
      <c r="D118" s="36" t="str">
        <f t="shared" si="21"/>
        <v>vis</v>
      </c>
      <c r="E118" s="319">
        <f>VLOOKUP(C118,'Active 1'!C$21:E$962,3,FALSE)</f>
        <v>-13197.487985819851</v>
      </c>
      <c r="F118" s="4" t="s">
        <v>217</v>
      </c>
      <c r="G118" s="36" t="str">
        <f t="shared" si="22"/>
        <v>51315.369</v>
      </c>
      <c r="H118" s="27">
        <f t="shared" si="23"/>
        <v>18090.5</v>
      </c>
      <c r="I118" s="320" t="s">
        <v>428</v>
      </c>
      <c r="J118" s="321" t="s">
        <v>429</v>
      </c>
      <c r="K118" s="320">
        <v>18090.5</v>
      </c>
      <c r="L118" s="320" t="s">
        <v>430</v>
      </c>
      <c r="M118" s="321" t="s">
        <v>244</v>
      </c>
      <c r="N118" s="321"/>
      <c r="O118" s="322" t="s">
        <v>426</v>
      </c>
      <c r="P118" s="322" t="s">
        <v>422</v>
      </c>
    </row>
    <row r="119" spans="1:16" ht="12.75" customHeight="1" thickBot="1" x14ac:dyDescent="0.25">
      <c r="A119" s="27" t="str">
        <f t="shared" si="18"/>
        <v> BBS 122 </v>
      </c>
      <c r="B119" s="4" t="str">
        <f t="shared" si="19"/>
        <v>I</v>
      </c>
      <c r="C119" s="27">
        <f t="shared" si="20"/>
        <v>51656.343000000001</v>
      </c>
      <c r="D119" s="36" t="str">
        <f t="shared" si="21"/>
        <v>vis</v>
      </c>
      <c r="E119" s="319">
        <f>VLOOKUP(C119,'Active 1'!C$21:E$962,3,FALSE)</f>
        <v>-12310.020072745707</v>
      </c>
      <c r="F119" s="4" t="s">
        <v>217</v>
      </c>
      <c r="G119" s="36" t="str">
        <f t="shared" si="22"/>
        <v>51656.343</v>
      </c>
      <c r="H119" s="27">
        <f t="shared" si="23"/>
        <v>18978</v>
      </c>
      <c r="I119" s="320" t="s">
        <v>431</v>
      </c>
      <c r="J119" s="321" t="s">
        <v>432</v>
      </c>
      <c r="K119" s="320">
        <v>18978</v>
      </c>
      <c r="L119" s="320" t="s">
        <v>433</v>
      </c>
      <c r="M119" s="321" t="s">
        <v>244</v>
      </c>
      <c r="N119" s="321"/>
      <c r="O119" s="322" t="s">
        <v>426</v>
      </c>
      <c r="P119" s="322" t="s">
        <v>434</v>
      </c>
    </row>
    <row r="120" spans="1:16" ht="12.75" customHeight="1" thickBot="1" x14ac:dyDescent="0.25">
      <c r="A120" s="27" t="str">
        <f t="shared" si="18"/>
        <v> BBS 127 </v>
      </c>
      <c r="B120" s="4" t="str">
        <f t="shared" si="19"/>
        <v>I</v>
      </c>
      <c r="C120" s="27">
        <f t="shared" si="20"/>
        <v>52285.685899999997</v>
      </c>
      <c r="D120" s="36" t="str">
        <f t="shared" si="21"/>
        <v>vis</v>
      </c>
      <c r="E120" s="319">
        <f>VLOOKUP(C120,'Active 1'!C$21:E$962,3,FALSE)</f>
        <v>-10672.001836542877</v>
      </c>
      <c r="F120" s="4" t="s">
        <v>217</v>
      </c>
      <c r="G120" s="36" t="str">
        <f t="shared" si="22"/>
        <v>52285.6859</v>
      </c>
      <c r="H120" s="27">
        <f t="shared" si="23"/>
        <v>20616</v>
      </c>
      <c r="I120" s="320" t="s">
        <v>439</v>
      </c>
      <c r="J120" s="321" t="s">
        <v>440</v>
      </c>
      <c r="K120" s="320">
        <v>20616</v>
      </c>
      <c r="L120" s="320" t="s">
        <v>441</v>
      </c>
      <c r="M120" s="321" t="s">
        <v>221</v>
      </c>
      <c r="N120" s="321" t="s">
        <v>157</v>
      </c>
      <c r="O120" s="322" t="s">
        <v>442</v>
      </c>
      <c r="P120" s="322" t="s">
        <v>443</v>
      </c>
    </row>
    <row r="121" spans="1:16" ht="12.75" customHeight="1" thickBot="1" x14ac:dyDescent="0.25">
      <c r="A121" s="27" t="str">
        <f t="shared" si="18"/>
        <v> BBS 127 </v>
      </c>
      <c r="B121" s="4" t="str">
        <f t="shared" si="19"/>
        <v>I</v>
      </c>
      <c r="C121" s="27">
        <f t="shared" si="20"/>
        <v>52296.636200000001</v>
      </c>
      <c r="D121" s="36" t="str">
        <f t="shared" si="21"/>
        <v>vis</v>
      </c>
      <c r="E121" s="319">
        <f>VLOOKUP(C121,'Active 1'!C$21:E$962,3,FALSE)</f>
        <v>-10643.501012760011</v>
      </c>
      <c r="F121" s="4" t="s">
        <v>217</v>
      </c>
      <c r="G121" s="36" t="str">
        <f t="shared" si="22"/>
        <v>52296.6362</v>
      </c>
      <c r="H121" s="27">
        <f t="shared" si="23"/>
        <v>20645</v>
      </c>
      <c r="I121" s="320" t="s">
        <v>444</v>
      </c>
      <c r="J121" s="321" t="s">
        <v>445</v>
      </c>
      <c r="K121" s="320">
        <v>20645</v>
      </c>
      <c r="L121" s="320" t="s">
        <v>446</v>
      </c>
      <c r="M121" s="321" t="s">
        <v>221</v>
      </c>
      <c r="N121" s="321" t="s">
        <v>157</v>
      </c>
      <c r="O121" s="322" t="s">
        <v>442</v>
      </c>
      <c r="P121" s="322" t="s">
        <v>443</v>
      </c>
    </row>
    <row r="122" spans="1:16" ht="12.75" customHeight="1" thickBot="1" x14ac:dyDescent="0.25">
      <c r="A122" s="27" t="str">
        <f t="shared" si="18"/>
        <v>VSB 42 </v>
      </c>
      <c r="B122" s="4" t="str">
        <f t="shared" si="19"/>
        <v>I</v>
      </c>
      <c r="C122" s="27">
        <f t="shared" si="20"/>
        <v>52687.181299999997</v>
      </c>
      <c r="D122" s="36" t="str">
        <f t="shared" si="21"/>
        <v>PE</v>
      </c>
      <c r="E122" s="319">
        <f>VLOOKUP(C122,'Active 1'!C$21:E$962,3,FALSE)</f>
        <v>-9627.0122339723985</v>
      </c>
      <c r="F122" s="4" t="str">
        <f>LEFT(M122,1)</f>
        <v>E</v>
      </c>
      <c r="G122" s="36" t="str">
        <f t="shared" si="22"/>
        <v>52687.1813</v>
      </c>
      <c r="H122" s="27">
        <f t="shared" si="23"/>
        <v>21661</v>
      </c>
      <c r="I122" s="320" t="s">
        <v>467</v>
      </c>
      <c r="J122" s="321" t="s">
        <v>468</v>
      </c>
      <c r="K122" s="320" t="s">
        <v>469</v>
      </c>
      <c r="L122" s="320" t="s">
        <v>470</v>
      </c>
      <c r="M122" s="321" t="s">
        <v>221</v>
      </c>
      <c r="N122" s="321" t="s">
        <v>157</v>
      </c>
      <c r="O122" s="322" t="s">
        <v>471</v>
      </c>
      <c r="P122" s="323" t="s">
        <v>472</v>
      </c>
    </row>
    <row r="123" spans="1:16" ht="12.75" customHeight="1" thickBot="1" x14ac:dyDescent="0.25">
      <c r="A123" s="27" t="str">
        <f t="shared" si="18"/>
        <v>IBVS 5602 </v>
      </c>
      <c r="B123" s="4" t="str">
        <f t="shared" si="19"/>
        <v>II</v>
      </c>
      <c r="C123" s="27">
        <f t="shared" si="20"/>
        <v>53095.793299999998</v>
      </c>
      <c r="D123" s="36" t="str">
        <f t="shared" si="21"/>
        <v>vis</v>
      </c>
      <c r="E123" s="319" t="e">
        <f>VLOOKUP(C123,'Active 1'!C$21:E$962,3,FALSE)</f>
        <v>#N/A</v>
      </c>
      <c r="F123" s="4" t="s">
        <v>217</v>
      </c>
      <c r="G123" s="36" t="str">
        <f t="shared" si="22"/>
        <v>53095.7933</v>
      </c>
      <c r="H123" s="27">
        <f t="shared" si="23"/>
        <v>22724.5</v>
      </c>
      <c r="I123" s="320" t="s">
        <v>512</v>
      </c>
      <c r="J123" s="321" t="s">
        <v>513</v>
      </c>
      <c r="K123" s="320" t="s">
        <v>514</v>
      </c>
      <c r="L123" s="320" t="s">
        <v>515</v>
      </c>
      <c r="M123" s="321" t="s">
        <v>221</v>
      </c>
      <c r="N123" s="321" t="s">
        <v>157</v>
      </c>
      <c r="O123" s="322" t="s">
        <v>516</v>
      </c>
      <c r="P123" s="323" t="s">
        <v>517</v>
      </c>
    </row>
    <row r="124" spans="1:16" ht="12.75" customHeight="1" thickBot="1" x14ac:dyDescent="0.25">
      <c r="A124" s="27" t="str">
        <f t="shared" si="18"/>
        <v>IBVS 5806 </v>
      </c>
      <c r="B124" s="4" t="str">
        <f t="shared" si="19"/>
        <v>I</v>
      </c>
      <c r="C124" s="27">
        <f t="shared" si="20"/>
        <v>54137.963600000003</v>
      </c>
      <c r="D124" s="36" t="str">
        <f t="shared" si="21"/>
        <v>vis</v>
      </c>
      <c r="E124" s="319" t="e">
        <f>VLOOKUP(C124,'Active 1'!C$21:E$962,3,FALSE)</f>
        <v>#N/A</v>
      </c>
      <c r="F124" s="4" t="s">
        <v>217</v>
      </c>
      <c r="G124" s="36" t="str">
        <f t="shared" si="22"/>
        <v>54137.9636</v>
      </c>
      <c r="H124" s="27">
        <f t="shared" si="23"/>
        <v>25437</v>
      </c>
      <c r="I124" s="320" t="s">
        <v>555</v>
      </c>
      <c r="J124" s="321" t="s">
        <v>556</v>
      </c>
      <c r="K124" s="320" t="s">
        <v>557</v>
      </c>
      <c r="L124" s="320" t="s">
        <v>558</v>
      </c>
      <c r="M124" s="321" t="s">
        <v>386</v>
      </c>
      <c r="N124" s="321" t="s">
        <v>559</v>
      </c>
      <c r="O124" s="322" t="s">
        <v>502</v>
      </c>
      <c r="P124" s="323" t="s">
        <v>560</v>
      </c>
    </row>
    <row r="125" spans="1:16" ht="12.75" customHeight="1" thickBot="1" x14ac:dyDescent="0.25">
      <c r="A125" s="27" t="str">
        <f t="shared" si="18"/>
        <v>IBVS 5980 </v>
      </c>
      <c r="B125" s="4" t="str">
        <f t="shared" si="19"/>
        <v>II</v>
      </c>
      <c r="C125" s="27">
        <f t="shared" si="20"/>
        <v>55249.481599999999</v>
      </c>
      <c r="D125" s="36" t="str">
        <f t="shared" si="21"/>
        <v>vis</v>
      </c>
      <c r="E125" s="319">
        <f>VLOOKUP(C125,'Active 1'!C$21:E$962,3,FALSE)</f>
        <v>-2958.0014005650314</v>
      </c>
      <c r="F125" s="4" t="s">
        <v>217</v>
      </c>
      <c r="G125" s="36" t="str">
        <f t="shared" si="22"/>
        <v>55249.4816</v>
      </c>
      <c r="H125" s="27">
        <f t="shared" si="23"/>
        <v>28330.5</v>
      </c>
      <c r="I125" s="320" t="s">
        <v>607</v>
      </c>
      <c r="J125" s="321" t="s">
        <v>608</v>
      </c>
      <c r="K125" s="320" t="s">
        <v>609</v>
      </c>
      <c r="L125" s="320" t="s">
        <v>610</v>
      </c>
      <c r="M125" s="321" t="s">
        <v>386</v>
      </c>
      <c r="N125" s="321" t="s">
        <v>565</v>
      </c>
      <c r="O125" s="322" t="s">
        <v>591</v>
      </c>
      <c r="P125" s="323" t="s">
        <v>611</v>
      </c>
    </row>
    <row r="126" spans="1:16" ht="12.75" customHeight="1" thickBot="1" x14ac:dyDescent="0.25">
      <c r="A126" s="27" t="str">
        <f t="shared" si="18"/>
        <v>IBVS 5980 </v>
      </c>
      <c r="B126" s="4" t="str">
        <f t="shared" si="19"/>
        <v>II</v>
      </c>
      <c r="C126" s="27">
        <f t="shared" si="20"/>
        <v>55311.339699999997</v>
      </c>
      <c r="D126" s="36" t="str">
        <f t="shared" si="21"/>
        <v>vis</v>
      </c>
      <c r="E126" s="319">
        <f>VLOOKUP(C126,'Active 1'!C$21:E$962,3,FALSE)</f>
        <v>-2797.0006236326867</v>
      </c>
      <c r="F126" s="4" t="s">
        <v>217</v>
      </c>
      <c r="G126" s="36" t="str">
        <f t="shared" si="22"/>
        <v>55311.3397</v>
      </c>
      <c r="H126" s="27">
        <f t="shared" si="23"/>
        <v>28491.5</v>
      </c>
      <c r="I126" s="320" t="s">
        <v>627</v>
      </c>
      <c r="J126" s="321" t="s">
        <v>628</v>
      </c>
      <c r="K126" s="320" t="s">
        <v>629</v>
      </c>
      <c r="L126" s="320" t="s">
        <v>630</v>
      </c>
      <c r="M126" s="321" t="s">
        <v>386</v>
      </c>
      <c r="N126" s="321" t="s">
        <v>387</v>
      </c>
      <c r="O126" s="322" t="s">
        <v>591</v>
      </c>
      <c r="P126" s="323" t="s">
        <v>611</v>
      </c>
    </row>
    <row r="127" spans="1:16" ht="12.75" customHeight="1" thickBot="1" x14ac:dyDescent="0.25">
      <c r="A127" s="27" t="str">
        <f t="shared" si="18"/>
        <v>IBVS 5980 </v>
      </c>
      <c r="B127" s="4" t="str">
        <f t="shared" si="19"/>
        <v>II</v>
      </c>
      <c r="C127" s="27">
        <f t="shared" si="20"/>
        <v>55606.4136</v>
      </c>
      <c r="D127" s="36" t="str">
        <f t="shared" si="21"/>
        <v>vis</v>
      </c>
      <c r="E127" s="319">
        <f>VLOOKUP(C127,'Active 1'!C$21:E$962,3,FALSE)</f>
        <v>-2028.9989043354676</v>
      </c>
      <c r="F127" s="4" t="s">
        <v>217</v>
      </c>
      <c r="G127" s="36" t="str">
        <f t="shared" si="22"/>
        <v>55606.4136</v>
      </c>
      <c r="H127" s="27">
        <f t="shared" si="23"/>
        <v>29259.5</v>
      </c>
      <c r="I127" s="320" t="s">
        <v>647</v>
      </c>
      <c r="J127" s="321" t="s">
        <v>648</v>
      </c>
      <c r="K127" s="320" t="s">
        <v>649</v>
      </c>
      <c r="L127" s="320" t="s">
        <v>650</v>
      </c>
      <c r="M127" s="321" t="s">
        <v>386</v>
      </c>
      <c r="N127" s="321" t="s">
        <v>565</v>
      </c>
      <c r="O127" s="322" t="s">
        <v>591</v>
      </c>
      <c r="P127" s="323" t="s">
        <v>611</v>
      </c>
    </row>
    <row r="128" spans="1:16" ht="12.75" customHeight="1" thickBot="1" x14ac:dyDescent="0.25">
      <c r="A128" s="27" t="str">
        <f t="shared" si="18"/>
        <v>BAVM 234 </v>
      </c>
      <c r="B128" s="4" t="str">
        <f t="shared" si="19"/>
        <v>II</v>
      </c>
      <c r="C128" s="27">
        <f t="shared" si="20"/>
        <v>56407.487099999998</v>
      </c>
      <c r="D128" s="36" t="str">
        <f t="shared" si="21"/>
        <v>vis</v>
      </c>
      <c r="E128" s="319">
        <f>VLOOKUP(C128,'Active 1'!C$21:E$962,3,FALSE)</f>
        <v>55.99006040669844</v>
      </c>
      <c r="F128" s="4" t="s">
        <v>217</v>
      </c>
      <c r="G128" s="36" t="str">
        <f t="shared" si="22"/>
        <v>56407.4871</v>
      </c>
      <c r="H128" s="27">
        <f t="shared" si="23"/>
        <v>31344.5</v>
      </c>
      <c r="I128" s="320" t="s">
        <v>704</v>
      </c>
      <c r="J128" s="321" t="s">
        <v>705</v>
      </c>
      <c r="K128" s="320" t="s">
        <v>706</v>
      </c>
      <c r="L128" s="320" t="s">
        <v>707</v>
      </c>
      <c r="M128" s="321" t="s">
        <v>386</v>
      </c>
      <c r="N128" s="321" t="s">
        <v>460</v>
      </c>
      <c r="O128" s="322" t="s">
        <v>275</v>
      </c>
      <c r="P128" s="323" t="s">
        <v>708</v>
      </c>
    </row>
    <row r="129" spans="1:16" ht="12.75" customHeight="1" x14ac:dyDescent="0.2">
      <c r="A129" s="27" t="str">
        <f t="shared" si="18"/>
        <v>BAVM 232 </v>
      </c>
      <c r="B129" s="4" t="str">
        <f t="shared" si="19"/>
        <v>II</v>
      </c>
      <c r="C129" s="27">
        <f t="shared" si="20"/>
        <v>56407.494899999998</v>
      </c>
      <c r="D129" s="36" t="str">
        <f t="shared" si="21"/>
        <v>vis</v>
      </c>
      <c r="E129" s="319">
        <f>VLOOKUP(C129,'Active 1'!C$21:E$962,3,FALSE)</f>
        <v>56.010361807161388</v>
      </c>
      <c r="F129" s="4" t="s">
        <v>217</v>
      </c>
      <c r="G129" s="36" t="str">
        <f t="shared" si="22"/>
        <v>56407.4949</v>
      </c>
      <c r="H129" s="27">
        <f t="shared" si="23"/>
        <v>31344.5</v>
      </c>
      <c r="I129" s="324" t="s">
        <v>709</v>
      </c>
      <c r="J129" s="325" t="s">
        <v>710</v>
      </c>
      <c r="K129" s="324" t="s">
        <v>706</v>
      </c>
      <c r="L129" s="324" t="s">
        <v>711</v>
      </c>
      <c r="M129" s="325" t="s">
        <v>386</v>
      </c>
      <c r="N129" s="325" t="s">
        <v>712</v>
      </c>
      <c r="O129" s="326" t="s">
        <v>275</v>
      </c>
      <c r="P129" s="327" t="s">
        <v>703</v>
      </c>
    </row>
    <row r="130" spans="1:16" ht="12.75" customHeight="1" x14ac:dyDescent="0.2">
      <c r="B130" s="4"/>
      <c r="E130" s="319"/>
      <c r="F130" s="4"/>
      <c r="I130" s="328"/>
      <c r="J130" s="329"/>
      <c r="K130" s="328"/>
      <c r="L130" s="328"/>
      <c r="M130" s="329"/>
      <c r="N130" s="329"/>
      <c r="O130" s="330"/>
      <c r="P130" s="330"/>
    </row>
    <row r="131" spans="1:16" ht="12.75" customHeight="1" x14ac:dyDescent="0.2">
      <c r="B131" s="4"/>
      <c r="E131" s="319"/>
      <c r="F131" s="4"/>
      <c r="I131" s="328"/>
      <c r="J131" s="329"/>
      <c r="K131" s="328"/>
      <c r="L131" s="328"/>
      <c r="M131" s="329"/>
      <c r="N131" s="329"/>
      <c r="O131" s="330"/>
      <c r="P131" s="330"/>
    </row>
    <row r="132" spans="1:16" ht="12.75" customHeight="1" x14ac:dyDescent="0.2">
      <c r="B132" s="4"/>
      <c r="E132" s="319"/>
      <c r="F132" s="4"/>
      <c r="I132" s="328"/>
      <c r="J132" s="329"/>
      <c r="K132" s="328"/>
      <c r="L132" s="328"/>
      <c r="M132" s="329"/>
      <c r="N132" s="329"/>
      <c r="O132" s="330"/>
      <c r="P132" s="330"/>
    </row>
    <row r="133" spans="1:16" ht="12.75" customHeight="1" x14ac:dyDescent="0.2">
      <c r="B133" s="4"/>
      <c r="E133" s="319"/>
      <c r="F133" s="4"/>
      <c r="I133" s="328"/>
      <c r="J133" s="329"/>
      <c r="K133" s="328"/>
      <c r="L133" s="328"/>
      <c r="M133" s="329"/>
      <c r="N133" s="329"/>
      <c r="O133" s="330"/>
      <c r="P133" s="330"/>
    </row>
    <row r="134" spans="1:16" ht="12.75" customHeight="1" x14ac:dyDescent="0.2">
      <c r="B134" s="4"/>
      <c r="E134" s="319"/>
      <c r="F134" s="4"/>
      <c r="I134" s="328"/>
      <c r="J134" s="329"/>
      <c r="K134" s="328"/>
      <c r="L134" s="328"/>
      <c r="M134" s="329"/>
      <c r="N134" s="329"/>
      <c r="O134" s="330"/>
      <c r="P134" s="330"/>
    </row>
    <row r="135" spans="1:16" ht="12.75" customHeight="1" x14ac:dyDescent="0.2">
      <c r="B135" s="4"/>
      <c r="E135" s="319"/>
      <c r="F135" s="4"/>
      <c r="I135" s="328"/>
      <c r="J135" s="329"/>
      <c r="K135" s="328"/>
      <c r="L135" s="328"/>
      <c r="M135" s="329"/>
      <c r="N135" s="329"/>
      <c r="O135" s="330"/>
      <c r="P135" s="330"/>
    </row>
    <row r="136" spans="1:16" ht="12.75" customHeight="1" x14ac:dyDescent="0.2">
      <c r="B136" s="4"/>
      <c r="E136" s="319"/>
      <c r="F136" s="4"/>
      <c r="I136" s="328"/>
      <c r="J136" s="329"/>
      <c r="K136" s="328"/>
      <c r="L136" s="328"/>
      <c r="M136" s="329"/>
      <c r="N136" s="329"/>
      <c r="O136" s="330"/>
      <c r="P136" s="330"/>
    </row>
    <row r="137" spans="1:16" ht="12.75" customHeight="1" x14ac:dyDescent="0.2">
      <c r="B137" s="4"/>
      <c r="E137" s="319"/>
      <c r="F137" s="4"/>
      <c r="I137" s="328"/>
      <c r="J137" s="329"/>
      <c r="K137" s="328"/>
      <c r="L137" s="328"/>
      <c r="M137" s="329"/>
      <c r="N137" s="329"/>
      <c r="O137" s="330"/>
      <c r="P137" s="330"/>
    </row>
    <row r="138" spans="1:16" ht="12.75" customHeight="1" x14ac:dyDescent="0.2">
      <c r="B138" s="4"/>
      <c r="E138" s="319"/>
      <c r="F138" s="4"/>
      <c r="I138" s="328"/>
      <c r="J138" s="329"/>
      <c r="K138" s="328"/>
      <c r="L138" s="328"/>
      <c r="M138" s="329"/>
      <c r="N138" s="329"/>
      <c r="O138" s="330"/>
      <c r="P138" s="330"/>
    </row>
    <row r="139" spans="1:16" ht="12.75" customHeight="1" x14ac:dyDescent="0.2">
      <c r="B139" s="4"/>
      <c r="E139" s="319"/>
      <c r="F139" s="4"/>
      <c r="I139" s="328"/>
      <c r="J139" s="329"/>
      <c r="K139" s="328"/>
      <c r="L139" s="328"/>
      <c r="M139" s="329"/>
      <c r="N139" s="329"/>
      <c r="O139" s="330"/>
      <c r="P139" s="330"/>
    </row>
    <row r="140" spans="1:16" ht="12.75" customHeight="1" x14ac:dyDescent="0.2">
      <c r="B140" s="4"/>
      <c r="E140" s="319"/>
      <c r="F140" s="4"/>
      <c r="I140" s="328"/>
      <c r="J140" s="329"/>
      <c r="K140" s="328"/>
      <c r="L140" s="328"/>
      <c r="M140" s="329"/>
      <c r="N140" s="329"/>
      <c r="O140" s="330"/>
      <c r="P140" s="330"/>
    </row>
    <row r="141" spans="1:16" ht="12.75" customHeight="1" x14ac:dyDescent="0.2">
      <c r="B141" s="4"/>
      <c r="E141" s="319"/>
      <c r="F141" s="4"/>
      <c r="I141" s="328"/>
      <c r="J141" s="329"/>
      <c r="K141" s="328"/>
      <c r="L141" s="328"/>
      <c r="M141" s="329"/>
      <c r="N141" s="329"/>
      <c r="O141" s="330"/>
      <c r="P141" s="330"/>
    </row>
    <row r="142" spans="1:16" ht="12.75" customHeight="1" x14ac:dyDescent="0.2">
      <c r="B142" s="4"/>
      <c r="E142" s="319"/>
      <c r="F142" s="4"/>
      <c r="I142" s="328"/>
      <c r="J142" s="329"/>
      <c r="K142" s="328"/>
      <c r="L142" s="328"/>
      <c r="M142" s="329"/>
      <c r="N142" s="329"/>
      <c r="O142" s="330"/>
      <c r="P142" s="330"/>
    </row>
    <row r="143" spans="1:16" ht="12.75" customHeight="1" x14ac:dyDescent="0.2">
      <c r="B143" s="4"/>
      <c r="E143" s="319"/>
      <c r="F143" s="4"/>
      <c r="I143" s="328"/>
      <c r="J143" s="329"/>
      <c r="K143" s="328"/>
      <c r="L143" s="328"/>
      <c r="M143" s="329"/>
      <c r="N143" s="329"/>
      <c r="O143" s="330"/>
      <c r="P143" s="330"/>
    </row>
    <row r="144" spans="1:16" ht="12.75" customHeight="1" x14ac:dyDescent="0.2">
      <c r="B144" s="4"/>
      <c r="E144" s="319"/>
      <c r="F144" s="4"/>
      <c r="I144" s="328"/>
      <c r="J144" s="329"/>
      <c r="K144" s="328"/>
      <c r="L144" s="328"/>
      <c r="M144" s="329"/>
      <c r="N144" s="329"/>
      <c r="O144" s="330"/>
      <c r="P144" s="330"/>
    </row>
    <row r="145" spans="2:16" ht="12.75" customHeight="1" x14ac:dyDescent="0.2">
      <c r="B145" s="4"/>
      <c r="E145" s="319"/>
      <c r="F145" s="4"/>
      <c r="I145" s="328"/>
      <c r="J145" s="329"/>
      <c r="K145" s="328"/>
      <c r="L145" s="328"/>
      <c r="M145" s="329"/>
      <c r="N145" s="329"/>
      <c r="O145" s="330"/>
      <c r="P145" s="331"/>
    </row>
    <row r="146" spans="2:16" ht="12.75" customHeight="1" x14ac:dyDescent="0.2">
      <c r="B146" s="4"/>
      <c r="E146" s="319"/>
      <c r="F146" s="4"/>
      <c r="I146" s="328"/>
      <c r="J146" s="329"/>
      <c r="K146" s="328"/>
      <c r="L146" s="328"/>
      <c r="M146" s="329"/>
      <c r="N146" s="329"/>
      <c r="O146" s="330"/>
      <c r="P146" s="330"/>
    </row>
    <row r="147" spans="2:16" ht="12.75" customHeight="1" x14ac:dyDescent="0.2">
      <c r="B147" s="4"/>
      <c r="E147" s="319"/>
      <c r="F147" s="4"/>
      <c r="I147" s="328"/>
      <c r="J147" s="329"/>
      <c r="K147" s="328"/>
      <c r="L147" s="328"/>
      <c r="M147" s="329"/>
      <c r="N147" s="329"/>
      <c r="O147" s="330"/>
      <c r="P147" s="331"/>
    </row>
    <row r="148" spans="2:16" ht="12.75" customHeight="1" x14ac:dyDescent="0.2">
      <c r="B148" s="4"/>
      <c r="E148" s="319"/>
      <c r="F148" s="4"/>
      <c r="I148" s="328"/>
      <c r="J148" s="329"/>
      <c r="K148" s="328"/>
      <c r="L148" s="328"/>
      <c r="M148" s="329"/>
      <c r="N148" s="329"/>
      <c r="O148" s="330"/>
      <c r="P148" s="330"/>
    </row>
    <row r="149" spans="2:16" ht="12.75" customHeight="1" x14ac:dyDescent="0.2">
      <c r="B149" s="4"/>
      <c r="E149" s="319"/>
      <c r="F149" s="4"/>
      <c r="I149" s="328"/>
      <c r="J149" s="329"/>
      <c r="K149" s="328"/>
      <c r="L149" s="328"/>
      <c r="M149" s="329"/>
      <c r="N149" s="329"/>
      <c r="O149" s="330"/>
      <c r="P149" s="330"/>
    </row>
    <row r="150" spans="2:16" ht="12.75" customHeight="1" x14ac:dyDescent="0.2">
      <c r="B150" s="4"/>
      <c r="E150" s="319"/>
      <c r="F150" s="4"/>
      <c r="I150" s="328"/>
      <c r="J150" s="329"/>
      <c r="K150" s="328"/>
      <c r="L150" s="328"/>
      <c r="M150" s="329"/>
      <c r="N150" s="329"/>
      <c r="O150" s="330"/>
      <c r="P150" s="330"/>
    </row>
    <row r="151" spans="2:16" ht="12.75" customHeight="1" x14ac:dyDescent="0.2">
      <c r="B151" s="4"/>
      <c r="E151" s="319"/>
      <c r="F151" s="4"/>
      <c r="I151" s="328"/>
      <c r="J151" s="329"/>
      <c r="K151" s="328"/>
      <c r="L151" s="328"/>
      <c r="M151" s="329"/>
      <c r="N151" s="329"/>
      <c r="O151" s="330"/>
      <c r="P151" s="330"/>
    </row>
    <row r="152" spans="2:16" ht="12.75" customHeight="1" x14ac:dyDescent="0.2">
      <c r="B152" s="4"/>
      <c r="E152" s="319"/>
      <c r="F152" s="4"/>
      <c r="I152" s="328"/>
      <c r="J152" s="329"/>
      <c r="K152" s="328"/>
      <c r="L152" s="328"/>
      <c r="M152" s="329"/>
      <c r="N152" s="329"/>
      <c r="O152" s="330"/>
      <c r="P152" s="330"/>
    </row>
    <row r="153" spans="2:16" ht="12.75" customHeight="1" x14ac:dyDescent="0.2">
      <c r="B153" s="4"/>
      <c r="E153" s="319"/>
      <c r="F153" s="4"/>
      <c r="I153" s="328"/>
      <c r="J153" s="329"/>
      <c r="K153" s="328"/>
      <c r="L153" s="328"/>
      <c r="M153" s="329"/>
      <c r="N153" s="329"/>
      <c r="O153" s="330"/>
      <c r="P153" s="330"/>
    </row>
    <row r="154" spans="2:16" ht="12.75" customHeight="1" x14ac:dyDescent="0.2">
      <c r="B154" s="4"/>
      <c r="E154" s="319"/>
      <c r="F154" s="4"/>
      <c r="I154" s="328"/>
      <c r="J154" s="329"/>
      <c r="K154" s="328"/>
      <c r="L154" s="328"/>
      <c r="M154" s="329"/>
      <c r="N154" s="329"/>
      <c r="O154" s="330"/>
      <c r="P154" s="330"/>
    </row>
    <row r="155" spans="2:16" ht="12.75" customHeight="1" x14ac:dyDescent="0.2">
      <c r="B155" s="4"/>
      <c r="E155" s="319"/>
      <c r="F155" s="4"/>
      <c r="I155" s="328"/>
      <c r="J155" s="329"/>
      <c r="K155" s="328"/>
      <c r="L155" s="328"/>
      <c r="M155" s="329"/>
      <c r="N155" s="329"/>
      <c r="O155" s="330"/>
      <c r="P155" s="330"/>
    </row>
    <row r="156" spans="2:16" ht="12.75" customHeight="1" x14ac:dyDescent="0.2">
      <c r="B156" s="4"/>
      <c r="E156" s="319"/>
      <c r="F156" s="4"/>
      <c r="I156" s="328"/>
      <c r="J156" s="329"/>
      <c r="K156" s="328"/>
      <c r="L156" s="328"/>
      <c r="M156" s="329"/>
      <c r="N156" s="329"/>
      <c r="O156" s="330"/>
      <c r="P156" s="330"/>
    </row>
    <row r="157" spans="2:16" ht="12.75" customHeight="1" x14ac:dyDescent="0.2">
      <c r="B157" s="4"/>
      <c r="E157" s="319"/>
      <c r="F157" s="4"/>
      <c r="I157" s="328"/>
      <c r="J157" s="329"/>
      <c r="K157" s="328"/>
      <c r="L157" s="328"/>
      <c r="M157" s="329"/>
      <c r="N157" s="329"/>
      <c r="O157" s="330"/>
      <c r="P157" s="330"/>
    </row>
    <row r="158" spans="2:16" ht="12.75" customHeight="1" x14ac:dyDescent="0.2">
      <c r="B158" s="4"/>
      <c r="E158" s="319"/>
      <c r="F158" s="4"/>
      <c r="I158" s="328"/>
      <c r="J158" s="329"/>
      <c r="K158" s="328"/>
      <c r="L158" s="328"/>
      <c r="M158" s="329"/>
      <c r="N158" s="329"/>
      <c r="O158" s="330"/>
      <c r="P158" s="330"/>
    </row>
    <row r="159" spans="2:16" ht="12.75" customHeight="1" x14ac:dyDescent="0.2">
      <c r="B159" s="4"/>
      <c r="E159" s="319"/>
      <c r="F159" s="4"/>
      <c r="I159" s="328"/>
      <c r="J159" s="329"/>
      <c r="K159" s="328"/>
      <c r="L159" s="328"/>
      <c r="M159" s="329"/>
      <c r="N159" s="329"/>
      <c r="O159" s="330"/>
      <c r="P159" s="330"/>
    </row>
    <row r="160" spans="2:16" ht="12.75" customHeight="1" x14ac:dyDescent="0.2">
      <c r="B160" s="4"/>
      <c r="E160" s="319"/>
      <c r="F160" s="4"/>
      <c r="I160" s="328"/>
      <c r="J160" s="329"/>
      <c r="K160" s="328"/>
      <c r="L160" s="328"/>
      <c r="M160" s="329"/>
      <c r="N160" s="329"/>
      <c r="O160" s="330"/>
      <c r="P160" s="330"/>
    </row>
    <row r="161" spans="2:16" ht="12.75" customHeight="1" x14ac:dyDescent="0.2">
      <c r="B161" s="4"/>
      <c r="E161" s="319"/>
      <c r="F161" s="4"/>
      <c r="I161" s="328"/>
      <c r="J161" s="329"/>
      <c r="K161" s="328"/>
      <c r="L161" s="328"/>
      <c r="M161" s="329"/>
      <c r="N161" s="329"/>
      <c r="O161" s="330"/>
      <c r="P161" s="330"/>
    </row>
    <row r="162" spans="2:16" ht="12.75" customHeight="1" x14ac:dyDescent="0.2">
      <c r="B162" s="4"/>
      <c r="E162" s="319"/>
      <c r="F162" s="4"/>
      <c r="I162" s="328"/>
      <c r="J162" s="329"/>
      <c r="K162" s="328"/>
      <c r="L162" s="328"/>
      <c r="M162" s="329"/>
      <c r="N162" s="329"/>
      <c r="O162" s="330"/>
      <c r="P162" s="330"/>
    </row>
    <row r="163" spans="2:16" ht="12.75" customHeight="1" x14ac:dyDescent="0.2">
      <c r="B163" s="4"/>
      <c r="E163" s="319"/>
      <c r="F163" s="4"/>
      <c r="I163" s="328"/>
      <c r="J163" s="329"/>
      <c r="K163" s="328"/>
      <c r="L163" s="328"/>
      <c r="M163" s="329"/>
      <c r="N163" s="329"/>
      <c r="O163" s="330"/>
      <c r="P163" s="330"/>
    </row>
    <row r="164" spans="2:16" ht="12.75" customHeight="1" x14ac:dyDescent="0.2">
      <c r="B164" s="4"/>
      <c r="E164" s="319"/>
      <c r="F164" s="4"/>
      <c r="I164" s="328"/>
      <c r="J164" s="329"/>
      <c r="K164" s="328"/>
      <c r="L164" s="328"/>
      <c r="M164" s="329"/>
      <c r="N164" s="329"/>
      <c r="O164" s="330"/>
      <c r="P164" s="330"/>
    </row>
    <row r="165" spans="2:16" ht="12.75" customHeight="1" x14ac:dyDescent="0.2">
      <c r="B165" s="4"/>
      <c r="E165" s="319"/>
      <c r="F165" s="4"/>
      <c r="I165" s="328"/>
      <c r="J165" s="329"/>
      <c r="K165" s="328"/>
      <c r="L165" s="328"/>
      <c r="M165" s="329"/>
      <c r="N165" s="329"/>
      <c r="O165" s="330"/>
      <c r="P165" s="330"/>
    </row>
    <row r="166" spans="2:16" ht="12.75" customHeight="1" x14ac:dyDescent="0.2">
      <c r="B166" s="4"/>
      <c r="E166" s="319"/>
      <c r="F166" s="4"/>
      <c r="I166" s="328"/>
      <c r="J166" s="329"/>
      <c r="K166" s="328"/>
      <c r="L166" s="328"/>
      <c r="M166" s="329"/>
      <c r="N166" s="329"/>
      <c r="O166" s="330"/>
      <c r="P166" s="330"/>
    </row>
    <row r="167" spans="2:16" ht="12.75" customHeight="1" x14ac:dyDescent="0.2">
      <c r="B167" s="4"/>
      <c r="E167" s="319"/>
      <c r="F167" s="4"/>
      <c r="I167" s="328"/>
      <c r="J167" s="329"/>
      <c r="K167" s="328"/>
      <c r="L167" s="328"/>
      <c r="M167" s="329"/>
      <c r="N167" s="329"/>
      <c r="O167" s="330"/>
      <c r="P167" s="330"/>
    </row>
    <row r="168" spans="2:16" ht="12.75" customHeight="1" x14ac:dyDescent="0.2">
      <c r="B168" s="4"/>
      <c r="E168" s="319"/>
      <c r="F168" s="4"/>
      <c r="I168" s="328"/>
      <c r="J168" s="329"/>
      <c r="K168" s="328"/>
      <c r="L168" s="328"/>
      <c r="M168" s="329"/>
      <c r="N168" s="329"/>
      <c r="O168" s="330"/>
      <c r="P168" s="330"/>
    </row>
    <row r="169" spans="2:16" ht="12.75" customHeight="1" x14ac:dyDescent="0.2">
      <c r="B169" s="4"/>
      <c r="E169" s="319"/>
      <c r="F169" s="4"/>
      <c r="I169" s="328"/>
      <c r="J169" s="329"/>
      <c r="K169" s="328"/>
      <c r="L169" s="328"/>
      <c r="M169" s="329"/>
      <c r="N169" s="329"/>
      <c r="O169" s="330"/>
      <c r="P169" s="330"/>
    </row>
    <row r="170" spans="2:16" ht="12.75" customHeight="1" x14ac:dyDescent="0.2">
      <c r="B170" s="4"/>
      <c r="E170" s="319"/>
      <c r="F170" s="4"/>
      <c r="I170" s="328"/>
      <c r="J170" s="329"/>
      <c r="K170" s="328"/>
      <c r="L170" s="328"/>
      <c r="M170" s="329"/>
      <c r="N170" s="329"/>
      <c r="O170" s="330"/>
      <c r="P170" s="330"/>
    </row>
    <row r="171" spans="2:16" ht="12.75" customHeight="1" x14ac:dyDescent="0.2">
      <c r="B171" s="4"/>
      <c r="E171" s="319"/>
      <c r="F171" s="4"/>
      <c r="I171" s="328"/>
      <c r="J171" s="329"/>
      <c r="K171" s="328"/>
      <c r="L171" s="328"/>
      <c r="M171" s="329"/>
      <c r="N171" s="329"/>
      <c r="O171" s="330"/>
      <c r="P171" s="331"/>
    </row>
    <row r="172" spans="2:16" ht="12.75" customHeight="1" x14ac:dyDescent="0.2">
      <c r="B172" s="4"/>
      <c r="E172" s="319"/>
      <c r="F172" s="4"/>
      <c r="I172" s="328"/>
      <c r="J172" s="329"/>
      <c r="K172" s="328"/>
      <c r="L172" s="328"/>
      <c r="M172" s="329"/>
      <c r="N172" s="329"/>
      <c r="O172" s="330"/>
      <c r="P172" s="330"/>
    </row>
    <row r="173" spans="2:16" ht="12.75" customHeight="1" x14ac:dyDescent="0.2">
      <c r="B173" s="4"/>
      <c r="E173" s="319"/>
      <c r="F173" s="4"/>
      <c r="I173" s="328"/>
      <c r="J173" s="329"/>
      <c r="K173" s="328"/>
      <c r="L173" s="328"/>
      <c r="M173" s="329"/>
      <c r="N173" s="329"/>
      <c r="O173" s="330"/>
      <c r="P173" s="331"/>
    </row>
    <row r="174" spans="2:16" ht="12.75" customHeight="1" x14ac:dyDescent="0.2">
      <c r="B174" s="4"/>
      <c r="E174" s="319"/>
      <c r="F174" s="4"/>
      <c r="I174" s="328"/>
      <c r="J174" s="329"/>
      <c r="K174" s="328"/>
      <c r="L174" s="328"/>
      <c r="M174" s="329"/>
      <c r="N174" s="329"/>
      <c r="O174" s="330"/>
      <c r="P174" s="330"/>
    </row>
    <row r="175" spans="2:16" ht="12.75" customHeight="1" x14ac:dyDescent="0.2">
      <c r="B175" s="4"/>
      <c r="E175" s="319"/>
      <c r="F175" s="4"/>
      <c r="I175" s="328"/>
      <c r="J175" s="329"/>
      <c r="K175" s="328"/>
      <c r="L175" s="328"/>
      <c r="M175" s="329"/>
      <c r="N175" s="329"/>
      <c r="O175" s="330"/>
      <c r="P175" s="331"/>
    </row>
    <row r="176" spans="2:16" ht="12.75" customHeight="1" x14ac:dyDescent="0.2">
      <c r="B176" s="4"/>
      <c r="E176" s="319"/>
      <c r="F176" s="4"/>
      <c r="I176" s="328"/>
      <c r="J176" s="329"/>
      <c r="K176" s="328"/>
      <c r="L176" s="328"/>
      <c r="M176" s="329"/>
      <c r="N176" s="329"/>
      <c r="O176" s="330"/>
      <c r="P176" s="331"/>
    </row>
    <row r="177" spans="2:16" ht="12.75" customHeight="1" x14ac:dyDescent="0.2">
      <c r="B177" s="4"/>
      <c r="E177" s="319"/>
      <c r="F177" s="4"/>
      <c r="I177" s="328"/>
      <c r="J177" s="329"/>
      <c r="K177" s="328"/>
      <c r="L177" s="328"/>
      <c r="M177" s="329"/>
      <c r="N177" s="329"/>
      <c r="O177" s="330"/>
      <c r="P177" s="331"/>
    </row>
    <row r="178" spans="2:16" ht="12.75" customHeight="1" x14ac:dyDescent="0.2">
      <c r="B178" s="4"/>
      <c r="E178" s="319"/>
      <c r="F178" s="4"/>
      <c r="I178" s="328"/>
      <c r="J178" s="329"/>
      <c r="K178" s="328"/>
      <c r="L178" s="328"/>
      <c r="M178" s="329"/>
      <c r="N178" s="329"/>
      <c r="O178" s="330"/>
      <c r="P178" s="331"/>
    </row>
    <row r="179" spans="2:16" ht="12.75" customHeight="1" x14ac:dyDescent="0.2">
      <c r="B179" s="4"/>
      <c r="E179" s="319"/>
      <c r="F179" s="4"/>
      <c r="I179" s="328"/>
      <c r="J179" s="329"/>
      <c r="K179" s="328"/>
      <c r="L179" s="328"/>
      <c r="M179" s="329"/>
      <c r="N179" s="329"/>
      <c r="O179" s="330"/>
      <c r="P179" s="331"/>
    </row>
    <row r="180" spans="2:16" ht="12.75" customHeight="1" x14ac:dyDescent="0.2">
      <c r="B180" s="4"/>
      <c r="E180" s="319"/>
      <c r="F180" s="4"/>
      <c r="I180" s="328"/>
      <c r="J180" s="329"/>
      <c r="K180" s="328"/>
      <c r="L180" s="328"/>
      <c r="M180" s="329"/>
      <c r="N180" s="329"/>
      <c r="O180" s="330"/>
      <c r="P180" s="331"/>
    </row>
    <row r="181" spans="2:16" ht="12.75" customHeight="1" x14ac:dyDescent="0.2">
      <c r="B181" s="4"/>
      <c r="E181" s="319"/>
      <c r="F181" s="4"/>
      <c r="I181" s="328"/>
      <c r="J181" s="329"/>
      <c r="K181" s="328"/>
      <c r="L181" s="328"/>
      <c r="M181" s="329"/>
      <c r="N181" s="329"/>
      <c r="O181" s="330"/>
      <c r="P181" s="330"/>
    </row>
    <row r="182" spans="2:16" ht="12.75" customHeight="1" x14ac:dyDescent="0.2">
      <c r="B182" s="4"/>
      <c r="E182" s="319"/>
      <c r="F182" s="4"/>
      <c r="I182" s="328"/>
      <c r="J182" s="329"/>
      <c r="K182" s="328"/>
      <c r="L182" s="328"/>
      <c r="M182" s="329"/>
      <c r="N182" s="329"/>
      <c r="O182" s="330"/>
      <c r="P182" s="331"/>
    </row>
    <row r="183" spans="2:16" ht="12.75" customHeight="1" x14ac:dyDescent="0.2">
      <c r="B183" s="4"/>
      <c r="E183" s="319"/>
      <c r="F183" s="4"/>
      <c r="I183" s="328"/>
      <c r="J183" s="329"/>
      <c r="K183" s="328"/>
      <c r="L183" s="328"/>
      <c r="M183" s="329"/>
      <c r="N183" s="329"/>
      <c r="O183" s="330"/>
      <c r="P183" s="330"/>
    </row>
    <row r="184" spans="2:16" ht="12.75" customHeight="1" x14ac:dyDescent="0.2">
      <c r="B184" s="4"/>
      <c r="E184" s="319"/>
      <c r="F184" s="4"/>
      <c r="I184" s="328"/>
      <c r="J184" s="329"/>
      <c r="K184" s="328"/>
      <c r="L184" s="328"/>
      <c r="M184" s="329"/>
      <c r="N184" s="329"/>
      <c r="O184" s="330"/>
      <c r="P184" s="330"/>
    </row>
    <row r="185" spans="2:16" ht="12.75" customHeight="1" x14ac:dyDescent="0.2">
      <c r="B185" s="4"/>
      <c r="E185" s="319"/>
      <c r="F185" s="4"/>
      <c r="I185" s="328"/>
      <c r="J185" s="329"/>
      <c r="K185" s="328"/>
      <c r="L185" s="328"/>
      <c r="M185" s="329"/>
      <c r="N185" s="329"/>
      <c r="O185" s="330"/>
      <c r="P185" s="330"/>
    </row>
    <row r="186" spans="2:16" ht="12.75" customHeight="1" x14ac:dyDescent="0.2">
      <c r="B186" s="4"/>
      <c r="E186" s="319"/>
      <c r="F186" s="4"/>
      <c r="I186" s="328"/>
      <c r="J186" s="329"/>
      <c r="K186" s="328"/>
      <c r="L186" s="328"/>
      <c r="M186" s="329"/>
      <c r="N186" s="329"/>
      <c r="O186" s="330"/>
      <c r="P186" s="330"/>
    </row>
    <row r="187" spans="2:16" ht="12.75" customHeight="1" x14ac:dyDescent="0.2">
      <c r="B187" s="4"/>
      <c r="E187" s="319"/>
      <c r="F187" s="4"/>
      <c r="I187" s="328"/>
      <c r="J187" s="329"/>
      <c r="K187" s="328"/>
      <c r="L187" s="328"/>
      <c r="M187" s="329"/>
      <c r="N187" s="329"/>
      <c r="O187" s="330"/>
      <c r="P187" s="331"/>
    </row>
    <row r="188" spans="2:16" ht="12.75" customHeight="1" x14ac:dyDescent="0.2">
      <c r="B188" s="4"/>
      <c r="E188" s="319"/>
      <c r="F188" s="4"/>
      <c r="I188" s="328"/>
      <c r="J188" s="329"/>
      <c r="K188" s="328"/>
      <c r="L188" s="328"/>
      <c r="M188" s="329"/>
      <c r="N188" s="329"/>
      <c r="O188" s="330"/>
      <c r="P188" s="331"/>
    </row>
    <row r="189" spans="2:16" x14ac:dyDescent="0.2">
      <c r="B189" s="4"/>
      <c r="E189" s="319"/>
      <c r="F189" s="4"/>
    </row>
    <row r="190" spans="2:16" x14ac:dyDescent="0.2">
      <c r="B190" s="4"/>
      <c r="E190" s="319"/>
      <c r="F190" s="4"/>
    </row>
    <row r="191" spans="2:16" x14ac:dyDescent="0.2">
      <c r="B191" s="4"/>
      <c r="E191" s="319"/>
      <c r="F191" s="4"/>
    </row>
    <row r="192" spans="2:16" x14ac:dyDescent="0.2">
      <c r="B192" s="4"/>
      <c r="E192" s="319"/>
      <c r="F192" s="4"/>
    </row>
    <row r="193" spans="2:6" x14ac:dyDescent="0.2">
      <c r="B193" s="4"/>
      <c r="E193" s="319"/>
      <c r="F193" s="4"/>
    </row>
    <row r="194" spans="2:6" x14ac:dyDescent="0.2">
      <c r="B194" s="4"/>
      <c r="E194" s="319"/>
      <c r="F194" s="4"/>
    </row>
    <row r="195" spans="2:6" x14ac:dyDescent="0.2">
      <c r="B195" s="4"/>
      <c r="E195" s="319"/>
      <c r="F195" s="4"/>
    </row>
    <row r="196" spans="2:6" x14ac:dyDescent="0.2">
      <c r="B196" s="4"/>
      <c r="E196" s="319"/>
      <c r="F196" s="4"/>
    </row>
    <row r="197" spans="2:6" x14ac:dyDescent="0.2">
      <c r="B197" s="4"/>
      <c r="E197" s="319"/>
      <c r="F197" s="4"/>
    </row>
    <row r="198" spans="2:6" x14ac:dyDescent="0.2">
      <c r="B198" s="4"/>
      <c r="E198" s="319"/>
      <c r="F198" s="4"/>
    </row>
    <row r="199" spans="2:6" x14ac:dyDescent="0.2">
      <c r="B199" s="4"/>
      <c r="E199" s="319"/>
      <c r="F199" s="4"/>
    </row>
    <row r="200" spans="2:6" x14ac:dyDescent="0.2">
      <c r="B200" s="4"/>
      <c r="E200" s="319"/>
      <c r="F200" s="4"/>
    </row>
    <row r="201" spans="2:6" x14ac:dyDescent="0.2">
      <c r="B201" s="4"/>
      <c r="E201" s="319"/>
      <c r="F201" s="4"/>
    </row>
    <row r="202" spans="2:6" x14ac:dyDescent="0.2">
      <c r="B202" s="4"/>
      <c r="E202" s="319"/>
      <c r="F202" s="4"/>
    </row>
    <row r="203" spans="2:6" x14ac:dyDescent="0.2">
      <c r="B203" s="4"/>
      <c r="E203" s="319"/>
      <c r="F203" s="4"/>
    </row>
    <row r="204" spans="2:6" x14ac:dyDescent="0.2">
      <c r="B204" s="4"/>
      <c r="E204" s="319"/>
      <c r="F204" s="4"/>
    </row>
    <row r="205" spans="2:6" x14ac:dyDescent="0.2">
      <c r="B205" s="4"/>
      <c r="E205" s="319"/>
      <c r="F205" s="4"/>
    </row>
    <row r="206" spans="2:6" x14ac:dyDescent="0.2">
      <c r="B206" s="4"/>
      <c r="E206" s="319"/>
      <c r="F206" s="4"/>
    </row>
    <row r="207" spans="2:6" x14ac:dyDescent="0.2">
      <c r="B207" s="4"/>
      <c r="E207" s="319"/>
      <c r="F207" s="4"/>
    </row>
    <row r="208" spans="2:6" x14ac:dyDescent="0.2">
      <c r="B208" s="4"/>
      <c r="E208" s="319"/>
      <c r="F208" s="4"/>
    </row>
    <row r="209" spans="2:6" x14ac:dyDescent="0.2">
      <c r="B209" s="4"/>
      <c r="E209" s="319"/>
      <c r="F209" s="4"/>
    </row>
    <row r="210" spans="2:6" x14ac:dyDescent="0.2">
      <c r="B210" s="4"/>
      <c r="E210" s="319"/>
      <c r="F210" s="4"/>
    </row>
    <row r="211" spans="2:6" x14ac:dyDescent="0.2">
      <c r="B211" s="4"/>
      <c r="E211" s="319"/>
      <c r="F211" s="4"/>
    </row>
    <row r="212" spans="2:6" x14ac:dyDescent="0.2">
      <c r="B212" s="4"/>
      <c r="E212" s="319"/>
      <c r="F212" s="4"/>
    </row>
    <row r="213" spans="2:6" x14ac:dyDescent="0.2">
      <c r="B213" s="4"/>
      <c r="E213" s="319"/>
      <c r="F213" s="4"/>
    </row>
    <row r="214" spans="2:6" x14ac:dyDescent="0.2">
      <c r="B214" s="4"/>
      <c r="E214" s="319"/>
      <c r="F214" s="4"/>
    </row>
    <row r="215" spans="2:6" x14ac:dyDescent="0.2">
      <c r="B215" s="4"/>
      <c r="E215" s="319"/>
      <c r="F215" s="4"/>
    </row>
    <row r="216" spans="2:6" x14ac:dyDescent="0.2">
      <c r="B216" s="4"/>
      <c r="E216" s="319"/>
      <c r="F216" s="4"/>
    </row>
    <row r="217" spans="2:6" x14ac:dyDescent="0.2">
      <c r="B217" s="4"/>
      <c r="E217" s="319"/>
      <c r="F217" s="4"/>
    </row>
    <row r="218" spans="2:6" x14ac:dyDescent="0.2">
      <c r="B218" s="4"/>
      <c r="E218" s="319"/>
      <c r="F218" s="4"/>
    </row>
    <row r="219" spans="2:6" x14ac:dyDescent="0.2">
      <c r="B219" s="4"/>
      <c r="E219" s="319"/>
      <c r="F219" s="4"/>
    </row>
    <row r="220" spans="2:6" x14ac:dyDescent="0.2">
      <c r="B220" s="4"/>
      <c r="E220" s="319"/>
      <c r="F220" s="4"/>
    </row>
    <row r="221" spans="2:6" x14ac:dyDescent="0.2">
      <c r="B221" s="4"/>
      <c r="E221" s="319"/>
      <c r="F221" s="4"/>
    </row>
    <row r="222" spans="2:6" x14ac:dyDescent="0.2">
      <c r="B222" s="4"/>
      <c r="E222" s="319"/>
      <c r="F222" s="4"/>
    </row>
    <row r="223" spans="2:6" x14ac:dyDescent="0.2">
      <c r="B223" s="4"/>
      <c r="E223" s="319"/>
      <c r="F223" s="4"/>
    </row>
    <row r="224" spans="2:6" x14ac:dyDescent="0.2">
      <c r="B224" s="4"/>
      <c r="E224" s="319"/>
      <c r="F224" s="4"/>
    </row>
    <row r="225" spans="2:6" x14ac:dyDescent="0.2">
      <c r="B225" s="4"/>
      <c r="E225" s="319"/>
      <c r="F225" s="4"/>
    </row>
    <row r="226" spans="2:6" x14ac:dyDescent="0.2">
      <c r="B226" s="4"/>
      <c r="E226" s="319"/>
      <c r="F226" s="4"/>
    </row>
    <row r="227" spans="2:6" x14ac:dyDescent="0.2">
      <c r="B227" s="4"/>
      <c r="E227" s="319"/>
      <c r="F227" s="4"/>
    </row>
    <row r="228" spans="2:6" x14ac:dyDescent="0.2">
      <c r="B228" s="4"/>
      <c r="E228" s="319"/>
      <c r="F228" s="4"/>
    </row>
    <row r="229" spans="2:6" x14ac:dyDescent="0.2">
      <c r="B229" s="4"/>
      <c r="E229" s="319"/>
      <c r="F229" s="4"/>
    </row>
    <row r="230" spans="2:6" x14ac:dyDescent="0.2">
      <c r="B230" s="4"/>
      <c r="E230" s="319"/>
      <c r="F230" s="4"/>
    </row>
    <row r="231" spans="2:6" x14ac:dyDescent="0.2">
      <c r="B231" s="4"/>
      <c r="E231" s="319"/>
      <c r="F231" s="4"/>
    </row>
    <row r="232" spans="2:6" x14ac:dyDescent="0.2">
      <c r="B232" s="4"/>
      <c r="E232" s="319"/>
      <c r="F232" s="4"/>
    </row>
    <row r="233" spans="2:6" x14ac:dyDescent="0.2">
      <c r="B233" s="4"/>
      <c r="E233" s="319"/>
      <c r="F233" s="4"/>
    </row>
    <row r="234" spans="2:6" x14ac:dyDescent="0.2">
      <c r="B234" s="4"/>
      <c r="E234" s="319"/>
      <c r="F234" s="4"/>
    </row>
    <row r="235" spans="2:6" x14ac:dyDescent="0.2">
      <c r="B235" s="4"/>
      <c r="E235" s="319"/>
      <c r="F235" s="4"/>
    </row>
    <row r="236" spans="2:6" x14ac:dyDescent="0.2">
      <c r="B236" s="4"/>
      <c r="E236" s="319"/>
      <c r="F236" s="4"/>
    </row>
    <row r="237" spans="2:6" x14ac:dyDescent="0.2">
      <c r="B237" s="4"/>
      <c r="E237" s="319"/>
      <c r="F237" s="4"/>
    </row>
    <row r="238" spans="2:6" x14ac:dyDescent="0.2">
      <c r="B238" s="4"/>
      <c r="E238" s="319"/>
      <c r="F238" s="4"/>
    </row>
    <row r="239" spans="2:6" x14ac:dyDescent="0.2">
      <c r="B239" s="4"/>
      <c r="E239" s="319"/>
      <c r="F239" s="4"/>
    </row>
    <row r="240" spans="2:6" x14ac:dyDescent="0.2">
      <c r="B240" s="4"/>
      <c r="E240" s="319"/>
      <c r="F240" s="4"/>
    </row>
    <row r="241" spans="2:6" x14ac:dyDescent="0.2">
      <c r="B241" s="4"/>
      <c r="E241" s="319"/>
      <c r="F241" s="4"/>
    </row>
    <row r="242" spans="2:6" x14ac:dyDescent="0.2">
      <c r="B242" s="4"/>
      <c r="E242" s="319"/>
      <c r="F242" s="4"/>
    </row>
    <row r="243" spans="2:6" x14ac:dyDescent="0.2">
      <c r="B243" s="4"/>
      <c r="E243" s="319"/>
      <c r="F243" s="4"/>
    </row>
    <row r="244" spans="2:6" x14ac:dyDescent="0.2">
      <c r="B244" s="4"/>
      <c r="E244" s="319"/>
      <c r="F244" s="4"/>
    </row>
    <row r="245" spans="2:6" x14ac:dyDescent="0.2">
      <c r="B245" s="4"/>
      <c r="E245" s="319"/>
      <c r="F245" s="4"/>
    </row>
    <row r="246" spans="2:6" x14ac:dyDescent="0.2">
      <c r="B246" s="4"/>
      <c r="E246" s="319"/>
      <c r="F246" s="4"/>
    </row>
    <row r="247" spans="2:6" x14ac:dyDescent="0.2">
      <c r="B247" s="4"/>
      <c r="E247" s="319"/>
      <c r="F247" s="4"/>
    </row>
    <row r="248" spans="2:6" x14ac:dyDescent="0.2">
      <c r="B248" s="4"/>
      <c r="E248" s="319"/>
      <c r="F248" s="4"/>
    </row>
    <row r="249" spans="2:6" x14ac:dyDescent="0.2">
      <c r="B249" s="4"/>
      <c r="E249" s="319"/>
      <c r="F249" s="4"/>
    </row>
    <row r="250" spans="2:6" x14ac:dyDescent="0.2">
      <c r="B250" s="4"/>
      <c r="E250" s="319"/>
      <c r="F250" s="4"/>
    </row>
    <row r="251" spans="2:6" x14ac:dyDescent="0.2">
      <c r="B251" s="4"/>
      <c r="E251" s="319"/>
      <c r="F251" s="4"/>
    </row>
    <row r="252" spans="2:6" x14ac:dyDescent="0.2">
      <c r="B252" s="4"/>
      <c r="E252" s="319"/>
      <c r="F252" s="4"/>
    </row>
    <row r="253" spans="2:6" x14ac:dyDescent="0.2">
      <c r="B253" s="4"/>
      <c r="E253" s="319"/>
      <c r="F253" s="4"/>
    </row>
    <row r="254" spans="2:6" x14ac:dyDescent="0.2">
      <c r="B254" s="4"/>
      <c r="E254" s="319"/>
      <c r="F254" s="4"/>
    </row>
    <row r="255" spans="2:6" x14ac:dyDescent="0.2">
      <c r="B255" s="4"/>
      <c r="E255" s="319"/>
      <c r="F255" s="4"/>
    </row>
    <row r="256" spans="2:6" x14ac:dyDescent="0.2">
      <c r="B256" s="4"/>
      <c r="E256" s="319"/>
      <c r="F256" s="4"/>
    </row>
    <row r="257" spans="2:6" x14ac:dyDescent="0.2">
      <c r="B257" s="4"/>
      <c r="E257" s="319"/>
      <c r="F257" s="4"/>
    </row>
    <row r="258" spans="2:6" x14ac:dyDescent="0.2">
      <c r="B258" s="4"/>
      <c r="E258" s="319"/>
      <c r="F258" s="4"/>
    </row>
    <row r="259" spans="2:6" x14ac:dyDescent="0.2">
      <c r="B259" s="4"/>
      <c r="E259" s="319"/>
      <c r="F259" s="4"/>
    </row>
    <row r="260" spans="2:6" x14ac:dyDescent="0.2">
      <c r="B260" s="4"/>
      <c r="E260" s="319"/>
      <c r="F260" s="4"/>
    </row>
    <row r="261" spans="2:6" x14ac:dyDescent="0.2">
      <c r="B261" s="4"/>
      <c r="E261" s="319"/>
      <c r="F261" s="4"/>
    </row>
    <row r="262" spans="2:6" x14ac:dyDescent="0.2">
      <c r="B262" s="4"/>
      <c r="E262" s="319"/>
      <c r="F262" s="4"/>
    </row>
    <row r="263" spans="2:6" x14ac:dyDescent="0.2">
      <c r="B263" s="4"/>
      <c r="E263" s="319"/>
      <c r="F263" s="4"/>
    </row>
    <row r="264" spans="2:6" x14ac:dyDescent="0.2">
      <c r="B264" s="4"/>
      <c r="E264" s="319"/>
      <c r="F264" s="4"/>
    </row>
    <row r="265" spans="2:6" x14ac:dyDescent="0.2">
      <c r="B265" s="4"/>
      <c r="E265" s="319"/>
      <c r="F265" s="4"/>
    </row>
    <row r="266" spans="2:6" x14ac:dyDescent="0.2">
      <c r="B266" s="4"/>
      <c r="E266" s="319"/>
      <c r="F266" s="4"/>
    </row>
    <row r="267" spans="2:6" x14ac:dyDescent="0.2">
      <c r="B267" s="4"/>
      <c r="E267" s="319"/>
      <c r="F267" s="4"/>
    </row>
    <row r="268" spans="2:6" x14ac:dyDescent="0.2">
      <c r="B268" s="4"/>
      <c r="E268" s="319"/>
      <c r="F268" s="4"/>
    </row>
    <row r="269" spans="2:6" x14ac:dyDescent="0.2">
      <c r="B269" s="4"/>
      <c r="E269" s="319"/>
      <c r="F269" s="4"/>
    </row>
    <row r="270" spans="2:6" x14ac:dyDescent="0.2">
      <c r="B270" s="4"/>
      <c r="E270" s="319"/>
      <c r="F270" s="4"/>
    </row>
    <row r="271" spans="2:6" x14ac:dyDescent="0.2">
      <c r="B271" s="4"/>
      <c r="E271" s="319"/>
      <c r="F271" s="4"/>
    </row>
    <row r="272" spans="2:6" x14ac:dyDescent="0.2">
      <c r="B272" s="4"/>
      <c r="E272" s="319"/>
      <c r="F272" s="4"/>
    </row>
    <row r="273" spans="2:6" x14ac:dyDescent="0.2">
      <c r="B273" s="4"/>
      <c r="E273" s="319"/>
      <c r="F273" s="4"/>
    </row>
    <row r="274" spans="2:6" x14ac:dyDescent="0.2">
      <c r="B274" s="4"/>
      <c r="E274" s="319"/>
      <c r="F274" s="4"/>
    </row>
    <row r="275" spans="2:6" x14ac:dyDescent="0.2">
      <c r="B275" s="4"/>
      <c r="E275" s="319"/>
      <c r="F275" s="4"/>
    </row>
    <row r="276" spans="2:6" x14ac:dyDescent="0.2">
      <c r="B276" s="4"/>
      <c r="E276" s="319"/>
      <c r="F276" s="4"/>
    </row>
    <row r="277" spans="2:6" x14ac:dyDescent="0.2">
      <c r="B277" s="4"/>
      <c r="E277" s="319"/>
      <c r="F277" s="4"/>
    </row>
    <row r="278" spans="2:6" x14ac:dyDescent="0.2">
      <c r="B278" s="4"/>
      <c r="E278" s="319"/>
      <c r="F278" s="4"/>
    </row>
    <row r="279" spans="2:6" x14ac:dyDescent="0.2">
      <c r="B279" s="4"/>
      <c r="E279" s="319"/>
      <c r="F279" s="4"/>
    </row>
    <row r="280" spans="2:6" x14ac:dyDescent="0.2">
      <c r="B280" s="4"/>
      <c r="E280" s="319"/>
      <c r="F280" s="4"/>
    </row>
    <row r="281" spans="2:6" x14ac:dyDescent="0.2">
      <c r="B281" s="4"/>
      <c r="E281" s="319"/>
      <c r="F281" s="4"/>
    </row>
    <row r="282" spans="2:6" x14ac:dyDescent="0.2">
      <c r="B282" s="4"/>
      <c r="E282" s="319"/>
      <c r="F282" s="4"/>
    </row>
    <row r="283" spans="2:6" x14ac:dyDescent="0.2">
      <c r="B283" s="4"/>
      <c r="E283" s="319"/>
      <c r="F283" s="4"/>
    </row>
    <row r="284" spans="2:6" x14ac:dyDescent="0.2">
      <c r="B284" s="4"/>
      <c r="E284" s="319"/>
      <c r="F284" s="4"/>
    </row>
    <row r="285" spans="2:6" x14ac:dyDescent="0.2">
      <c r="B285" s="4"/>
      <c r="E285" s="319"/>
      <c r="F285" s="4"/>
    </row>
    <row r="286" spans="2:6" x14ac:dyDescent="0.2">
      <c r="B286" s="4"/>
      <c r="E286" s="319"/>
      <c r="F286" s="4"/>
    </row>
    <row r="287" spans="2:6" x14ac:dyDescent="0.2">
      <c r="B287" s="4"/>
      <c r="E287" s="319"/>
      <c r="F287" s="4"/>
    </row>
    <row r="288" spans="2:6" x14ac:dyDescent="0.2">
      <c r="B288" s="4"/>
      <c r="E288" s="319"/>
      <c r="F288" s="4"/>
    </row>
    <row r="289" spans="2:6" x14ac:dyDescent="0.2">
      <c r="B289" s="4"/>
      <c r="E289" s="319"/>
      <c r="F289" s="4"/>
    </row>
    <row r="290" spans="2:6" x14ac:dyDescent="0.2">
      <c r="B290" s="4"/>
      <c r="E290" s="319"/>
      <c r="F290" s="4"/>
    </row>
    <row r="291" spans="2:6" x14ac:dyDescent="0.2">
      <c r="B291" s="4"/>
      <c r="E291" s="319"/>
      <c r="F291" s="4"/>
    </row>
    <row r="292" spans="2:6" x14ac:dyDescent="0.2">
      <c r="B292" s="4"/>
      <c r="E292" s="319"/>
      <c r="F292" s="4"/>
    </row>
    <row r="293" spans="2:6" x14ac:dyDescent="0.2">
      <c r="B293" s="4"/>
      <c r="E293" s="319"/>
      <c r="F293" s="4"/>
    </row>
    <row r="294" spans="2:6" x14ac:dyDescent="0.2">
      <c r="B294" s="4"/>
      <c r="E294" s="319"/>
      <c r="F294" s="4"/>
    </row>
    <row r="295" spans="2:6" x14ac:dyDescent="0.2">
      <c r="B295" s="4"/>
      <c r="E295" s="319"/>
      <c r="F295" s="4"/>
    </row>
    <row r="296" spans="2:6" x14ac:dyDescent="0.2">
      <c r="B296" s="4"/>
      <c r="E296" s="319"/>
      <c r="F296" s="4"/>
    </row>
    <row r="297" spans="2:6" x14ac:dyDescent="0.2">
      <c r="B297" s="4"/>
      <c r="E297" s="319"/>
      <c r="F297" s="4"/>
    </row>
    <row r="298" spans="2:6" x14ac:dyDescent="0.2">
      <c r="B298" s="4"/>
      <c r="E298" s="319"/>
      <c r="F298" s="4"/>
    </row>
    <row r="299" spans="2:6" x14ac:dyDescent="0.2">
      <c r="B299" s="4"/>
      <c r="E299" s="319"/>
      <c r="F299" s="4"/>
    </row>
    <row r="300" spans="2:6" x14ac:dyDescent="0.2">
      <c r="B300" s="4"/>
      <c r="E300" s="319"/>
      <c r="F300" s="4"/>
    </row>
    <row r="301" spans="2:6" x14ac:dyDescent="0.2">
      <c r="B301" s="4"/>
      <c r="E301" s="319"/>
      <c r="F301" s="4"/>
    </row>
    <row r="302" spans="2:6" x14ac:dyDescent="0.2">
      <c r="B302" s="4"/>
      <c r="E302" s="319"/>
      <c r="F302" s="4"/>
    </row>
    <row r="303" spans="2:6" x14ac:dyDescent="0.2">
      <c r="B303" s="4"/>
      <c r="E303" s="319"/>
      <c r="F303" s="4"/>
    </row>
    <row r="304" spans="2:6" x14ac:dyDescent="0.2">
      <c r="B304" s="4"/>
      <c r="E304" s="319"/>
      <c r="F304" s="4"/>
    </row>
    <row r="305" spans="2:6" x14ac:dyDescent="0.2">
      <c r="B305" s="4"/>
      <c r="E305" s="319"/>
      <c r="F305" s="4"/>
    </row>
    <row r="306" spans="2:6" x14ac:dyDescent="0.2">
      <c r="B306" s="4"/>
      <c r="E306" s="319"/>
      <c r="F306" s="4"/>
    </row>
    <row r="307" spans="2:6" x14ac:dyDescent="0.2">
      <c r="B307" s="4"/>
      <c r="E307" s="319"/>
      <c r="F307" s="4"/>
    </row>
    <row r="308" spans="2:6" x14ac:dyDescent="0.2">
      <c r="B308" s="4"/>
      <c r="E308" s="319"/>
      <c r="F308" s="4"/>
    </row>
    <row r="309" spans="2:6" x14ac:dyDescent="0.2">
      <c r="B309" s="4"/>
      <c r="E309" s="319"/>
      <c r="F309" s="4"/>
    </row>
    <row r="310" spans="2:6" x14ac:dyDescent="0.2">
      <c r="B310" s="4"/>
      <c r="E310" s="319"/>
      <c r="F310" s="4"/>
    </row>
    <row r="311" spans="2:6" x14ac:dyDescent="0.2">
      <c r="B311" s="4"/>
      <c r="E311" s="319"/>
      <c r="F311" s="4"/>
    </row>
    <row r="312" spans="2:6" x14ac:dyDescent="0.2">
      <c r="B312" s="4"/>
      <c r="E312" s="319"/>
      <c r="F312" s="4"/>
    </row>
    <row r="313" spans="2:6" x14ac:dyDescent="0.2">
      <c r="B313" s="4"/>
      <c r="E313" s="319"/>
      <c r="F313" s="4"/>
    </row>
    <row r="314" spans="2:6" x14ac:dyDescent="0.2">
      <c r="B314" s="4"/>
      <c r="E314" s="319"/>
      <c r="F314" s="4"/>
    </row>
    <row r="315" spans="2:6" x14ac:dyDescent="0.2">
      <c r="B315" s="4"/>
      <c r="E315" s="319"/>
      <c r="F315" s="4"/>
    </row>
    <row r="316" spans="2:6" x14ac:dyDescent="0.2">
      <c r="B316" s="4"/>
      <c r="E316" s="319"/>
      <c r="F316" s="4"/>
    </row>
    <row r="317" spans="2:6" x14ac:dyDescent="0.2">
      <c r="B317" s="4"/>
      <c r="E317" s="319"/>
      <c r="F317" s="4"/>
    </row>
    <row r="318" spans="2:6" x14ac:dyDescent="0.2">
      <c r="B318" s="4"/>
      <c r="E318" s="319"/>
      <c r="F318" s="4"/>
    </row>
    <row r="319" spans="2:6" x14ac:dyDescent="0.2">
      <c r="B319" s="4"/>
      <c r="E319" s="319"/>
      <c r="F319" s="4"/>
    </row>
    <row r="320" spans="2:6" x14ac:dyDescent="0.2">
      <c r="B320" s="4"/>
      <c r="E320" s="319"/>
      <c r="F320" s="4"/>
    </row>
    <row r="321" spans="2:6" x14ac:dyDescent="0.2">
      <c r="B321" s="4"/>
      <c r="E321" s="319"/>
      <c r="F321" s="4"/>
    </row>
    <row r="322" spans="2:6" x14ac:dyDescent="0.2">
      <c r="B322" s="4"/>
      <c r="E322" s="319"/>
      <c r="F322" s="4"/>
    </row>
    <row r="323" spans="2:6" x14ac:dyDescent="0.2">
      <c r="B323" s="4"/>
      <c r="E323" s="319"/>
      <c r="F323" s="4"/>
    </row>
    <row r="324" spans="2:6" x14ac:dyDescent="0.2">
      <c r="B324" s="4"/>
      <c r="E324" s="319"/>
      <c r="F324" s="4"/>
    </row>
    <row r="325" spans="2:6" x14ac:dyDescent="0.2">
      <c r="B325" s="4"/>
      <c r="E325" s="319"/>
      <c r="F325" s="4"/>
    </row>
    <row r="326" spans="2:6" x14ac:dyDescent="0.2">
      <c r="B326" s="4"/>
      <c r="E326" s="319"/>
      <c r="F326" s="4"/>
    </row>
    <row r="327" spans="2:6" x14ac:dyDescent="0.2">
      <c r="B327" s="4"/>
      <c r="E327" s="319"/>
      <c r="F327" s="4"/>
    </row>
    <row r="328" spans="2:6" x14ac:dyDescent="0.2">
      <c r="B328" s="4"/>
      <c r="E328" s="319"/>
      <c r="F328" s="4"/>
    </row>
    <row r="329" spans="2:6" x14ac:dyDescent="0.2">
      <c r="B329" s="4"/>
      <c r="E329" s="319"/>
      <c r="F329" s="4"/>
    </row>
    <row r="330" spans="2:6" x14ac:dyDescent="0.2">
      <c r="B330" s="4"/>
      <c r="E330" s="319"/>
      <c r="F330" s="4"/>
    </row>
    <row r="331" spans="2:6" x14ac:dyDescent="0.2">
      <c r="B331" s="4"/>
      <c r="E331" s="319"/>
      <c r="F331" s="4"/>
    </row>
    <row r="332" spans="2:6" x14ac:dyDescent="0.2">
      <c r="B332" s="4"/>
      <c r="E332" s="319"/>
      <c r="F332" s="4"/>
    </row>
    <row r="333" spans="2:6" x14ac:dyDescent="0.2">
      <c r="B333" s="4"/>
      <c r="E333" s="319"/>
      <c r="F333" s="4"/>
    </row>
    <row r="334" spans="2:6" x14ac:dyDescent="0.2">
      <c r="B334" s="4"/>
      <c r="E334" s="319"/>
      <c r="F334" s="4"/>
    </row>
    <row r="335" spans="2:6" x14ac:dyDescent="0.2">
      <c r="B335" s="4"/>
      <c r="E335" s="319"/>
      <c r="F335" s="4"/>
    </row>
    <row r="336" spans="2:6" x14ac:dyDescent="0.2">
      <c r="B336" s="4"/>
      <c r="E336" s="319"/>
      <c r="F336" s="4"/>
    </row>
    <row r="337" spans="2:6" x14ac:dyDescent="0.2">
      <c r="B337" s="4"/>
      <c r="E337" s="319"/>
      <c r="F337" s="4"/>
    </row>
    <row r="338" spans="2:6" x14ac:dyDescent="0.2">
      <c r="B338" s="4"/>
      <c r="E338" s="319"/>
      <c r="F338" s="4"/>
    </row>
    <row r="339" spans="2:6" x14ac:dyDescent="0.2">
      <c r="B339" s="4"/>
      <c r="E339" s="319"/>
      <c r="F339" s="4"/>
    </row>
    <row r="340" spans="2:6" x14ac:dyDescent="0.2">
      <c r="B340" s="4"/>
      <c r="E340" s="319"/>
      <c r="F340" s="4"/>
    </row>
    <row r="341" spans="2:6" x14ac:dyDescent="0.2">
      <c r="B341" s="4"/>
      <c r="E341" s="319"/>
      <c r="F341" s="4"/>
    </row>
    <row r="342" spans="2:6" x14ac:dyDescent="0.2">
      <c r="B342" s="4"/>
      <c r="E342" s="319"/>
      <c r="F342" s="4"/>
    </row>
    <row r="343" spans="2:6" x14ac:dyDescent="0.2">
      <c r="B343" s="4"/>
      <c r="E343" s="319"/>
      <c r="F343" s="4"/>
    </row>
    <row r="344" spans="2:6" x14ac:dyDescent="0.2">
      <c r="B344" s="4"/>
      <c r="E344" s="319"/>
      <c r="F344" s="4"/>
    </row>
    <row r="345" spans="2:6" x14ac:dyDescent="0.2">
      <c r="B345" s="4"/>
      <c r="E345" s="319"/>
      <c r="F345" s="4"/>
    </row>
    <row r="346" spans="2:6" x14ac:dyDescent="0.2">
      <c r="B346" s="4"/>
      <c r="E346" s="319"/>
      <c r="F346" s="4"/>
    </row>
    <row r="347" spans="2:6" x14ac:dyDescent="0.2">
      <c r="B347" s="4"/>
      <c r="E347" s="319"/>
      <c r="F347" s="4"/>
    </row>
    <row r="348" spans="2:6" x14ac:dyDescent="0.2">
      <c r="B348" s="4"/>
      <c r="E348" s="319"/>
      <c r="F348" s="4"/>
    </row>
    <row r="349" spans="2:6" x14ac:dyDescent="0.2">
      <c r="B349" s="4"/>
      <c r="E349" s="319"/>
      <c r="F349" s="4"/>
    </row>
    <row r="350" spans="2:6" x14ac:dyDescent="0.2">
      <c r="B350" s="4"/>
      <c r="E350" s="319"/>
      <c r="F350" s="4"/>
    </row>
    <row r="351" spans="2:6" x14ac:dyDescent="0.2">
      <c r="B351" s="4"/>
      <c r="E351" s="319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C00-000000000000}"/>
    <hyperlink ref="P109" r:id="rId2" display="http://www.bav-astro.de/sfs/BAVM_link.php?BAVMnr=60" xr:uid="{00000000-0004-0000-0C00-000001000000}"/>
    <hyperlink ref="P110" r:id="rId3" display="http://www.bav-astro.de/sfs/BAVM_link.php?BAVMnr=60" xr:uid="{00000000-0004-0000-0C00-000002000000}"/>
    <hyperlink ref="P26" r:id="rId4" display="http://www.konkoly.hu/cgi-bin/IBVS?4554" xr:uid="{00000000-0004-0000-0C00-000003000000}"/>
    <hyperlink ref="P27" r:id="rId5" display="http://www.bav-astro.de/sfs/BAVM_link.php?BAVMnr=90" xr:uid="{00000000-0004-0000-0C00-000004000000}"/>
    <hyperlink ref="P28" r:id="rId6" display="http://www.bav-astro.de/sfs/BAVM_link.php?BAVMnr=90" xr:uid="{00000000-0004-0000-0C00-000005000000}"/>
    <hyperlink ref="P29" r:id="rId7" display="http://www.bav-astro.de/sfs/BAVM_link.php?BAVMnr=90" xr:uid="{00000000-0004-0000-0C00-000006000000}"/>
    <hyperlink ref="P30" r:id="rId8" display="http://www.bav-astro.de/sfs/BAVM_link.php?BAVMnr=90" xr:uid="{00000000-0004-0000-0C00-000007000000}"/>
    <hyperlink ref="P31" r:id="rId9" display="http://www.konkoly.hu/cgi-bin/IBVS?4554" xr:uid="{00000000-0004-0000-0C00-000008000000}"/>
    <hyperlink ref="P35" r:id="rId10" display="http://www.bav-astro.de/sfs/BAVM_link.php?BAVMnr=90" xr:uid="{00000000-0004-0000-0C00-000009000000}"/>
    <hyperlink ref="P36" r:id="rId11" display="http://www.bav-astro.de/sfs/BAVM_link.php?BAVMnr=90" xr:uid="{00000000-0004-0000-0C00-00000A000000}"/>
    <hyperlink ref="P37" r:id="rId12" display="http://www.bav-astro.de/sfs/BAVM_link.php?BAVMnr=90" xr:uid="{00000000-0004-0000-0C00-00000B000000}"/>
    <hyperlink ref="P38" r:id="rId13" display="http://www.bav-astro.de/sfs/BAVM_link.php?BAVMnr=90" xr:uid="{00000000-0004-0000-0C00-00000C000000}"/>
    <hyperlink ref="P114" r:id="rId14" display="http://www.bav-astro.de/sfs/BAVM_link.php?BAVMnr=128" xr:uid="{00000000-0004-0000-0C00-00000D000000}"/>
    <hyperlink ref="P115" r:id="rId15" display="http://www.bav-astro.de/sfs/BAVM_link.php?BAVMnr=128" xr:uid="{00000000-0004-0000-0C00-00000E000000}"/>
    <hyperlink ref="P52" r:id="rId16" display="http://www.konkoly.hu/cgi-bin/IBVS?5027" xr:uid="{00000000-0004-0000-0C00-00000F000000}"/>
    <hyperlink ref="P53" r:id="rId17" display="http://www.konkoly.hu/cgi-bin/IBVS?5027" xr:uid="{00000000-0004-0000-0C00-000010000000}"/>
    <hyperlink ref="P54" r:id="rId18" display="http://www.bav-astro.de/sfs/BAVM_link.php?BAVMnr=152" xr:uid="{00000000-0004-0000-0C00-000011000000}"/>
    <hyperlink ref="P58" r:id="rId19" display="http://www.bav-astro.de/sfs/BAVM_link.php?BAVMnr=158" xr:uid="{00000000-0004-0000-0C00-000012000000}"/>
    <hyperlink ref="P122" r:id="rId20" display="http://vsolj.cetus-net.org/no42.pdf" xr:uid="{00000000-0004-0000-0C00-000013000000}"/>
    <hyperlink ref="P60" r:id="rId21" display="http://www.bav-astro.de/sfs/BAVM_link.php?BAVMnr=172" xr:uid="{00000000-0004-0000-0C00-000014000000}"/>
    <hyperlink ref="P62" r:id="rId22" display="http://www.konkoly.hu/cgi-bin/IBVS?5668" xr:uid="{00000000-0004-0000-0C00-000015000000}"/>
    <hyperlink ref="P63" r:id="rId23" display="http://www.konkoly.hu/cgi-bin/IBVS?5668" xr:uid="{00000000-0004-0000-0C00-000016000000}"/>
    <hyperlink ref="P64" r:id="rId24" display="http://www.konkoly.hu/cgi-bin/IBVS?5668" xr:uid="{00000000-0004-0000-0C00-000017000000}"/>
    <hyperlink ref="P65" r:id="rId25" display="http://www.konkoly.hu/cgi-bin/IBVS?5592" xr:uid="{00000000-0004-0000-0C00-000018000000}"/>
    <hyperlink ref="P66" r:id="rId26" display="http://www.bav-astro.de/sfs/BAVM_link.php?BAVMnr=172" xr:uid="{00000000-0004-0000-0C00-000019000000}"/>
    <hyperlink ref="P123" r:id="rId27" display="http://www.konkoly.hu/cgi-bin/IBVS?5602" xr:uid="{00000000-0004-0000-0C00-00001A000000}"/>
    <hyperlink ref="P68" r:id="rId28" display="http://www.konkoly.hu/cgi-bin/IBVS?5690" xr:uid="{00000000-0004-0000-0C00-00001B000000}"/>
    <hyperlink ref="P69" r:id="rId29" display="http://www.konkoly.hu/cgi-bin/IBVS?5649" xr:uid="{00000000-0004-0000-0C00-00001C000000}"/>
    <hyperlink ref="P70" r:id="rId30" display="http://www.bav-astro.de/sfs/BAVM_link.php?BAVMnr=173" xr:uid="{00000000-0004-0000-0C00-00001D000000}"/>
    <hyperlink ref="P71" r:id="rId31" display="http://www.bav-astro.de/sfs/BAVM_link.php?BAVMnr=173" xr:uid="{00000000-0004-0000-0C00-00001E000000}"/>
    <hyperlink ref="P72" r:id="rId32" display="http://www.konkoly.hu/cgi-bin/IBVS?5668" xr:uid="{00000000-0004-0000-0C00-00001F000000}"/>
    <hyperlink ref="P73" r:id="rId33" display="http://www.konkoly.hu/cgi-bin/IBVS?5754" xr:uid="{00000000-0004-0000-0C00-000020000000}"/>
    <hyperlink ref="P74" r:id="rId34" display="http://www.konkoly.hu/cgi-bin/IBVS?5814" xr:uid="{00000000-0004-0000-0C00-000021000000}"/>
    <hyperlink ref="P124" r:id="rId35" display="http://www.konkoly.hu/cgi-bin/IBVS?5806" xr:uid="{00000000-0004-0000-0C00-000022000000}"/>
    <hyperlink ref="P75" r:id="rId36" display="http://www.konkoly.hu/cgi-bin/IBVS?5820" xr:uid="{00000000-0004-0000-0C00-000023000000}"/>
    <hyperlink ref="P76" r:id="rId37" display="http://www.konkoly.hu/cgi-bin/IBVS?5795" xr:uid="{00000000-0004-0000-0C00-000024000000}"/>
    <hyperlink ref="P77" r:id="rId38" display="http://www.konkoly.hu/cgi-bin/IBVS?5795" xr:uid="{00000000-0004-0000-0C00-000025000000}"/>
    <hyperlink ref="P78" r:id="rId39" display="http://www.konkoly.hu/cgi-bin/IBVS?5938" xr:uid="{00000000-0004-0000-0C00-000026000000}"/>
    <hyperlink ref="P79" r:id="rId40" display="http://www.konkoly.hu/cgi-bin/IBVS?5894" xr:uid="{00000000-0004-0000-0C00-000027000000}"/>
    <hyperlink ref="P80" r:id="rId41" display="http://www.konkoly.hu/cgi-bin/IBVS?5898" xr:uid="{00000000-0004-0000-0C00-000028000000}"/>
    <hyperlink ref="P81" r:id="rId42" display="http://www.konkoly.hu/cgi-bin/IBVS?5898" xr:uid="{00000000-0004-0000-0C00-000029000000}"/>
    <hyperlink ref="P82" r:id="rId43" display="http://www.konkoly.hu/cgi-bin/IBVS?5894" xr:uid="{00000000-0004-0000-0C00-00002A000000}"/>
    <hyperlink ref="P83" r:id="rId44" display="http://www.bav-astro.de/sfs/BAVM_link.php?BAVMnr=209" xr:uid="{00000000-0004-0000-0C00-00002B000000}"/>
    <hyperlink ref="P125" r:id="rId45" display="http://www.konkoly.hu/cgi-bin/IBVS?5980" xr:uid="{00000000-0004-0000-0C00-00002C000000}"/>
    <hyperlink ref="P84" r:id="rId46" display="http://www.konkoly.hu/cgi-bin/IBVS?5974" xr:uid="{00000000-0004-0000-0C00-00002D000000}"/>
    <hyperlink ref="P85" r:id="rId47" display="http://www.konkoly.hu/cgi-bin/IBVS?5945" xr:uid="{00000000-0004-0000-0C00-00002E000000}"/>
    <hyperlink ref="P86" r:id="rId48" display="http://www.bav-astro.de/sfs/BAVM_link.php?BAVMnr=214" xr:uid="{00000000-0004-0000-0C00-00002F000000}"/>
    <hyperlink ref="P126" r:id="rId49" display="http://www.konkoly.hu/cgi-bin/IBVS?5980" xr:uid="{00000000-0004-0000-0C00-000030000000}"/>
    <hyperlink ref="P87" r:id="rId50" display="http://var.astro.cz/oejv/issues/oejv0160.pdf" xr:uid="{00000000-0004-0000-0C00-000031000000}"/>
    <hyperlink ref="P89" r:id="rId51" display="http://www.konkoly.hu/cgi-bin/IBVS?6018" xr:uid="{00000000-0004-0000-0C00-000032000000}"/>
    <hyperlink ref="P127" r:id="rId52" display="http://www.konkoly.hu/cgi-bin/IBVS?5980" xr:uid="{00000000-0004-0000-0C00-000033000000}"/>
    <hyperlink ref="P90" r:id="rId53" display="http://www.konkoly.hu/cgi-bin/IBVS?5992" xr:uid="{00000000-0004-0000-0C00-000034000000}"/>
    <hyperlink ref="P91" r:id="rId54" display="http://www.konkoly.hu/cgi-bin/IBVS?6044" xr:uid="{00000000-0004-0000-0C00-000035000000}"/>
    <hyperlink ref="P92" r:id="rId55" display="http://www.bav-astro.de/sfs/BAVM_link.php?BAVMnr=220" xr:uid="{00000000-0004-0000-0C00-000036000000}"/>
    <hyperlink ref="P93" r:id="rId56" display="http://www.bav-astro.de/sfs/BAVM_link.php?BAVMnr=220" xr:uid="{00000000-0004-0000-0C00-000037000000}"/>
    <hyperlink ref="P94" r:id="rId57" display="http://www.konkoly.hu/cgi-bin/IBVS?6044" xr:uid="{00000000-0004-0000-0C00-000038000000}"/>
    <hyperlink ref="P95" r:id="rId58" display="http://www.konkoly.hu/cgi-bin/IBVS?5992" xr:uid="{00000000-0004-0000-0C00-000039000000}"/>
    <hyperlink ref="P96" r:id="rId59" display="http://www.bav-astro.de/sfs/BAVM_link.php?BAVMnr=220" xr:uid="{00000000-0004-0000-0C00-00003A000000}"/>
    <hyperlink ref="P97" r:id="rId60" display="http://www.bav-astro.de/sfs/BAVM_link.php?BAVMnr=220" xr:uid="{00000000-0004-0000-0C00-00003B000000}"/>
    <hyperlink ref="P98" r:id="rId61" display="http://www.konkoly.hu/cgi-bin/IBVS?6029" xr:uid="{00000000-0004-0000-0C00-00003C000000}"/>
    <hyperlink ref="P99" r:id="rId62" display="http://www.bav-astro.de/sfs/BAVM_link.php?BAVMnr=228" xr:uid="{00000000-0004-0000-0C00-00003D000000}"/>
    <hyperlink ref="P100" r:id="rId63" display="http://www.konkoly.hu/cgi-bin/IBVS?6029" xr:uid="{00000000-0004-0000-0C00-00003E000000}"/>
    <hyperlink ref="P101" r:id="rId64" display="http://www.bav-astro.de/sfs/BAVM_link.php?BAVMnr=232" xr:uid="{00000000-0004-0000-0C00-00003F000000}"/>
    <hyperlink ref="P128" r:id="rId65" display="http://www.bav-astro.de/sfs/BAVM_link.php?BAVMnr=234" xr:uid="{00000000-0004-0000-0C00-000040000000}"/>
    <hyperlink ref="P129" r:id="rId66" display="http://www.bav-astro.de/sfs/BAVM_link.php?BAVMnr=232" xr:uid="{00000000-0004-0000-0C00-00004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 1</vt:lpstr>
      <vt:lpstr>Active 2</vt:lpstr>
      <vt:lpstr>Graphs 2</vt:lpstr>
      <vt:lpstr>Elements</vt:lpstr>
      <vt:lpstr>A (old)</vt:lpstr>
      <vt:lpstr>A (2)</vt:lpstr>
      <vt:lpstr>A (3)</vt:lpstr>
      <vt:lpstr>B</vt:lpstr>
      <vt:lpstr>C</vt:lpstr>
      <vt:lpstr>D</vt:lpstr>
      <vt:lpstr>E</vt:lpstr>
      <vt:lpstr>E (2)</vt:lpstr>
      <vt:lpstr>A (5)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2024-02-27T00:34:46Z</dcterms:modified>
</cp:coreProperties>
</file>