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4E31E2D-85EA-43E2-88A2-E2C1F53ACE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Q30" i="1"/>
  <c r="Q28" i="1"/>
  <c r="Q29" i="1"/>
  <c r="Q32" i="1"/>
  <c r="Q31" i="1"/>
  <c r="C9" i="1"/>
  <c r="D9" i="1"/>
  <c r="Q27" i="1"/>
  <c r="Q22" i="1"/>
  <c r="Q23" i="1"/>
  <c r="Q25" i="1"/>
  <c r="Q26" i="1"/>
  <c r="Q24" i="1"/>
  <c r="C21" i="1"/>
  <c r="A21" i="1"/>
  <c r="C7" i="1"/>
  <c r="E30" i="1"/>
  <c r="F30" i="1"/>
  <c r="C8" i="1"/>
  <c r="E21" i="1"/>
  <c r="F21" i="1"/>
  <c r="F17" i="1"/>
  <c r="C17" i="1"/>
  <c r="Q21" i="1"/>
  <c r="G21" i="1"/>
  <c r="G28" i="1"/>
  <c r="K28" i="1"/>
  <c r="E26" i="1"/>
  <c r="F26" i="1"/>
  <c r="E24" i="1"/>
  <c r="F24" i="1"/>
  <c r="G24" i="1"/>
  <c r="K24" i="1"/>
  <c r="E32" i="1"/>
  <c r="F32" i="1"/>
  <c r="G32" i="1"/>
  <c r="K32" i="1"/>
  <c r="E28" i="1"/>
  <c r="F28" i="1"/>
  <c r="G27" i="1"/>
  <c r="K27" i="1"/>
  <c r="E23" i="1"/>
  <c r="F23" i="1"/>
  <c r="E31" i="1"/>
  <c r="F31" i="1"/>
  <c r="G31" i="1"/>
  <c r="K31" i="1"/>
  <c r="G30" i="1"/>
  <c r="K30" i="1"/>
  <c r="G29" i="1"/>
  <c r="K29" i="1"/>
  <c r="E27" i="1"/>
  <c r="F27" i="1"/>
  <c r="G23" i="1"/>
  <c r="K23" i="1"/>
  <c r="E25" i="1"/>
  <c r="F25" i="1"/>
  <c r="G25" i="1"/>
  <c r="J25" i="1"/>
  <c r="E22" i="1"/>
  <c r="F22" i="1"/>
  <c r="G22" i="1"/>
  <c r="K22" i="1"/>
  <c r="G26" i="1"/>
  <c r="J26" i="1"/>
  <c r="I21" i="1"/>
  <c r="C11" i="1"/>
  <c r="C12" i="1"/>
  <c r="C16" i="1" l="1"/>
  <c r="D18" i="1" s="1"/>
  <c r="O24" i="1"/>
  <c r="O27" i="1"/>
  <c r="O23" i="1"/>
  <c r="O22" i="1"/>
  <c r="O30" i="1"/>
  <c r="C15" i="1"/>
  <c r="F18" i="1" s="1"/>
  <c r="O32" i="1"/>
  <c r="O28" i="1"/>
  <c r="O29" i="1"/>
  <c r="O25" i="1"/>
  <c r="O21" i="1"/>
  <c r="O31" i="1"/>
  <c r="O26" i="1"/>
  <c r="C18" i="1" l="1"/>
  <c r="F19" i="1"/>
</calcChain>
</file>

<file path=xl/sharedStrings.xml><?xml version="1.0" encoding="utf-8"?>
<sst xmlns="http://schemas.openxmlformats.org/spreadsheetml/2006/main" count="69" uniqueCount="53">
  <si>
    <t>VSB-063</t>
  </si>
  <si>
    <t>V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</si>
  <si>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</si>
  <si>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</si>
  <si>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</si>
  <si>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</si>
  <si>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</si>
  <si>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</si>
  <si>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</si>
  <si>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</si>
  <si>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</si>
  <si>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</si>
  <si>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</si>
  <si>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</si>
  <si>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</si>
  <si>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</si>
  <si>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</si>
  <si>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</si>
  <si>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</si>
  <si>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</si>
  <si>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</si>
  <si>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</si>
  <si>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</si>
  <si>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</si>
  <si>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</si>
  <si>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</si>
  <si>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</si>
  <si>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</si>
  <si>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</si>
  <si>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</si>
  <si>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</si>
  <si>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</si>
  <si>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</si>
  <si>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</si>
  <si>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</si>
  <si>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</si>
  <si>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</si>
  <si>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</si>
  <si>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G3031-0620 _CVn.xls</t>
  </si>
  <si>
    <t>EA</t>
  </si>
  <si>
    <t>IBVS 5557 Eph.</t>
  </si>
  <si>
    <t>IBVS 5557</t>
  </si>
  <si>
    <t>CVn</t>
  </si>
  <si>
    <t xml:space="preserve">EL CVn / GSC 3031-062 / NSV 197730 </t>
  </si>
  <si>
    <t>IBVS 6033</t>
  </si>
  <si>
    <t>I</t>
  </si>
  <si>
    <t>OEJV 0160</t>
  </si>
  <si>
    <t>II</t>
  </si>
  <si>
    <t>IBVS 6084</t>
  </si>
  <si>
    <t>OEJV 0168</t>
  </si>
  <si>
    <t>IBVS 6195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</si>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</sst>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CVn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E-441E-9FE1-787A4D1D40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E-441E-9FE1-787A4D1D40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-2.1349999995436519E-2</c:v>
                </c:pt>
                <c:pt idx="5">
                  <c:v>-2.0356000000901986E-2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E-441E-9FE1-787A4D1D40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-2.0334000000730157E-2</c:v>
                </c:pt>
                <c:pt idx="2">
                  <c:v>-2.0293499997933395E-2</c:v>
                </c:pt>
                <c:pt idx="3">
                  <c:v>-2.0585999998729676E-2</c:v>
                </c:pt>
                <c:pt idx="6">
                  <c:v>-2.2523999999975786E-2</c:v>
                </c:pt>
                <c:pt idx="7">
                  <c:v>-2.8219999992870726E-2</c:v>
                </c:pt>
                <c:pt idx="8">
                  <c:v>-2.3674999996728729E-2</c:v>
                </c:pt>
                <c:pt idx="9">
                  <c:v>-2.4827000001096167E-2</c:v>
                </c:pt>
                <c:pt idx="10">
                  <c:v>-2.4725999996007886E-2</c:v>
                </c:pt>
                <c:pt idx="11">
                  <c:v>-2.0865999998932239E-2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E-441E-9FE1-787A4D1D40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E-441E-9FE1-787A4D1D40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E-441E-9FE1-787A4D1D40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9.5999999999999992E-3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E-441E-9FE1-787A4D1D40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9656</c:v>
                </c:pt>
                <c:pt idx="2">
                  <c:v>9721.5</c:v>
                </c:pt>
                <c:pt idx="3">
                  <c:v>9734</c:v>
                </c:pt>
                <c:pt idx="4">
                  <c:v>10150</c:v>
                </c:pt>
                <c:pt idx="5">
                  <c:v>10164</c:v>
                </c:pt>
                <c:pt idx="6">
                  <c:v>10556</c:v>
                </c:pt>
                <c:pt idx="7">
                  <c:v>11050</c:v>
                </c:pt>
                <c:pt idx="8">
                  <c:v>11065</c:v>
                </c:pt>
                <c:pt idx="9">
                  <c:v>11463</c:v>
                </c:pt>
                <c:pt idx="10">
                  <c:v>11494</c:v>
                </c:pt>
                <c:pt idx="11">
                  <c:v>11544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5.7096835069096741E-5</c:v>
                </c:pt>
                <c:pt idx="1">
                  <c:v>-2.0517635421400081E-2</c:v>
                </c:pt>
                <c:pt idx="2">
                  <c:v>-2.06572009726427E-2</c:v>
                </c:pt>
                <c:pt idx="3">
                  <c:v>-2.0683835619826407E-2</c:v>
                </c:pt>
                <c:pt idx="4">
                  <c:v>-2.1570236678100142E-2</c:v>
                </c:pt>
                <c:pt idx="5">
                  <c:v>-2.1600067482945892E-2</c:v>
                </c:pt>
                <c:pt idx="6">
                  <c:v>-2.2435330018626909E-2</c:v>
                </c:pt>
                <c:pt idx="7">
                  <c:v>-2.348793127532697E-2</c:v>
                </c:pt>
                <c:pt idx="8">
                  <c:v>-2.3519892851947416E-2</c:v>
                </c:pt>
                <c:pt idx="9">
                  <c:v>-2.4367940018276614E-2</c:v>
                </c:pt>
                <c:pt idx="10">
                  <c:v>-2.4433993943292206E-2</c:v>
                </c:pt>
                <c:pt idx="11">
                  <c:v>-2.4540532532027027E-2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EE-441E-9FE1-787A4D1D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652480"/>
        <c:axId val="1"/>
      </c:scatterChart>
      <c:valAx>
        <c:axId val="58365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65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CD31B7-DB27-9D33-851F-82366A4E1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43</v>
      </c>
      <c r="E1" s="29"/>
      <c r="F1" s="29"/>
      <c r="G1" s="30" t="s">
        <v>39</v>
      </c>
      <c r="H1" s="29" t="s">
        <v>40</v>
      </c>
      <c r="I1" s="30">
        <v>48331.777999999998</v>
      </c>
      <c r="J1" s="30">
        <v>0.79562900000000003</v>
      </c>
      <c r="K1" s="30" t="s">
        <v>41</v>
      </c>
      <c r="L1" s="30" t="s">
        <v>42</v>
      </c>
    </row>
    <row r="2" spans="1:12">
      <c r="A2" t="s">
        <v>27</v>
      </c>
      <c r="B2" t="s">
        <v>39</v>
      </c>
      <c r="C2" s="9" t="s">
        <v>42</v>
      </c>
      <c r="D2" t="s">
        <v>38</v>
      </c>
    </row>
    <row r="3" spans="1:12" ht="13.5" thickBot="1"/>
    <row r="4" spans="1:12" ht="14.25" thickTop="1" thickBot="1">
      <c r="A4" s="28" t="s">
        <v>40</v>
      </c>
      <c r="C4" s="7">
        <v>48331.777999999998</v>
      </c>
      <c r="D4" s="8">
        <v>0.79562900000000003</v>
      </c>
    </row>
    <row r="5" spans="1:12" ht="13.5" thickTop="1">
      <c r="A5" s="10" t="s">
        <v>32</v>
      </c>
      <c r="B5" s="11"/>
      <c r="C5" s="12">
        <v>-9.5</v>
      </c>
      <c r="D5" s="11" t="s">
        <v>33</v>
      </c>
    </row>
    <row r="6" spans="1:12">
      <c r="A6" s="4" t="s">
        <v>5</v>
      </c>
    </row>
    <row r="7" spans="1:12">
      <c r="A7" t="s">
        <v>6</v>
      </c>
      <c r="C7">
        <f>+C4</f>
        <v>48331.777999999998</v>
      </c>
    </row>
    <row r="8" spans="1:12">
      <c r="A8" t="s">
        <v>7</v>
      </c>
      <c r="C8">
        <f>+D4</f>
        <v>0.79562900000000003</v>
      </c>
    </row>
    <row r="9" spans="1:1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23</v>
      </c>
      <c r="D10" s="3" t="s">
        <v>24</v>
      </c>
      <c r="E10" s="11"/>
    </row>
    <row r="11" spans="1:12">
      <c r="A11" s="11" t="s">
        <v>19</v>
      </c>
      <c r="B11" s="11"/>
      <c r="C11" s="23">
        <f ca="1">INTERCEPT(INDIRECT($D$9):G992,INDIRECT($C$9):F992)</f>
        <v>5.7096835069096741E-5</v>
      </c>
      <c r="D11" s="13"/>
      <c r="E11" s="11"/>
    </row>
    <row r="12" spans="1:12">
      <c r="A12" s="11" t="s">
        <v>20</v>
      </c>
      <c r="B12" s="11"/>
      <c r="C12" s="23">
        <f ca="1">SLOPE(INDIRECT($D$9):G992,INDIRECT($C$9):F992)</f>
        <v>-2.1307717746964765E-6</v>
      </c>
      <c r="D12" s="13"/>
      <c r="E12" s="11"/>
    </row>
    <row r="13" spans="1:12">
      <c r="A13" s="11" t="s">
        <v>22</v>
      </c>
      <c r="B13" s="11"/>
      <c r="C13" s="13" t="s">
        <v>17</v>
      </c>
    </row>
    <row r="14" spans="1:12">
      <c r="A14" s="11"/>
      <c r="B14" s="11"/>
      <c r="C14" s="11"/>
    </row>
    <row r="15" spans="1:12">
      <c r="A15" s="14" t="s">
        <v>21</v>
      </c>
      <c r="B15" s="11"/>
      <c r="C15" s="15">
        <f ca="1">(C7+C11)+(C8+C12)*INT(MAX(F21:F3533))</f>
        <v>57516.494635467461</v>
      </c>
      <c r="E15" s="13"/>
      <c r="F15" s="11"/>
    </row>
    <row r="16" spans="1:12">
      <c r="A16" s="18" t="s">
        <v>8</v>
      </c>
      <c r="B16" s="11"/>
      <c r="C16" s="19">
        <f ca="1">+C8+C12</f>
        <v>0.79562686922822534</v>
      </c>
      <c r="E16" s="11"/>
      <c r="F16" s="11"/>
    </row>
    <row r="17" spans="1:17" ht="13.5" thickBot="1">
      <c r="A17" s="16" t="s">
        <v>31</v>
      </c>
      <c r="B17" s="11"/>
      <c r="C17" s="11">
        <f>COUNT(C21:C2191)</f>
        <v>12</v>
      </c>
      <c r="E17" s="16" t="s">
        <v>34</v>
      </c>
      <c r="F17" s="17">
        <f ca="1">TODAY()+15018.5-B5/24</f>
        <v>60339.5</v>
      </c>
    </row>
    <row r="18" spans="1:17" ht="14.25" thickTop="1" thickBot="1">
      <c r="A18" s="18" t="s">
        <v>9</v>
      </c>
      <c r="B18" s="11"/>
      <c r="C18" s="21">
        <f ca="1">+C15</f>
        <v>57516.494635467461</v>
      </c>
      <c r="D18" s="22">
        <f ca="1">+C16</f>
        <v>0.79562686922822534</v>
      </c>
      <c r="E18" s="16" t="s">
        <v>35</v>
      </c>
      <c r="F18" s="17">
        <f ca="1">ROUND(2*(F17-C15)/C16,0)/2+1</f>
        <v>3549</v>
      </c>
    </row>
    <row r="19" spans="1:17" ht="13.5" thickTop="1">
      <c r="E19" s="16" t="s">
        <v>36</v>
      </c>
      <c r="F19" s="20">
        <f ca="1">+C15+C16*F18-15018.5-C5/24</f>
        <v>45322.070227691765</v>
      </c>
    </row>
    <row r="20" spans="1:17" ht="13.5" thickBot="1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51</v>
      </c>
      <c r="J20" s="6" t="s">
        <v>2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>
      <c r="A21" s="31" t="str">
        <f>$K$1</f>
        <v>IBVS 5557</v>
      </c>
      <c r="B21" s="31"/>
      <c r="C21" s="32">
        <f>+$C$4</f>
        <v>48331.777999999998</v>
      </c>
      <c r="D21" s="32" t="s">
        <v>17</v>
      </c>
      <c r="E21" s="31">
        <f>+(C21-C$7)/C$8</f>
        <v>0</v>
      </c>
      <c r="F21">
        <f t="shared" ref="F21:F32" si="0">ROUND(2*E21,0)/2</f>
        <v>0</v>
      </c>
      <c r="G21">
        <f>+C21-(C$7+F21*C$8)</f>
        <v>0</v>
      </c>
      <c r="I21">
        <f>+G21</f>
        <v>0</v>
      </c>
      <c r="O21">
        <f ca="1">+C$11+C$12*$F21</f>
        <v>5.7096835069096741E-5</v>
      </c>
      <c r="Q21" s="2">
        <f>+C21-15018.5</f>
        <v>33313.277999999998</v>
      </c>
    </row>
    <row r="22" spans="1:17">
      <c r="A22" s="36" t="s">
        <v>46</v>
      </c>
      <c r="B22" s="37" t="s">
        <v>45</v>
      </c>
      <c r="C22" s="32">
        <v>56014.351289999999</v>
      </c>
      <c r="D22" s="32">
        <v>2.0000000000000001E-4</v>
      </c>
      <c r="E22" s="31">
        <f>+(C22-C$7)/C$8</f>
        <v>9655.9744428621889</v>
      </c>
      <c r="F22">
        <f t="shared" si="0"/>
        <v>9656</v>
      </c>
      <c r="G22">
        <f>+C22-(C$7+F22*C$8)</f>
        <v>-2.0334000000730157E-2</v>
      </c>
      <c r="K22">
        <f>+G22</f>
        <v>-2.0334000000730157E-2</v>
      </c>
      <c r="O22">
        <f ca="1">+C$11+C$12*$F22</f>
        <v>-2.0517635421400081E-2</v>
      </c>
      <c r="Q22" s="2">
        <f>+C22-15018.5</f>
        <v>40995.851289999999</v>
      </c>
    </row>
    <row r="23" spans="1:17">
      <c r="A23" s="36" t="s">
        <v>46</v>
      </c>
      <c r="B23" s="37" t="s">
        <v>47</v>
      </c>
      <c r="C23" s="32">
        <v>56066.465029999999</v>
      </c>
      <c r="D23" s="32">
        <v>2.9999999999999997E-4</v>
      </c>
      <c r="E23" s="31">
        <f>+(C23-C$7)/C$8</f>
        <v>9721.4744937653104</v>
      </c>
      <c r="F23">
        <f t="shared" si="0"/>
        <v>9721.5</v>
      </c>
      <c r="G23">
        <f>+C23-(C$7+F23*C$8)</f>
        <v>-2.0293499997933395E-2</v>
      </c>
      <c r="K23">
        <f>+G23</f>
        <v>-2.0293499997933395E-2</v>
      </c>
      <c r="O23">
        <f ca="1">+C$11+C$12*$F23</f>
        <v>-2.06572009726427E-2</v>
      </c>
      <c r="Q23" s="2">
        <f>+C23-15018.5</f>
        <v>41047.965029999999</v>
      </c>
    </row>
    <row r="24" spans="1:17">
      <c r="A24" s="33" t="s">
        <v>44</v>
      </c>
      <c r="B24" s="34" t="s">
        <v>45</v>
      </c>
      <c r="C24" s="35">
        <v>56076.410100000001</v>
      </c>
      <c r="D24" s="35">
        <v>4.0000000000000002E-4</v>
      </c>
      <c r="E24" s="31">
        <f>+(C24-C$7)/C$8</f>
        <v>9733.974126131654</v>
      </c>
      <c r="F24">
        <f t="shared" si="0"/>
        <v>9734</v>
      </c>
      <c r="G24">
        <f>+C24-(C$7+F24*C$8)</f>
        <v>-2.0585999998729676E-2</v>
      </c>
      <c r="K24">
        <f>+G24</f>
        <v>-2.0585999998729676E-2</v>
      </c>
      <c r="O24">
        <f ca="1">+C$11+C$12*$F24</f>
        <v>-2.0683835619826407E-2</v>
      </c>
      <c r="Q24" s="2">
        <f>+C24-15018.5</f>
        <v>41057.910100000001</v>
      </c>
    </row>
    <row r="25" spans="1:17">
      <c r="A25" s="32" t="s">
        <v>48</v>
      </c>
      <c r="B25" s="37" t="s">
        <v>45</v>
      </c>
      <c r="C25" s="32">
        <v>56407.391000000003</v>
      </c>
      <c r="D25" s="32">
        <v>5.0000000000000001E-3</v>
      </c>
      <c r="E25" s="31">
        <f>+(C25-C$7)/C$8</f>
        <v>10149.973165885111</v>
      </c>
      <c r="F25">
        <f t="shared" si="0"/>
        <v>10150</v>
      </c>
      <c r="G25">
        <f>+C25-(C$7+F25*C$8)</f>
        <v>-2.1349999995436519E-2</v>
      </c>
      <c r="J25">
        <f>+G25</f>
        <v>-2.1349999995436519E-2</v>
      </c>
      <c r="O25">
        <f ca="1">+C$11+C$12*$F25</f>
        <v>-2.1570236678100142E-2</v>
      </c>
      <c r="Q25" s="2">
        <f>+C25-15018.5</f>
        <v>41388.891000000003</v>
      </c>
    </row>
    <row r="26" spans="1:17">
      <c r="A26" s="32" t="s">
        <v>48</v>
      </c>
      <c r="B26" s="37" t="s">
        <v>45</v>
      </c>
      <c r="C26" s="32">
        <v>56418.5308</v>
      </c>
      <c r="D26" s="32">
        <v>9.5999999999999992E-3</v>
      </c>
      <c r="E26" s="31">
        <f t="shared" ref="E26:E32" si="1">+(C26-C$7)/C$8</f>
        <v>10163.974415211113</v>
      </c>
      <c r="F26">
        <f t="shared" si="0"/>
        <v>10164</v>
      </c>
      <c r="G26">
        <f t="shared" ref="G26:G32" si="2">+C26-(C$7+F26*C$8)</f>
        <v>-2.0356000000901986E-2</v>
      </c>
      <c r="J26">
        <f>+G26</f>
        <v>-2.0356000000901986E-2</v>
      </c>
      <c r="O26">
        <f t="shared" ref="O26:O32" ca="1" si="3">+C$11+C$12*$F26</f>
        <v>-2.1600067482945892E-2</v>
      </c>
      <c r="Q26" s="2">
        <f t="shared" ref="Q26:Q32" si="4">+C26-15018.5</f>
        <v>41400.0308</v>
      </c>
    </row>
    <row r="27" spans="1:17">
      <c r="A27" s="32" t="s">
        <v>49</v>
      </c>
      <c r="B27" s="37" t="s">
        <v>45</v>
      </c>
      <c r="C27" s="38">
        <v>56730.415200000003</v>
      </c>
      <c r="D27" s="32">
        <v>2.0000000000000001E-4</v>
      </c>
      <c r="E27" s="31">
        <f t="shared" si="1"/>
        <v>10555.971690323007</v>
      </c>
      <c r="F27">
        <f t="shared" si="0"/>
        <v>10556</v>
      </c>
      <c r="G27">
        <f t="shared" si="2"/>
        <v>-2.2523999999975786E-2</v>
      </c>
      <c r="K27">
        <f t="shared" ref="K27:K32" si="5">+G27</f>
        <v>-2.2523999999975786E-2</v>
      </c>
      <c r="O27">
        <f t="shared" ca="1" si="3"/>
        <v>-2.2435330018626909E-2</v>
      </c>
      <c r="Q27" s="2">
        <f t="shared" si="4"/>
        <v>41711.915200000003</v>
      </c>
    </row>
    <row r="28" spans="1:17">
      <c r="A28" s="41" t="s">
        <v>52</v>
      </c>
      <c r="B28" s="42" t="s">
        <v>45</v>
      </c>
      <c r="C28" s="43">
        <v>57123.450230000002</v>
      </c>
      <c r="D28" s="43">
        <v>4.0000000000000002E-4</v>
      </c>
      <c r="E28" s="31">
        <f t="shared" si="1"/>
        <v>11049.964531207388</v>
      </c>
      <c r="F28">
        <f t="shared" si="0"/>
        <v>11050</v>
      </c>
      <c r="G28">
        <f t="shared" si="2"/>
        <v>-2.8219999992870726E-2</v>
      </c>
      <c r="K28">
        <f t="shared" si="5"/>
        <v>-2.8219999992870726E-2</v>
      </c>
      <c r="O28">
        <f t="shared" ca="1" si="3"/>
        <v>-2.348793127532697E-2</v>
      </c>
      <c r="Q28" s="2">
        <f t="shared" si="4"/>
        <v>42104.950230000002</v>
      </c>
    </row>
    <row r="29" spans="1:17">
      <c r="A29" s="41" t="s">
        <v>52</v>
      </c>
      <c r="B29" s="42" t="s">
        <v>45</v>
      </c>
      <c r="C29" s="43">
        <v>57135.389210000001</v>
      </c>
      <c r="D29" s="43">
        <v>2.9999999999999997E-4</v>
      </c>
      <c r="E29" s="31">
        <f t="shared" si="1"/>
        <v>11064.970243668849</v>
      </c>
      <c r="F29">
        <f t="shared" si="0"/>
        <v>11065</v>
      </c>
      <c r="G29">
        <f t="shared" si="2"/>
        <v>-2.3674999996728729E-2</v>
      </c>
      <c r="K29">
        <f t="shared" si="5"/>
        <v>-2.3674999996728729E-2</v>
      </c>
      <c r="O29">
        <f t="shared" ca="1" si="3"/>
        <v>-2.3519892851947416E-2</v>
      </c>
      <c r="Q29" s="2">
        <f t="shared" si="4"/>
        <v>42116.889210000001</v>
      </c>
    </row>
    <row r="30" spans="1:17">
      <c r="A30" s="40" t="s">
        <v>0</v>
      </c>
      <c r="B30" s="39" t="s">
        <v>45</v>
      </c>
      <c r="C30" s="40">
        <v>57452.0484</v>
      </c>
      <c r="D30" s="40" t="s">
        <v>1</v>
      </c>
      <c r="E30" s="31">
        <f t="shared" si="1"/>
        <v>11462.968795757823</v>
      </c>
      <c r="F30">
        <f t="shared" si="0"/>
        <v>11463</v>
      </c>
      <c r="G30">
        <f t="shared" si="2"/>
        <v>-2.4827000001096167E-2</v>
      </c>
      <c r="K30">
        <f t="shared" si="5"/>
        <v>-2.4827000001096167E-2</v>
      </c>
      <c r="O30">
        <f t="shared" ca="1" si="3"/>
        <v>-2.4367940018276614E-2</v>
      </c>
      <c r="Q30" s="2">
        <f t="shared" si="4"/>
        <v>42433.5484</v>
      </c>
    </row>
    <row r="31" spans="1:17">
      <c r="A31" s="4" t="s">
        <v>50</v>
      </c>
      <c r="C31" s="9">
        <v>57476.713000000003</v>
      </c>
      <c r="D31" s="9">
        <v>2E-3</v>
      </c>
      <c r="E31" s="31">
        <f t="shared" si="1"/>
        <v>11493.968922701415</v>
      </c>
      <c r="F31">
        <f t="shared" si="0"/>
        <v>11494</v>
      </c>
      <c r="G31">
        <f t="shared" si="2"/>
        <v>-2.4725999996007886E-2</v>
      </c>
      <c r="K31">
        <f t="shared" si="5"/>
        <v>-2.4725999996007886E-2</v>
      </c>
      <c r="O31">
        <f t="shared" ca="1" si="3"/>
        <v>-2.4433993943292206E-2</v>
      </c>
      <c r="Q31" s="2">
        <f t="shared" si="4"/>
        <v>42458.213000000003</v>
      </c>
    </row>
    <row r="32" spans="1:17">
      <c r="A32" s="41" t="s">
        <v>52</v>
      </c>
      <c r="B32" s="42" t="s">
        <v>45</v>
      </c>
      <c r="C32" s="43">
        <v>57516.498310000003</v>
      </c>
      <c r="D32" s="43">
        <v>2.9999999999999997E-4</v>
      </c>
      <c r="E32" s="31">
        <f t="shared" si="1"/>
        <v>11543.973774208838</v>
      </c>
      <c r="F32">
        <f t="shared" si="0"/>
        <v>11544</v>
      </c>
      <c r="G32">
        <f t="shared" si="2"/>
        <v>-2.0865999998932239E-2</v>
      </c>
      <c r="K32">
        <f t="shared" si="5"/>
        <v>-2.0865999998932239E-2</v>
      </c>
      <c r="O32">
        <f t="shared" ca="1" si="3"/>
        <v>-2.4540532532027027E-2</v>
      </c>
      <c r="Q32" s="2">
        <f t="shared" si="4"/>
        <v>42497.998310000003</v>
      </c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7" type="noConversion"/>
  <hyperlinks>
    <hyperlink ref="H1165" r:id="rId1" display="http://vsolj.cetus-net.org/bulletin.html"/>
    <hyperlink ref="H64438" r:id="rId2" display="http://vsolj.cetus-net.org/bulletin.html"/>
    <hyperlink ref="H64431" r:id="rId3" display="https://www.aavso.org/ejaavso"/>
    <hyperlink ref="I64438" r:id="rId4" display="http://vsolj.cetus-net.org/bulletin.html"/>
    <hyperlink ref="AQ58089" r:id="rId5" display="http://cdsbib.u-strasbg.fr/cgi-bin/cdsbib?1990RMxAA..21..381G"/>
    <hyperlink ref="H64435" r:id="rId6" display="https://www.aavso.org/ejaavso"/>
    <hyperlink ref="AP5453" r:id="rId7" display="http://cdsbib.u-strasbg.fr/cgi-bin/cdsbib?1990RMxAA..21..381G"/>
    <hyperlink ref="AP5456" r:id="rId8" display="http://cdsbib.u-strasbg.fr/cgi-bin/cdsbib?1990RMxAA..21..381G"/>
    <hyperlink ref="AP5454" r:id="rId9" display="http://cdsbib.u-strasbg.fr/cgi-bin/cdsbib?1990RMxAA..21..381G"/>
    <hyperlink ref="AP5438" r:id="rId10" display="http://cdsbib.u-strasbg.fr/cgi-bin/cdsbib?1990RMxAA..21..381G"/>
    <hyperlink ref="AQ5667" r:id="rId11" display="http://cdsbib.u-strasbg.fr/cgi-bin/cdsbib?1990RMxAA..21..381G"/>
    <hyperlink ref="AQ5671" r:id="rId12" display="http://cdsbib.u-strasbg.fr/cgi-bin/cdsbib?1990RMxAA..21..381G"/>
    <hyperlink ref="AQ65351" r:id="rId13" display="http://cdsbib.u-strasbg.fr/cgi-bin/cdsbib?1990RMxAA..21..381G"/>
    <hyperlink ref="I2559" r:id="rId14" display="http://vsolj.cetus-net.org/bulletin.html"/>
    <hyperlink ref="H2559" r:id="rId15" display="http://vsolj.cetus-net.org/bulletin.html"/>
    <hyperlink ref="AQ476" r:id="rId16" display="http://cdsbib.u-strasbg.fr/cgi-bin/cdsbib?1990RMxAA..21..381G"/>
    <hyperlink ref="AQ475" r:id="rId17" display="http://cdsbib.u-strasbg.fr/cgi-bin/cdsbib?1990RMxAA..21..381G"/>
    <hyperlink ref="AP3729" r:id="rId18" display="http://cdsbib.u-strasbg.fr/cgi-bin/cdsbib?1990RMxAA..21..381G"/>
    <hyperlink ref="AP3747" r:id="rId19" display="http://cdsbib.u-strasbg.fr/cgi-bin/cdsbib?1990RMxAA..21..381G"/>
    <hyperlink ref="AP3748" r:id="rId20" display="http://cdsbib.u-strasbg.fr/cgi-bin/cdsbib?1990RMxAA..21..381G"/>
    <hyperlink ref="AP374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2024-01-30T04:54:01Z</dcterms:modified>
</cp:coreProperties>
</file>