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7ED8984-20DA-46EC-B8D0-B10339D436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52" i="1" l="1"/>
  <c r="Q49" i="1"/>
  <c r="Q51" i="1"/>
  <c r="D9" i="1"/>
  <c r="C9" i="1"/>
  <c r="Q47" i="1"/>
  <c r="Q48" i="1"/>
  <c r="Q50" i="1"/>
  <c r="Q46" i="1"/>
  <c r="Q44" i="1"/>
  <c r="Q43" i="1"/>
  <c r="Q42" i="1"/>
  <c r="G15" i="2"/>
  <c r="C15" i="2"/>
  <c r="G14" i="2"/>
  <c r="C14" i="2"/>
  <c r="G13" i="2"/>
  <c r="C13" i="2"/>
  <c r="G12" i="2"/>
  <c r="C12" i="2"/>
  <c r="G11" i="2"/>
  <c r="C11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Q45" i="1"/>
  <c r="Q41" i="1"/>
  <c r="Q40" i="1"/>
  <c r="Q39" i="1"/>
  <c r="Q38" i="1"/>
  <c r="F16" i="1"/>
  <c r="C17" i="1"/>
  <c r="Q37" i="1"/>
  <c r="Q36" i="1"/>
  <c r="Q35" i="1"/>
  <c r="C7" i="1"/>
  <c r="E52" i="1" s="1"/>
  <c r="F52" i="1" s="1"/>
  <c r="G52" i="1" s="1"/>
  <c r="K52" i="1" s="1"/>
  <c r="C8" i="1"/>
  <c r="E29" i="1" s="1"/>
  <c r="F29" i="1" s="1"/>
  <c r="G29" i="1" s="1"/>
  <c r="J29" i="1" s="1"/>
  <c r="D8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E27" i="1"/>
  <c r="F27" i="1" s="1"/>
  <c r="G27" i="1" s="1"/>
  <c r="K27" i="1" s="1"/>
  <c r="E25" i="1"/>
  <c r="F25" i="1" s="1"/>
  <c r="G25" i="1" s="1"/>
  <c r="J25" i="1" s="1"/>
  <c r="E33" i="1"/>
  <c r="F33" i="1" s="1"/>
  <c r="G33" i="1" s="1"/>
  <c r="K33" i="1" s="1"/>
  <c r="E22" i="1"/>
  <c r="F22" i="1" s="1"/>
  <c r="G22" i="1" s="1"/>
  <c r="J22" i="1" s="1"/>
  <c r="E31" i="1"/>
  <c r="F31" i="1" s="1"/>
  <c r="G31" i="1" s="1"/>
  <c r="K31" i="1" s="1"/>
  <c r="E50" i="1" l="1"/>
  <c r="F50" i="1" s="1"/>
  <c r="G50" i="1" s="1"/>
  <c r="K50" i="1" s="1"/>
  <c r="E42" i="1"/>
  <c r="E23" i="1"/>
  <c r="F23" i="1" s="1"/>
  <c r="G23" i="1" s="1"/>
  <c r="J23" i="1" s="1"/>
  <c r="E46" i="1"/>
  <c r="F46" i="1" s="1"/>
  <c r="G46" i="1" s="1"/>
  <c r="K46" i="1" s="1"/>
  <c r="E32" i="1"/>
  <c r="F32" i="1" s="1"/>
  <c r="G32" i="1" s="1"/>
  <c r="K32" i="1" s="1"/>
  <c r="E51" i="1"/>
  <c r="F51" i="1" s="1"/>
  <c r="G51" i="1" s="1"/>
  <c r="K51" i="1" s="1"/>
  <c r="E39" i="1"/>
  <c r="E35" i="1"/>
  <c r="F35" i="1" s="1"/>
  <c r="G35" i="1" s="1"/>
  <c r="K35" i="1" s="1"/>
  <c r="E41" i="1"/>
  <c r="E30" i="1"/>
  <c r="F30" i="1" s="1"/>
  <c r="G30" i="1" s="1"/>
  <c r="J30" i="1" s="1"/>
  <c r="E45" i="1"/>
  <c r="F45" i="1" s="1"/>
  <c r="G45" i="1" s="1"/>
  <c r="K45" i="1" s="1"/>
  <c r="E49" i="1"/>
  <c r="F49" i="1" s="1"/>
  <c r="G49" i="1" s="1"/>
  <c r="K49" i="1" s="1"/>
  <c r="E24" i="1"/>
  <c r="F24" i="1" s="1"/>
  <c r="G24" i="1" s="1"/>
  <c r="J24" i="1" s="1"/>
  <c r="E36" i="1"/>
  <c r="F36" i="1" s="1"/>
  <c r="G36" i="1" s="1"/>
  <c r="K36" i="1" s="1"/>
  <c r="E37" i="1"/>
  <c r="F37" i="1" s="1"/>
  <c r="G37" i="1" s="1"/>
  <c r="K37" i="1" s="1"/>
  <c r="E47" i="1"/>
  <c r="F47" i="1" s="1"/>
  <c r="G47" i="1" s="1"/>
  <c r="K47" i="1" s="1"/>
  <c r="E48" i="1"/>
  <c r="F48" i="1" s="1"/>
  <c r="G48" i="1" s="1"/>
  <c r="K48" i="1" s="1"/>
  <c r="E44" i="1"/>
  <c r="F44" i="1" s="1"/>
  <c r="G44" i="1" s="1"/>
  <c r="K44" i="1" s="1"/>
  <c r="E21" i="1"/>
  <c r="F21" i="1" s="1"/>
  <c r="G21" i="1" s="1"/>
  <c r="J21" i="1" s="1"/>
  <c r="F17" i="1"/>
  <c r="E28" i="1"/>
  <c r="F28" i="1" s="1"/>
  <c r="G28" i="1" s="1"/>
  <c r="J28" i="1" s="1"/>
  <c r="E40" i="1"/>
  <c r="E43" i="1"/>
  <c r="F43" i="1" s="1"/>
  <c r="G43" i="1" s="1"/>
  <c r="K43" i="1" s="1"/>
  <c r="E26" i="1"/>
  <c r="F26" i="1" s="1"/>
  <c r="G26" i="1" s="1"/>
  <c r="J26" i="1" s="1"/>
  <c r="E34" i="1"/>
  <c r="F34" i="1" s="1"/>
  <c r="G34" i="1" s="1"/>
  <c r="K34" i="1" s="1"/>
  <c r="E38" i="1"/>
  <c r="E15" i="2" l="1"/>
  <c r="F42" i="1"/>
  <c r="G42" i="1" s="1"/>
  <c r="E12" i="2"/>
  <c r="F39" i="1"/>
  <c r="U39" i="1" s="1"/>
  <c r="F41" i="1"/>
  <c r="G41" i="1" s="1"/>
  <c r="J41" i="1" s="1"/>
  <c r="E14" i="2"/>
  <c r="F40" i="1"/>
  <c r="U40" i="1" s="1"/>
  <c r="E13" i="2"/>
  <c r="F38" i="1"/>
  <c r="G38" i="1" s="1"/>
  <c r="K38" i="1" s="1"/>
  <c r="E11" i="2"/>
  <c r="C12" i="1"/>
  <c r="C11" i="1"/>
  <c r="O33" i="1" l="1"/>
  <c r="O28" i="1"/>
  <c r="O46" i="1"/>
  <c r="O30" i="1"/>
  <c r="O26" i="1"/>
  <c r="O22" i="1"/>
  <c r="O24" i="1"/>
  <c r="O42" i="1"/>
  <c r="O23" i="1"/>
  <c r="O44" i="1"/>
  <c r="O51" i="1"/>
  <c r="O50" i="1"/>
  <c r="O36" i="1"/>
  <c r="O39" i="1"/>
  <c r="O31" i="1"/>
  <c r="O27" i="1"/>
  <c r="C15" i="1"/>
  <c r="O34" i="1"/>
  <c r="O49" i="1"/>
  <c r="O32" i="1"/>
  <c r="O43" i="1"/>
  <c r="O40" i="1"/>
  <c r="O45" i="1"/>
  <c r="O21" i="1"/>
  <c r="O35" i="1"/>
  <c r="O38" i="1"/>
  <c r="O29" i="1"/>
  <c r="O37" i="1"/>
  <c r="O47" i="1"/>
  <c r="O41" i="1"/>
  <c r="O48" i="1"/>
  <c r="O52" i="1"/>
  <c r="O25" i="1"/>
  <c r="C16" i="1"/>
  <c r="D18" i="1" s="1"/>
  <c r="I42" i="1"/>
  <c r="C18" i="1" l="1"/>
  <c r="F18" i="1"/>
  <c r="F19" i="1" s="1"/>
</calcChain>
</file>

<file path=xl/sharedStrings.xml><?xml version="1.0" encoding="utf-8"?>
<sst xmlns="http://schemas.openxmlformats.org/spreadsheetml/2006/main" count="159" uniqueCount="97">
  <si>
    <t>IBVS 6244</t>
  </si>
  <si>
    <t>IBVS 6196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</si>
  <si>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</si>
  <si>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</si>
  <si>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</si>
  <si>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</si>
  <si>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</si>
  <si>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</si>
  <si>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</si>
  <si>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</si>
  <si>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</si>
  <si>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</si>
  <si>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</si>
  <si>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</si>
  <si>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</si>
  <si>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</si>
  <si>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</si>
  <si>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</si>
  <si>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</si>
  <si>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</si>
  <si>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</si>
  <si>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</si>
  <si>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</si>
  <si>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</si>
  <si>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</si>
  <si>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</si>
  <si>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</si>
  <si>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</si>
  <si>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</si>
  <si>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</si>
  <si>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</si>
  <si>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</si>
  <si>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</si>
  <si>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</si>
  <si>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</si>
  <si>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5699</t>
  </si>
  <si>
    <t>IBVS 5781</t>
  </si>
  <si>
    <t>II</t>
  </si>
  <si>
    <t>I</t>
  </si>
  <si>
    <t>IBVS 5713</t>
  </si>
  <si>
    <t>IBVS 5699 Eph.</t>
  </si>
  <si>
    <t>EW</t>
  </si>
  <si>
    <t>IBVS 5920</t>
  </si>
  <si>
    <t>IBVS 5929</t>
  </si>
  <si>
    <t>Add cycle</t>
  </si>
  <si>
    <t>Old Cycle</t>
  </si>
  <si>
    <t>GM CVn / GSC 2545-0970</t>
  </si>
  <si>
    <t>IBVS 5966</t>
  </si>
  <si>
    <t>IBVS 6050</t>
  </si>
  <si>
    <t>IBVS 6070</t>
  </si>
  <si>
    <t>IBVS 6084</t>
  </si>
  <si>
    <t>BAD?</t>
  </si>
  <si>
    <t>IBVS 6154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</si>
  <si>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</si>
  <si>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</si>
  <si>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</si>
  <si>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</si>
  <si>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</si>
  <si>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</si>
  <si>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</si>
  <si>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</si>
  <si>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</si>
  <si>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</si>
  <si>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</si>
  <si>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</si>
  <si>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2456014.7339 </t>
  </si>
  <si>
    <t> 28.03.2012 05:36 </t>
  </si>
  <si>
    <t> -0.0020 </t>
  </si>
  <si>
    <t>C </t>
  </si>
  <si>
    <t>R</t>
  </si>
  <si>
    <t> R.Nelson </t>
  </si>
  <si>
    <t>IBVS 6050 </t>
  </si>
  <si>
    <t>2456069.4179 </t>
  </si>
  <si>
    <t> 21.05.2012 22:01 </t>
  </si>
  <si>
    <t> 0.0014 </t>
  </si>
  <si>
    <t>-I</t>
  </si>
  <si>
    <t> F.Agerer </t>
  </si>
  <si>
    <t>BAVM 231 </t>
  </si>
  <si>
    <t>2456408.5114 </t>
  </si>
  <si>
    <t> 26.04.2013 00:16 </t>
  </si>
  <si>
    <t>-27</t>
  </si>
  <si>
    <t> 0.0020 </t>
  </si>
  <si>
    <t>BAVM 232 </t>
  </si>
  <si>
    <t>2456418.4159 </t>
  </si>
  <si>
    <t> 05.05.2013 21:58 </t>
  </si>
  <si>
    <t>0</t>
  </si>
  <si>
    <t> -0.0021 </t>
  </si>
  <si>
    <t>2457021.002 </t>
  </si>
  <si>
    <t> 29.12.2014 12:02 </t>
  </si>
  <si>
    <t>1642</t>
  </si>
  <si>
    <t>IBVS 6131 </t>
  </si>
  <si>
    <t>IBVS 6131</t>
  </si>
  <si>
    <t>IBVS 6209</t>
  </si>
  <si>
    <t>IBVS 6262</t>
  </si>
  <si>
    <t>RHN 2020</t>
  </si>
  <si>
    <t>OEJV 0211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</si>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</sst>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4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7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0" fillId="0" borderId="11" xfId="0" applyBorder="1" applyAlignment="1"/>
    <xf numFmtId="0" fontId="0" fillId="0" borderId="12" xfId="0" applyBorder="1" applyAlignment="1"/>
    <xf numFmtId="0" fontId="12" fillId="0" borderId="0" xfId="0" applyFont="1" applyAlignment="1"/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6" fillId="0" borderId="8" xfId="0" applyFont="1" applyBorder="1" applyAlignment="1">
      <alignment horizontal="center"/>
    </xf>
    <xf numFmtId="0" fontId="17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13" xfId="0" applyFont="1" applyBorder="1" applyAlignment="1">
      <alignment horizontal="left"/>
    </xf>
    <xf numFmtId="165" fontId="5" fillId="0" borderId="13" xfId="0" applyNumberFormat="1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0" xfId="0" quotePrefix="1">
      <alignment vertical="top"/>
    </xf>
    <xf numFmtId="0" fontId="5" fillId="24" borderId="20" xfId="0" applyFont="1" applyFill="1" applyBorder="1" applyAlignment="1">
      <alignment horizontal="left" vertical="top" wrapText="1" indent="1"/>
    </xf>
    <xf numFmtId="0" fontId="5" fillId="24" borderId="20" xfId="0" applyFont="1" applyFill="1" applyBorder="1" applyAlignment="1">
      <alignment horizontal="center" vertical="top" wrapText="1"/>
    </xf>
    <xf numFmtId="0" fontId="5" fillId="24" borderId="20" xfId="0" applyFont="1" applyFill="1" applyBorder="1" applyAlignment="1">
      <alignment horizontal="right" vertical="top" wrapText="1"/>
    </xf>
    <xf numFmtId="0" fontId="19" fillId="24" borderId="20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5" fillId="0" borderId="0" xfId="0" applyFont="1">
      <alignment vertical="top"/>
    </xf>
    <xf numFmtId="0" fontId="37" fillId="0" borderId="0" xfId="42" applyFont="1" applyAlignment="1">
      <alignment wrapText="1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7" fillId="0" borderId="0" xfId="0" applyFont="1" applyAlignment="1"/>
    <xf numFmtId="0" fontId="37" fillId="0" borderId="0" xfId="0" applyFont="1" applyAlignment="1">
      <alignment horizontal="left" vertical="center"/>
    </xf>
    <xf numFmtId="0" fontId="5" fillId="0" borderId="0" xfId="43" applyFont="1" applyAlignment="1">
      <alignment horizontal="left"/>
    </xf>
    <xf numFmtId="0" fontId="5" fillId="0" borderId="0" xfId="43" applyFont="1" applyAlignment="1">
      <alignment horizontal="left" wrapText="1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0" fontId="5" fillId="0" borderId="0" xfId="43" applyFont="1" applyAlignment="1">
      <alignment horizontal="center" wrapText="1"/>
    </xf>
    <xf numFmtId="166" fontId="39" fillId="0" borderId="0" xfId="0" applyNumberFormat="1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GM CVn - O-C Diagr.</a:t>
            </a:r>
          </a:p>
        </c:rich>
      </c:tx>
      <c:layout>
        <c:manualLayout>
          <c:xMode val="edge"/>
          <c:yMode val="edge"/>
          <c:x val="0.3819548872180451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117667333506626"/>
          <c:w val="0.81052631578947365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4.0000000000000001E-3</c:v>
                  </c:pt>
                  <c:pt idx="1">
                    <c:v>2.5999999999999999E-3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8.9999999999999998E-4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5.0000000000000001E-4</c:v>
                  </c:pt>
                  <c:pt idx="10">
                    <c:v>1.4E-3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5.3E-3</c:v>
                  </c:pt>
                  <c:pt idx="19">
                    <c:v>5.1000000000000004E-3</c:v>
                  </c:pt>
                  <c:pt idx="20">
                    <c:v>3.7000000000000002E-3</c:v>
                  </c:pt>
                  <c:pt idx="21">
                    <c:v>0</c:v>
                  </c:pt>
                  <c:pt idx="22">
                    <c:v>8.0000000000000007E-5</c:v>
                  </c:pt>
                  <c:pt idx="23">
                    <c:v>3.5999999999999999E-3</c:v>
                  </c:pt>
                  <c:pt idx="24">
                    <c:v>4.0000000000000002E-4</c:v>
                  </c:pt>
                  <c:pt idx="25">
                    <c:v>2.3E-3</c:v>
                  </c:pt>
                  <c:pt idx="26">
                    <c:v>1E-3</c:v>
                  </c:pt>
                  <c:pt idx="27">
                    <c:v>6.9999999999999999E-4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2E-3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4.0000000000000001E-3</c:v>
                  </c:pt>
                  <c:pt idx="1">
                    <c:v>2.5999999999999999E-3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8.9999999999999998E-4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5.0000000000000001E-4</c:v>
                  </c:pt>
                  <c:pt idx="10">
                    <c:v>1.4E-3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5.3E-3</c:v>
                  </c:pt>
                  <c:pt idx="19">
                    <c:v>5.1000000000000004E-3</c:v>
                  </c:pt>
                  <c:pt idx="20">
                    <c:v>3.7000000000000002E-3</c:v>
                  </c:pt>
                  <c:pt idx="21">
                    <c:v>0</c:v>
                  </c:pt>
                  <c:pt idx="22">
                    <c:v>8.0000000000000007E-5</c:v>
                  </c:pt>
                  <c:pt idx="23">
                    <c:v>3.5999999999999999E-3</c:v>
                  </c:pt>
                  <c:pt idx="24">
                    <c:v>4.0000000000000002E-4</c:v>
                  </c:pt>
                  <c:pt idx="25">
                    <c:v>2.3E-3</c:v>
                  </c:pt>
                  <c:pt idx="26">
                    <c:v>1E-3</c:v>
                  </c:pt>
                  <c:pt idx="27">
                    <c:v>6.9999999999999999E-4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-327</c:v>
                </c:pt>
                <c:pt idx="1">
                  <c:v>-326.5</c:v>
                </c:pt>
                <c:pt idx="2">
                  <c:v>-155.5</c:v>
                </c:pt>
                <c:pt idx="3">
                  <c:v>-106.5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35</c:v>
                </c:pt>
                <c:pt idx="8">
                  <c:v>35.5</c:v>
                </c:pt>
                <c:pt idx="9">
                  <c:v>40.5</c:v>
                </c:pt>
                <c:pt idx="10">
                  <c:v>1182.5</c:v>
                </c:pt>
                <c:pt idx="11">
                  <c:v>1831</c:v>
                </c:pt>
                <c:pt idx="12">
                  <c:v>3690.5</c:v>
                </c:pt>
                <c:pt idx="13">
                  <c:v>3691</c:v>
                </c:pt>
                <c:pt idx="14">
                  <c:v>3908</c:v>
                </c:pt>
                <c:pt idx="15">
                  <c:v>4122.5</c:v>
                </c:pt>
                <c:pt idx="16">
                  <c:v>5609</c:v>
                </c:pt>
                <c:pt idx="17">
                  <c:v>6845.5</c:v>
                </c:pt>
                <c:pt idx="18">
                  <c:v>6994.5</c:v>
                </c:pt>
                <c:pt idx="19">
                  <c:v>7918.5</c:v>
                </c:pt>
                <c:pt idx="20">
                  <c:v>7945.5</c:v>
                </c:pt>
                <c:pt idx="21">
                  <c:v>9587.5</c:v>
                </c:pt>
                <c:pt idx="22">
                  <c:v>9845</c:v>
                </c:pt>
                <c:pt idx="23">
                  <c:v>9856</c:v>
                </c:pt>
                <c:pt idx="24">
                  <c:v>10489.5</c:v>
                </c:pt>
                <c:pt idx="25">
                  <c:v>10796</c:v>
                </c:pt>
                <c:pt idx="26">
                  <c:v>11779.5</c:v>
                </c:pt>
                <c:pt idx="27">
                  <c:v>11780</c:v>
                </c:pt>
                <c:pt idx="28">
                  <c:v>12798.5</c:v>
                </c:pt>
                <c:pt idx="29">
                  <c:v>12996</c:v>
                </c:pt>
                <c:pt idx="30">
                  <c:v>14829.5</c:v>
                </c:pt>
                <c:pt idx="31">
                  <c:v>15823.5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80-4904-B552-72457FC4F0E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4.0000000000000001E-3</c:v>
                  </c:pt>
                  <c:pt idx="1">
                    <c:v>2.5999999999999999E-3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8.9999999999999998E-4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5.0000000000000001E-4</c:v>
                  </c:pt>
                  <c:pt idx="10">
                    <c:v>1.4E-3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5.3E-3</c:v>
                  </c:pt>
                  <c:pt idx="19">
                    <c:v>5.1000000000000004E-3</c:v>
                  </c:pt>
                  <c:pt idx="20">
                    <c:v>3.7000000000000002E-3</c:v>
                  </c:pt>
                  <c:pt idx="21">
                    <c:v>0</c:v>
                  </c:pt>
                  <c:pt idx="22">
                    <c:v>8.0000000000000007E-5</c:v>
                  </c:pt>
                  <c:pt idx="23">
                    <c:v>3.5999999999999999E-3</c:v>
                  </c:pt>
                  <c:pt idx="24">
                    <c:v>4.0000000000000002E-4</c:v>
                  </c:pt>
                  <c:pt idx="25">
                    <c:v>2.3E-3</c:v>
                  </c:pt>
                  <c:pt idx="26">
                    <c:v>1E-3</c:v>
                  </c:pt>
                  <c:pt idx="27">
                    <c:v>6.9999999999999999E-4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4.0000000000000001E-3</c:v>
                  </c:pt>
                  <c:pt idx="1">
                    <c:v>2.5999999999999999E-3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8.9999999999999998E-4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5.0000000000000001E-4</c:v>
                  </c:pt>
                  <c:pt idx="10">
                    <c:v>1.4E-3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5.3E-3</c:v>
                  </c:pt>
                  <c:pt idx="19">
                    <c:v>5.1000000000000004E-3</c:v>
                  </c:pt>
                  <c:pt idx="20">
                    <c:v>3.7000000000000002E-3</c:v>
                  </c:pt>
                  <c:pt idx="21">
                    <c:v>0</c:v>
                  </c:pt>
                  <c:pt idx="22">
                    <c:v>8.0000000000000007E-5</c:v>
                  </c:pt>
                  <c:pt idx="23">
                    <c:v>3.5999999999999999E-3</c:v>
                  </c:pt>
                  <c:pt idx="24">
                    <c:v>4.0000000000000002E-4</c:v>
                  </c:pt>
                  <c:pt idx="25">
                    <c:v>2.3E-3</c:v>
                  </c:pt>
                  <c:pt idx="26">
                    <c:v>1E-3</c:v>
                  </c:pt>
                  <c:pt idx="27">
                    <c:v>6.9999999999999999E-4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-327</c:v>
                </c:pt>
                <c:pt idx="1">
                  <c:v>-326.5</c:v>
                </c:pt>
                <c:pt idx="2">
                  <c:v>-155.5</c:v>
                </c:pt>
                <c:pt idx="3">
                  <c:v>-106.5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35</c:v>
                </c:pt>
                <c:pt idx="8">
                  <c:v>35.5</c:v>
                </c:pt>
                <c:pt idx="9">
                  <c:v>40.5</c:v>
                </c:pt>
                <c:pt idx="10">
                  <c:v>1182.5</c:v>
                </c:pt>
                <c:pt idx="11">
                  <c:v>1831</c:v>
                </c:pt>
                <c:pt idx="12">
                  <c:v>3690.5</c:v>
                </c:pt>
                <c:pt idx="13">
                  <c:v>3691</c:v>
                </c:pt>
                <c:pt idx="14">
                  <c:v>3908</c:v>
                </c:pt>
                <c:pt idx="15">
                  <c:v>4122.5</c:v>
                </c:pt>
                <c:pt idx="16">
                  <c:v>5609</c:v>
                </c:pt>
                <c:pt idx="17">
                  <c:v>6845.5</c:v>
                </c:pt>
                <c:pt idx="18">
                  <c:v>6994.5</c:v>
                </c:pt>
                <c:pt idx="19">
                  <c:v>7918.5</c:v>
                </c:pt>
                <c:pt idx="20">
                  <c:v>7945.5</c:v>
                </c:pt>
                <c:pt idx="21">
                  <c:v>9587.5</c:v>
                </c:pt>
                <c:pt idx="22">
                  <c:v>9845</c:v>
                </c:pt>
                <c:pt idx="23">
                  <c:v>9856</c:v>
                </c:pt>
                <c:pt idx="24">
                  <c:v>10489.5</c:v>
                </c:pt>
                <c:pt idx="25">
                  <c:v>10796</c:v>
                </c:pt>
                <c:pt idx="26">
                  <c:v>11779.5</c:v>
                </c:pt>
                <c:pt idx="27">
                  <c:v>11780</c:v>
                </c:pt>
                <c:pt idx="28">
                  <c:v>12798.5</c:v>
                </c:pt>
                <c:pt idx="29">
                  <c:v>12996</c:v>
                </c:pt>
                <c:pt idx="30">
                  <c:v>14829.5</c:v>
                </c:pt>
                <c:pt idx="31">
                  <c:v>15823.5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21">
                  <c:v>-2.4075000001175795E-2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80-4904-B552-72457FC4F0E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4.0000000000000001E-3</c:v>
                  </c:pt>
                  <c:pt idx="1">
                    <c:v>2.5999999999999999E-3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8.9999999999999998E-4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5.0000000000000001E-4</c:v>
                  </c:pt>
                  <c:pt idx="10">
                    <c:v>1.4E-3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5.3E-3</c:v>
                  </c:pt>
                  <c:pt idx="19">
                    <c:v>5.1000000000000004E-3</c:v>
                  </c:pt>
                  <c:pt idx="20">
                    <c:v>3.7000000000000002E-3</c:v>
                  </c:pt>
                  <c:pt idx="21">
                    <c:v>0</c:v>
                  </c:pt>
                  <c:pt idx="22">
                    <c:v>8.0000000000000007E-5</c:v>
                  </c:pt>
                  <c:pt idx="23">
                    <c:v>3.5999999999999999E-3</c:v>
                  </c:pt>
                  <c:pt idx="24">
                    <c:v>4.0000000000000002E-4</c:v>
                  </c:pt>
                  <c:pt idx="25">
                    <c:v>2.3E-3</c:v>
                  </c:pt>
                  <c:pt idx="26">
                    <c:v>1E-3</c:v>
                  </c:pt>
                  <c:pt idx="27">
                    <c:v>6.9999999999999999E-4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4.0000000000000001E-3</c:v>
                  </c:pt>
                  <c:pt idx="1">
                    <c:v>2.5999999999999999E-3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8.9999999999999998E-4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5.0000000000000001E-4</c:v>
                  </c:pt>
                  <c:pt idx="10">
                    <c:v>1.4E-3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5.3E-3</c:v>
                  </c:pt>
                  <c:pt idx="19">
                    <c:v>5.1000000000000004E-3</c:v>
                  </c:pt>
                  <c:pt idx="20">
                    <c:v>3.7000000000000002E-3</c:v>
                  </c:pt>
                  <c:pt idx="21">
                    <c:v>0</c:v>
                  </c:pt>
                  <c:pt idx="22">
                    <c:v>8.0000000000000007E-5</c:v>
                  </c:pt>
                  <c:pt idx="23">
                    <c:v>3.5999999999999999E-3</c:v>
                  </c:pt>
                  <c:pt idx="24">
                    <c:v>4.0000000000000002E-4</c:v>
                  </c:pt>
                  <c:pt idx="25">
                    <c:v>2.3E-3</c:v>
                  </c:pt>
                  <c:pt idx="26">
                    <c:v>1E-3</c:v>
                  </c:pt>
                  <c:pt idx="27">
                    <c:v>6.9999999999999999E-4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-327</c:v>
                </c:pt>
                <c:pt idx="1">
                  <c:v>-326.5</c:v>
                </c:pt>
                <c:pt idx="2">
                  <c:v>-155.5</c:v>
                </c:pt>
                <c:pt idx="3">
                  <c:v>-106.5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35</c:v>
                </c:pt>
                <c:pt idx="8">
                  <c:v>35.5</c:v>
                </c:pt>
                <c:pt idx="9">
                  <c:v>40.5</c:v>
                </c:pt>
                <c:pt idx="10">
                  <c:v>1182.5</c:v>
                </c:pt>
                <c:pt idx="11">
                  <c:v>1831</c:v>
                </c:pt>
                <c:pt idx="12">
                  <c:v>3690.5</c:v>
                </c:pt>
                <c:pt idx="13">
                  <c:v>3691</c:v>
                </c:pt>
                <c:pt idx="14">
                  <c:v>3908</c:v>
                </c:pt>
                <c:pt idx="15">
                  <c:v>4122.5</c:v>
                </c:pt>
                <c:pt idx="16">
                  <c:v>5609</c:v>
                </c:pt>
                <c:pt idx="17">
                  <c:v>6845.5</c:v>
                </c:pt>
                <c:pt idx="18">
                  <c:v>6994.5</c:v>
                </c:pt>
                <c:pt idx="19">
                  <c:v>7918.5</c:v>
                </c:pt>
                <c:pt idx="20">
                  <c:v>7945.5</c:v>
                </c:pt>
                <c:pt idx="21">
                  <c:v>9587.5</c:v>
                </c:pt>
                <c:pt idx="22">
                  <c:v>9845</c:v>
                </c:pt>
                <c:pt idx="23">
                  <c:v>9856</c:v>
                </c:pt>
                <c:pt idx="24">
                  <c:v>10489.5</c:v>
                </c:pt>
                <c:pt idx="25">
                  <c:v>10796</c:v>
                </c:pt>
                <c:pt idx="26">
                  <c:v>11779.5</c:v>
                </c:pt>
                <c:pt idx="27">
                  <c:v>11780</c:v>
                </c:pt>
                <c:pt idx="28">
                  <c:v>12798.5</c:v>
                </c:pt>
                <c:pt idx="29">
                  <c:v>12996</c:v>
                </c:pt>
                <c:pt idx="30">
                  <c:v>14829.5</c:v>
                </c:pt>
                <c:pt idx="31">
                  <c:v>15823.5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0">
                  <c:v>-4.3780000050901435E-3</c:v>
                </c:pt>
                <c:pt idx="1">
                  <c:v>-7.7099999907659367E-4</c:v>
                </c:pt>
                <c:pt idx="2">
                  <c:v>1.8229999986942858E-3</c:v>
                </c:pt>
                <c:pt idx="3">
                  <c:v>6.0899999516550452E-4</c:v>
                </c:pt>
                <c:pt idx="4">
                  <c:v>8.929999967222102E-4</c:v>
                </c:pt>
                <c:pt idx="5">
                  <c:v>-2.0000000222353265E-4</c:v>
                </c:pt>
                <c:pt idx="7">
                  <c:v>1.8999999883817509E-4</c:v>
                </c:pt>
                <c:pt idx="8">
                  <c:v>-3.0000010156072676E-6</c:v>
                </c:pt>
                <c:pt idx="9">
                  <c:v>1.0670000046957284E-3</c:v>
                </c:pt>
                <c:pt idx="20">
                  <c:v>-1.9162999997206498E-2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80-4904-B552-72457FC4F0E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4.0000000000000001E-3</c:v>
                  </c:pt>
                  <c:pt idx="1">
                    <c:v>2.5999999999999999E-3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8.9999999999999998E-4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5.0000000000000001E-4</c:v>
                  </c:pt>
                  <c:pt idx="10">
                    <c:v>1.4E-3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5.3E-3</c:v>
                  </c:pt>
                  <c:pt idx="19">
                    <c:v>5.1000000000000004E-3</c:v>
                  </c:pt>
                  <c:pt idx="20">
                    <c:v>3.7000000000000002E-3</c:v>
                  </c:pt>
                  <c:pt idx="21">
                    <c:v>0</c:v>
                  </c:pt>
                  <c:pt idx="22">
                    <c:v>8.0000000000000007E-5</c:v>
                  </c:pt>
                  <c:pt idx="23">
                    <c:v>3.5999999999999999E-3</c:v>
                  </c:pt>
                  <c:pt idx="24">
                    <c:v>4.0000000000000002E-4</c:v>
                  </c:pt>
                  <c:pt idx="25">
                    <c:v>2.3E-3</c:v>
                  </c:pt>
                  <c:pt idx="26">
                    <c:v>1E-3</c:v>
                  </c:pt>
                  <c:pt idx="27">
                    <c:v>6.9999999999999999E-4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4.0000000000000001E-3</c:v>
                  </c:pt>
                  <c:pt idx="1">
                    <c:v>2.5999999999999999E-3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8.9999999999999998E-4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5.0000000000000001E-4</c:v>
                  </c:pt>
                  <c:pt idx="10">
                    <c:v>1.4E-3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5.3E-3</c:v>
                  </c:pt>
                  <c:pt idx="19">
                    <c:v>5.1000000000000004E-3</c:v>
                  </c:pt>
                  <c:pt idx="20">
                    <c:v>3.7000000000000002E-3</c:v>
                  </c:pt>
                  <c:pt idx="21">
                    <c:v>0</c:v>
                  </c:pt>
                  <c:pt idx="22">
                    <c:v>8.0000000000000007E-5</c:v>
                  </c:pt>
                  <c:pt idx="23">
                    <c:v>3.5999999999999999E-3</c:v>
                  </c:pt>
                  <c:pt idx="24">
                    <c:v>4.0000000000000002E-4</c:v>
                  </c:pt>
                  <c:pt idx="25">
                    <c:v>2.3E-3</c:v>
                  </c:pt>
                  <c:pt idx="26">
                    <c:v>1E-3</c:v>
                  </c:pt>
                  <c:pt idx="27">
                    <c:v>6.9999999999999999E-4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-327</c:v>
                </c:pt>
                <c:pt idx="1">
                  <c:v>-326.5</c:v>
                </c:pt>
                <c:pt idx="2">
                  <c:v>-155.5</c:v>
                </c:pt>
                <c:pt idx="3">
                  <c:v>-106.5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35</c:v>
                </c:pt>
                <c:pt idx="8">
                  <c:v>35.5</c:v>
                </c:pt>
                <c:pt idx="9">
                  <c:v>40.5</c:v>
                </c:pt>
                <c:pt idx="10">
                  <c:v>1182.5</c:v>
                </c:pt>
                <c:pt idx="11">
                  <c:v>1831</c:v>
                </c:pt>
                <c:pt idx="12">
                  <c:v>3690.5</c:v>
                </c:pt>
                <c:pt idx="13">
                  <c:v>3691</c:v>
                </c:pt>
                <c:pt idx="14">
                  <c:v>3908</c:v>
                </c:pt>
                <c:pt idx="15">
                  <c:v>4122.5</c:v>
                </c:pt>
                <c:pt idx="16">
                  <c:v>5609</c:v>
                </c:pt>
                <c:pt idx="17">
                  <c:v>6845.5</c:v>
                </c:pt>
                <c:pt idx="18">
                  <c:v>6994.5</c:v>
                </c:pt>
                <c:pt idx="19">
                  <c:v>7918.5</c:v>
                </c:pt>
                <c:pt idx="20">
                  <c:v>7945.5</c:v>
                </c:pt>
                <c:pt idx="21">
                  <c:v>9587.5</c:v>
                </c:pt>
                <c:pt idx="22">
                  <c:v>9845</c:v>
                </c:pt>
                <c:pt idx="23">
                  <c:v>9856</c:v>
                </c:pt>
                <c:pt idx="24">
                  <c:v>10489.5</c:v>
                </c:pt>
                <c:pt idx="25">
                  <c:v>10796</c:v>
                </c:pt>
                <c:pt idx="26">
                  <c:v>11779.5</c:v>
                </c:pt>
                <c:pt idx="27">
                  <c:v>11780</c:v>
                </c:pt>
                <c:pt idx="28">
                  <c:v>12798.5</c:v>
                </c:pt>
                <c:pt idx="29">
                  <c:v>12996</c:v>
                </c:pt>
                <c:pt idx="30">
                  <c:v>14829.5</c:v>
                </c:pt>
                <c:pt idx="31">
                  <c:v>15823.5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6">
                  <c:v>0</c:v>
                </c:pt>
                <c:pt idx="10">
                  <c:v>3.5500000376487151E-4</c:v>
                </c:pt>
                <c:pt idx="11">
                  <c:v>-6.8660000033560209E-3</c:v>
                </c:pt>
                <c:pt idx="12">
                  <c:v>-7.8330000033020042E-3</c:v>
                </c:pt>
                <c:pt idx="13">
                  <c:v>-1.0726000000431668E-2</c:v>
                </c:pt>
                <c:pt idx="14">
                  <c:v>-1.0787999999593012E-2</c:v>
                </c:pt>
                <c:pt idx="15">
                  <c:v>-1.148500000272179E-2</c:v>
                </c:pt>
                <c:pt idx="16">
                  <c:v>-1.4373999998497311E-2</c:v>
                </c:pt>
                <c:pt idx="17">
                  <c:v>-1.6563000004680362E-2</c:v>
                </c:pt>
                <c:pt idx="22">
                  <c:v>-2.5649999995948747E-2</c:v>
                </c:pt>
                <c:pt idx="23">
                  <c:v>-2.5716000003740191E-2</c:v>
                </c:pt>
                <c:pt idx="24">
                  <c:v>-2.5147000000288244E-2</c:v>
                </c:pt>
                <c:pt idx="25">
                  <c:v>-2.83560000025318E-2</c:v>
                </c:pt>
                <c:pt idx="26">
                  <c:v>-3.0787000003329013E-2</c:v>
                </c:pt>
                <c:pt idx="27">
                  <c:v>-3.1380000000353903E-2</c:v>
                </c:pt>
                <c:pt idx="28">
                  <c:v>-3.3800999815866817E-2</c:v>
                </c:pt>
                <c:pt idx="29">
                  <c:v>-3.4455999993951991E-2</c:v>
                </c:pt>
                <c:pt idx="30">
                  <c:v>-3.9387000004353467E-2</c:v>
                </c:pt>
                <c:pt idx="31">
                  <c:v>-4.1670999999041669E-2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080-4904-B552-72457FC4F0E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4.0000000000000001E-3</c:v>
                  </c:pt>
                  <c:pt idx="1">
                    <c:v>2.5999999999999999E-3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8.9999999999999998E-4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5.0000000000000001E-4</c:v>
                  </c:pt>
                  <c:pt idx="10">
                    <c:v>1.4E-3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5.3E-3</c:v>
                  </c:pt>
                  <c:pt idx="19">
                    <c:v>5.1000000000000004E-3</c:v>
                  </c:pt>
                  <c:pt idx="20">
                    <c:v>3.7000000000000002E-3</c:v>
                  </c:pt>
                  <c:pt idx="21">
                    <c:v>0</c:v>
                  </c:pt>
                  <c:pt idx="22">
                    <c:v>8.0000000000000007E-5</c:v>
                  </c:pt>
                  <c:pt idx="23">
                    <c:v>3.5999999999999999E-3</c:v>
                  </c:pt>
                  <c:pt idx="24">
                    <c:v>4.0000000000000002E-4</c:v>
                  </c:pt>
                  <c:pt idx="25">
                    <c:v>2.3E-3</c:v>
                  </c:pt>
                  <c:pt idx="26">
                    <c:v>1E-3</c:v>
                  </c:pt>
                  <c:pt idx="27">
                    <c:v>6.9999999999999999E-4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4.0000000000000001E-3</c:v>
                  </c:pt>
                  <c:pt idx="1">
                    <c:v>2.5999999999999999E-3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8.9999999999999998E-4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5.0000000000000001E-4</c:v>
                  </c:pt>
                  <c:pt idx="10">
                    <c:v>1.4E-3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5.3E-3</c:v>
                  </c:pt>
                  <c:pt idx="19">
                    <c:v>5.1000000000000004E-3</c:v>
                  </c:pt>
                  <c:pt idx="20">
                    <c:v>3.7000000000000002E-3</c:v>
                  </c:pt>
                  <c:pt idx="21">
                    <c:v>0</c:v>
                  </c:pt>
                  <c:pt idx="22">
                    <c:v>8.0000000000000007E-5</c:v>
                  </c:pt>
                  <c:pt idx="23">
                    <c:v>3.5999999999999999E-3</c:v>
                  </c:pt>
                  <c:pt idx="24">
                    <c:v>4.0000000000000002E-4</c:v>
                  </c:pt>
                  <c:pt idx="25">
                    <c:v>2.3E-3</c:v>
                  </c:pt>
                  <c:pt idx="26">
                    <c:v>1E-3</c:v>
                  </c:pt>
                  <c:pt idx="27">
                    <c:v>6.9999999999999999E-4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-327</c:v>
                </c:pt>
                <c:pt idx="1">
                  <c:v>-326.5</c:v>
                </c:pt>
                <c:pt idx="2">
                  <c:v>-155.5</c:v>
                </c:pt>
                <c:pt idx="3">
                  <c:v>-106.5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35</c:v>
                </c:pt>
                <c:pt idx="8">
                  <c:v>35.5</c:v>
                </c:pt>
                <c:pt idx="9">
                  <c:v>40.5</c:v>
                </c:pt>
                <c:pt idx="10">
                  <c:v>1182.5</c:v>
                </c:pt>
                <c:pt idx="11">
                  <c:v>1831</c:v>
                </c:pt>
                <c:pt idx="12">
                  <c:v>3690.5</c:v>
                </c:pt>
                <c:pt idx="13">
                  <c:v>3691</c:v>
                </c:pt>
                <c:pt idx="14">
                  <c:v>3908</c:v>
                </c:pt>
                <c:pt idx="15">
                  <c:v>4122.5</c:v>
                </c:pt>
                <c:pt idx="16">
                  <c:v>5609</c:v>
                </c:pt>
                <c:pt idx="17">
                  <c:v>6845.5</c:v>
                </c:pt>
                <c:pt idx="18">
                  <c:v>6994.5</c:v>
                </c:pt>
                <c:pt idx="19">
                  <c:v>7918.5</c:v>
                </c:pt>
                <c:pt idx="20">
                  <c:v>7945.5</c:v>
                </c:pt>
                <c:pt idx="21">
                  <c:v>9587.5</c:v>
                </c:pt>
                <c:pt idx="22">
                  <c:v>9845</c:v>
                </c:pt>
                <c:pt idx="23">
                  <c:v>9856</c:v>
                </c:pt>
                <c:pt idx="24">
                  <c:v>10489.5</c:v>
                </c:pt>
                <c:pt idx="25">
                  <c:v>10796</c:v>
                </c:pt>
                <c:pt idx="26">
                  <c:v>11779.5</c:v>
                </c:pt>
                <c:pt idx="27">
                  <c:v>11780</c:v>
                </c:pt>
                <c:pt idx="28">
                  <c:v>12798.5</c:v>
                </c:pt>
                <c:pt idx="29">
                  <c:v>12996</c:v>
                </c:pt>
                <c:pt idx="30">
                  <c:v>14829.5</c:v>
                </c:pt>
                <c:pt idx="31">
                  <c:v>15823.5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080-4904-B552-72457FC4F0E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4.0000000000000001E-3</c:v>
                  </c:pt>
                  <c:pt idx="1">
                    <c:v>2.5999999999999999E-3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8.9999999999999998E-4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5.0000000000000001E-4</c:v>
                  </c:pt>
                  <c:pt idx="10">
                    <c:v>1.4E-3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5.3E-3</c:v>
                  </c:pt>
                  <c:pt idx="19">
                    <c:v>5.1000000000000004E-3</c:v>
                  </c:pt>
                  <c:pt idx="20">
                    <c:v>3.7000000000000002E-3</c:v>
                  </c:pt>
                  <c:pt idx="21">
                    <c:v>0</c:v>
                  </c:pt>
                  <c:pt idx="22">
                    <c:v>8.0000000000000007E-5</c:v>
                  </c:pt>
                  <c:pt idx="23">
                    <c:v>3.5999999999999999E-3</c:v>
                  </c:pt>
                  <c:pt idx="24">
                    <c:v>4.0000000000000002E-4</c:v>
                  </c:pt>
                  <c:pt idx="25">
                    <c:v>2.3E-3</c:v>
                  </c:pt>
                  <c:pt idx="26">
                    <c:v>1E-3</c:v>
                  </c:pt>
                  <c:pt idx="27">
                    <c:v>6.9999999999999999E-4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4.0000000000000001E-3</c:v>
                  </c:pt>
                  <c:pt idx="1">
                    <c:v>2.5999999999999999E-3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8.9999999999999998E-4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5.0000000000000001E-4</c:v>
                  </c:pt>
                  <c:pt idx="10">
                    <c:v>1.4E-3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5.3E-3</c:v>
                  </c:pt>
                  <c:pt idx="19">
                    <c:v>5.1000000000000004E-3</c:v>
                  </c:pt>
                  <c:pt idx="20">
                    <c:v>3.7000000000000002E-3</c:v>
                  </c:pt>
                  <c:pt idx="21">
                    <c:v>0</c:v>
                  </c:pt>
                  <c:pt idx="22">
                    <c:v>8.0000000000000007E-5</c:v>
                  </c:pt>
                  <c:pt idx="23">
                    <c:v>3.5999999999999999E-3</c:v>
                  </c:pt>
                  <c:pt idx="24">
                    <c:v>4.0000000000000002E-4</c:v>
                  </c:pt>
                  <c:pt idx="25">
                    <c:v>2.3E-3</c:v>
                  </c:pt>
                  <c:pt idx="26">
                    <c:v>1E-3</c:v>
                  </c:pt>
                  <c:pt idx="27">
                    <c:v>6.9999999999999999E-4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-327</c:v>
                </c:pt>
                <c:pt idx="1">
                  <c:v>-326.5</c:v>
                </c:pt>
                <c:pt idx="2">
                  <c:v>-155.5</c:v>
                </c:pt>
                <c:pt idx="3">
                  <c:v>-106.5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35</c:v>
                </c:pt>
                <c:pt idx="8">
                  <c:v>35.5</c:v>
                </c:pt>
                <c:pt idx="9">
                  <c:v>40.5</c:v>
                </c:pt>
                <c:pt idx="10">
                  <c:v>1182.5</c:v>
                </c:pt>
                <c:pt idx="11">
                  <c:v>1831</c:v>
                </c:pt>
                <c:pt idx="12">
                  <c:v>3690.5</c:v>
                </c:pt>
                <c:pt idx="13">
                  <c:v>3691</c:v>
                </c:pt>
                <c:pt idx="14">
                  <c:v>3908</c:v>
                </c:pt>
                <c:pt idx="15">
                  <c:v>4122.5</c:v>
                </c:pt>
                <c:pt idx="16">
                  <c:v>5609</c:v>
                </c:pt>
                <c:pt idx="17">
                  <c:v>6845.5</c:v>
                </c:pt>
                <c:pt idx="18">
                  <c:v>6994.5</c:v>
                </c:pt>
                <c:pt idx="19">
                  <c:v>7918.5</c:v>
                </c:pt>
                <c:pt idx="20">
                  <c:v>7945.5</c:v>
                </c:pt>
                <c:pt idx="21">
                  <c:v>9587.5</c:v>
                </c:pt>
                <c:pt idx="22">
                  <c:v>9845</c:v>
                </c:pt>
                <c:pt idx="23">
                  <c:v>9856</c:v>
                </c:pt>
                <c:pt idx="24">
                  <c:v>10489.5</c:v>
                </c:pt>
                <c:pt idx="25">
                  <c:v>10796</c:v>
                </c:pt>
                <c:pt idx="26">
                  <c:v>11779.5</c:v>
                </c:pt>
                <c:pt idx="27">
                  <c:v>11780</c:v>
                </c:pt>
                <c:pt idx="28">
                  <c:v>12798.5</c:v>
                </c:pt>
                <c:pt idx="29">
                  <c:v>12996</c:v>
                </c:pt>
                <c:pt idx="30">
                  <c:v>14829.5</c:v>
                </c:pt>
                <c:pt idx="31">
                  <c:v>15823.5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080-4904-B552-72457FC4F0E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4.0000000000000001E-3</c:v>
                  </c:pt>
                  <c:pt idx="1">
                    <c:v>2.5999999999999999E-3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8.9999999999999998E-4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5.0000000000000001E-4</c:v>
                  </c:pt>
                  <c:pt idx="10">
                    <c:v>1.4E-3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5.3E-3</c:v>
                  </c:pt>
                  <c:pt idx="19">
                    <c:v>5.1000000000000004E-3</c:v>
                  </c:pt>
                  <c:pt idx="20">
                    <c:v>3.7000000000000002E-3</c:v>
                  </c:pt>
                  <c:pt idx="21">
                    <c:v>0</c:v>
                  </c:pt>
                  <c:pt idx="22">
                    <c:v>8.0000000000000007E-5</c:v>
                  </c:pt>
                  <c:pt idx="23">
                    <c:v>3.5999999999999999E-3</c:v>
                  </c:pt>
                  <c:pt idx="24">
                    <c:v>4.0000000000000002E-4</c:v>
                  </c:pt>
                  <c:pt idx="25">
                    <c:v>2.3E-3</c:v>
                  </c:pt>
                  <c:pt idx="26">
                    <c:v>1E-3</c:v>
                  </c:pt>
                  <c:pt idx="27">
                    <c:v>6.9999999999999999E-4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4.0000000000000001E-3</c:v>
                  </c:pt>
                  <c:pt idx="1">
                    <c:v>2.5999999999999999E-3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8.9999999999999998E-4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5.0000000000000001E-4</c:v>
                  </c:pt>
                  <c:pt idx="10">
                    <c:v>1.4E-3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5.3E-3</c:v>
                  </c:pt>
                  <c:pt idx="19">
                    <c:v>5.1000000000000004E-3</c:v>
                  </c:pt>
                  <c:pt idx="20">
                    <c:v>3.7000000000000002E-3</c:v>
                  </c:pt>
                  <c:pt idx="21">
                    <c:v>0</c:v>
                  </c:pt>
                  <c:pt idx="22">
                    <c:v>8.0000000000000007E-5</c:v>
                  </c:pt>
                  <c:pt idx="23">
                    <c:v>3.5999999999999999E-3</c:v>
                  </c:pt>
                  <c:pt idx="24">
                    <c:v>4.0000000000000002E-4</c:v>
                  </c:pt>
                  <c:pt idx="25">
                    <c:v>2.3E-3</c:v>
                  </c:pt>
                  <c:pt idx="26">
                    <c:v>1E-3</c:v>
                  </c:pt>
                  <c:pt idx="27">
                    <c:v>6.9999999999999999E-4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-327</c:v>
                </c:pt>
                <c:pt idx="1">
                  <c:v>-326.5</c:v>
                </c:pt>
                <c:pt idx="2">
                  <c:v>-155.5</c:v>
                </c:pt>
                <c:pt idx="3">
                  <c:v>-106.5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35</c:v>
                </c:pt>
                <c:pt idx="8">
                  <c:v>35.5</c:v>
                </c:pt>
                <c:pt idx="9">
                  <c:v>40.5</c:v>
                </c:pt>
                <c:pt idx="10">
                  <c:v>1182.5</c:v>
                </c:pt>
                <c:pt idx="11">
                  <c:v>1831</c:v>
                </c:pt>
                <c:pt idx="12">
                  <c:v>3690.5</c:v>
                </c:pt>
                <c:pt idx="13">
                  <c:v>3691</c:v>
                </c:pt>
                <c:pt idx="14">
                  <c:v>3908</c:v>
                </c:pt>
                <c:pt idx="15">
                  <c:v>4122.5</c:v>
                </c:pt>
                <c:pt idx="16">
                  <c:v>5609</c:v>
                </c:pt>
                <c:pt idx="17">
                  <c:v>6845.5</c:v>
                </c:pt>
                <c:pt idx="18">
                  <c:v>6994.5</c:v>
                </c:pt>
                <c:pt idx="19">
                  <c:v>7918.5</c:v>
                </c:pt>
                <c:pt idx="20">
                  <c:v>7945.5</c:v>
                </c:pt>
                <c:pt idx="21">
                  <c:v>9587.5</c:v>
                </c:pt>
                <c:pt idx="22">
                  <c:v>9845</c:v>
                </c:pt>
                <c:pt idx="23">
                  <c:v>9856</c:v>
                </c:pt>
                <c:pt idx="24">
                  <c:v>10489.5</c:v>
                </c:pt>
                <c:pt idx="25">
                  <c:v>10796</c:v>
                </c:pt>
                <c:pt idx="26">
                  <c:v>11779.5</c:v>
                </c:pt>
                <c:pt idx="27">
                  <c:v>11780</c:v>
                </c:pt>
                <c:pt idx="28">
                  <c:v>12798.5</c:v>
                </c:pt>
                <c:pt idx="29">
                  <c:v>12996</c:v>
                </c:pt>
                <c:pt idx="30">
                  <c:v>14829.5</c:v>
                </c:pt>
                <c:pt idx="31">
                  <c:v>15823.5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080-4904-B552-72457FC4F0E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-327</c:v>
                </c:pt>
                <c:pt idx="1">
                  <c:v>-326.5</c:v>
                </c:pt>
                <c:pt idx="2">
                  <c:v>-155.5</c:v>
                </c:pt>
                <c:pt idx="3">
                  <c:v>-106.5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35</c:v>
                </c:pt>
                <c:pt idx="8">
                  <c:v>35.5</c:v>
                </c:pt>
                <c:pt idx="9">
                  <c:v>40.5</c:v>
                </c:pt>
                <c:pt idx="10">
                  <c:v>1182.5</c:v>
                </c:pt>
                <c:pt idx="11">
                  <c:v>1831</c:v>
                </c:pt>
                <c:pt idx="12">
                  <c:v>3690.5</c:v>
                </c:pt>
                <c:pt idx="13">
                  <c:v>3691</c:v>
                </c:pt>
                <c:pt idx="14">
                  <c:v>3908</c:v>
                </c:pt>
                <c:pt idx="15">
                  <c:v>4122.5</c:v>
                </c:pt>
                <c:pt idx="16">
                  <c:v>5609</c:v>
                </c:pt>
                <c:pt idx="17">
                  <c:v>6845.5</c:v>
                </c:pt>
                <c:pt idx="18">
                  <c:v>6994.5</c:v>
                </c:pt>
                <c:pt idx="19">
                  <c:v>7918.5</c:v>
                </c:pt>
                <c:pt idx="20">
                  <c:v>7945.5</c:v>
                </c:pt>
                <c:pt idx="21">
                  <c:v>9587.5</c:v>
                </c:pt>
                <c:pt idx="22">
                  <c:v>9845</c:v>
                </c:pt>
                <c:pt idx="23">
                  <c:v>9856</c:v>
                </c:pt>
                <c:pt idx="24">
                  <c:v>10489.5</c:v>
                </c:pt>
                <c:pt idx="25">
                  <c:v>10796</c:v>
                </c:pt>
                <c:pt idx="26">
                  <c:v>11779.5</c:v>
                </c:pt>
                <c:pt idx="27">
                  <c:v>11780</c:v>
                </c:pt>
                <c:pt idx="28">
                  <c:v>12798.5</c:v>
                </c:pt>
                <c:pt idx="29">
                  <c:v>12996</c:v>
                </c:pt>
                <c:pt idx="30">
                  <c:v>14829.5</c:v>
                </c:pt>
                <c:pt idx="31">
                  <c:v>15823.5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3.6035336017657188E-3</c:v>
                </c:pt>
                <c:pt idx="1">
                  <c:v>3.6021173305832593E-3</c:v>
                </c:pt>
                <c:pt idx="2">
                  <c:v>3.1177525861822339E-3</c:v>
                </c:pt>
                <c:pt idx="3">
                  <c:v>2.9789580103012385E-3</c:v>
                </c:pt>
                <c:pt idx="4">
                  <c:v>2.6787085196199011E-3</c:v>
                </c:pt>
                <c:pt idx="5">
                  <c:v>2.677292248437442E-3</c:v>
                </c:pt>
                <c:pt idx="6">
                  <c:v>2.677292248437442E-3</c:v>
                </c:pt>
                <c:pt idx="7">
                  <c:v>2.5781532656653024E-3</c:v>
                </c:pt>
                <c:pt idx="8">
                  <c:v>2.5767369944828433E-3</c:v>
                </c:pt>
                <c:pt idx="9">
                  <c:v>2.5625742826582516E-3</c:v>
                </c:pt>
                <c:pt idx="10">
                  <c:v>-6.721890980784205E-4</c:v>
                </c:pt>
                <c:pt idx="11">
                  <c:v>-2.5090928217279228E-3</c:v>
                </c:pt>
                <c:pt idx="12">
                  <c:v>-7.7762053492934583E-3</c:v>
                </c:pt>
                <c:pt idx="13">
                  <c:v>-7.7776216204759174E-3</c:v>
                </c:pt>
                <c:pt idx="14">
                  <c:v>-8.3922833136631843E-3</c:v>
                </c:pt>
                <c:pt idx="15">
                  <c:v>-8.9998636509381544E-3</c:v>
                </c:pt>
                <c:pt idx="16">
                  <c:v>-1.3210437876389172E-2</c:v>
                </c:pt>
                <c:pt idx="17">
                  <c:v>-1.6712876510610621E-2</c:v>
                </c:pt>
                <c:pt idx="18">
                  <c:v>-1.7134925322983444E-2</c:v>
                </c:pt>
                <c:pt idx="19">
                  <c:v>-1.9752194468167932E-2</c:v>
                </c:pt>
                <c:pt idx="20">
                  <c:v>-1.9828673112020728E-2</c:v>
                </c:pt>
                <c:pt idx="21">
                  <c:v>-2.4479707675216535E-2</c:v>
                </c:pt>
                <c:pt idx="22">
                  <c:v>-2.5209087334182992E-2</c:v>
                </c:pt>
                <c:pt idx="23">
                  <c:v>-2.5240245300197094E-2</c:v>
                </c:pt>
                <c:pt idx="24">
                  <c:v>-2.7034660888372822E-2</c:v>
                </c:pt>
                <c:pt idx="25">
                  <c:v>-2.7902835123220275E-2</c:v>
                </c:pt>
                <c:pt idx="26">
                  <c:v>-3.06886405391174E-2</c:v>
                </c:pt>
                <c:pt idx="27">
                  <c:v>-3.0690056810299862E-2</c:v>
                </c:pt>
                <c:pt idx="28">
                  <c:v>-3.3575001208969127E-2</c:v>
                </c:pt>
                <c:pt idx="29">
                  <c:v>-3.4134428326040481E-2</c:v>
                </c:pt>
                <c:pt idx="30">
                  <c:v>-3.9327894752118141E-2</c:v>
                </c:pt>
                <c:pt idx="31">
                  <c:v>-4.2143441862846909E-2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080-4904-B552-72457FC4F0E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Active!$D$21:$D$145</c:f>
                <c:numCache>
                  <c:formatCode>General</c:formatCode>
                  <c:ptCount val="125"/>
                  <c:pt idx="0">
                    <c:v>4.0000000000000001E-3</c:v>
                  </c:pt>
                  <c:pt idx="1">
                    <c:v>2.5999999999999999E-3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8.9999999999999998E-4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5.0000000000000001E-4</c:v>
                  </c:pt>
                  <c:pt idx="10">
                    <c:v>1.4E-3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5.3E-3</c:v>
                  </c:pt>
                  <c:pt idx="19">
                    <c:v>5.1000000000000004E-3</c:v>
                  </c:pt>
                  <c:pt idx="20">
                    <c:v>3.7000000000000002E-3</c:v>
                  </c:pt>
                  <c:pt idx="21">
                    <c:v>0</c:v>
                  </c:pt>
                  <c:pt idx="22">
                    <c:v>8.0000000000000007E-5</c:v>
                  </c:pt>
                  <c:pt idx="23">
                    <c:v>3.5999999999999999E-3</c:v>
                  </c:pt>
                  <c:pt idx="24">
                    <c:v>4.0000000000000002E-4</c:v>
                  </c:pt>
                  <c:pt idx="25">
                    <c:v>2.3E-3</c:v>
                  </c:pt>
                  <c:pt idx="26">
                    <c:v>1E-3</c:v>
                  </c:pt>
                  <c:pt idx="27">
                    <c:v>6.9999999999999999E-4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2E-3</c:v>
                  </c:pt>
                </c:numCache>
              </c:numRef>
            </c:plus>
            <c:minus>
              <c:numRef>
                <c:f>Active!$D$21:$D$145</c:f>
                <c:numCache>
                  <c:formatCode>General</c:formatCode>
                  <c:ptCount val="125"/>
                  <c:pt idx="0">
                    <c:v>4.0000000000000001E-3</c:v>
                  </c:pt>
                  <c:pt idx="1">
                    <c:v>2.5999999999999999E-3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8.9999999999999998E-4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5.0000000000000001E-4</c:v>
                  </c:pt>
                  <c:pt idx="10">
                    <c:v>1.4E-3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5.3E-3</c:v>
                  </c:pt>
                  <c:pt idx="19">
                    <c:v>5.1000000000000004E-3</c:v>
                  </c:pt>
                  <c:pt idx="20">
                    <c:v>3.7000000000000002E-3</c:v>
                  </c:pt>
                  <c:pt idx="21">
                    <c:v>0</c:v>
                  </c:pt>
                  <c:pt idx="22">
                    <c:v>8.0000000000000007E-5</c:v>
                  </c:pt>
                  <c:pt idx="23">
                    <c:v>3.5999999999999999E-3</c:v>
                  </c:pt>
                  <c:pt idx="24">
                    <c:v>4.0000000000000002E-4</c:v>
                  </c:pt>
                  <c:pt idx="25">
                    <c:v>2.3E-3</c:v>
                  </c:pt>
                  <c:pt idx="26">
                    <c:v>1E-3</c:v>
                  </c:pt>
                  <c:pt idx="27">
                    <c:v>6.9999999999999999E-4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-327</c:v>
                </c:pt>
                <c:pt idx="1">
                  <c:v>-326.5</c:v>
                </c:pt>
                <c:pt idx="2">
                  <c:v>-155.5</c:v>
                </c:pt>
                <c:pt idx="3">
                  <c:v>-106.5</c:v>
                </c:pt>
                <c:pt idx="4">
                  <c:v>-0.5</c:v>
                </c:pt>
                <c:pt idx="5">
                  <c:v>0</c:v>
                </c:pt>
                <c:pt idx="6">
                  <c:v>0</c:v>
                </c:pt>
                <c:pt idx="7">
                  <c:v>35</c:v>
                </c:pt>
                <c:pt idx="8">
                  <c:v>35.5</c:v>
                </c:pt>
                <c:pt idx="9">
                  <c:v>40.5</c:v>
                </c:pt>
                <c:pt idx="10">
                  <c:v>1182.5</c:v>
                </c:pt>
                <c:pt idx="11">
                  <c:v>1831</c:v>
                </c:pt>
                <c:pt idx="12">
                  <c:v>3690.5</c:v>
                </c:pt>
                <c:pt idx="13">
                  <c:v>3691</c:v>
                </c:pt>
                <c:pt idx="14">
                  <c:v>3908</c:v>
                </c:pt>
                <c:pt idx="15">
                  <c:v>4122.5</c:v>
                </c:pt>
                <c:pt idx="16">
                  <c:v>5609</c:v>
                </c:pt>
                <c:pt idx="17">
                  <c:v>6845.5</c:v>
                </c:pt>
                <c:pt idx="18">
                  <c:v>6994.5</c:v>
                </c:pt>
                <c:pt idx="19">
                  <c:v>7918.5</c:v>
                </c:pt>
                <c:pt idx="20">
                  <c:v>7945.5</c:v>
                </c:pt>
                <c:pt idx="21">
                  <c:v>9587.5</c:v>
                </c:pt>
                <c:pt idx="22">
                  <c:v>9845</c:v>
                </c:pt>
                <c:pt idx="23">
                  <c:v>9856</c:v>
                </c:pt>
                <c:pt idx="24">
                  <c:v>10489.5</c:v>
                </c:pt>
                <c:pt idx="25">
                  <c:v>10796</c:v>
                </c:pt>
                <c:pt idx="26">
                  <c:v>11779.5</c:v>
                </c:pt>
                <c:pt idx="27">
                  <c:v>11780</c:v>
                </c:pt>
                <c:pt idx="28">
                  <c:v>12798.5</c:v>
                </c:pt>
                <c:pt idx="29">
                  <c:v>12996</c:v>
                </c:pt>
                <c:pt idx="30">
                  <c:v>14829.5</c:v>
                </c:pt>
                <c:pt idx="31">
                  <c:v>15823.5</c:v>
                </c:pt>
              </c:numCache>
            </c:numRef>
          </c:xVal>
          <c:yVal>
            <c:numRef>
              <c:f>Active!$U$21:$U$997</c:f>
              <c:numCache>
                <c:formatCode>General</c:formatCode>
                <c:ptCount val="977"/>
                <c:pt idx="18">
                  <c:v>-1.3477000000420958E-2</c:v>
                </c:pt>
                <c:pt idx="19">
                  <c:v>-1.5040999998745974E-2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080-4904-B552-72457FC4F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79192"/>
        <c:axId val="1"/>
      </c:scatterChart>
      <c:valAx>
        <c:axId val="793379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79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53064690443099"/>
          <c:w val="0.72330827067669168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8B9D62E-F611-BDAE-DCBD-0696A40FFD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32" TargetMode="External"/><Relationship Id="rId2" Type="http://schemas.openxmlformats.org/officeDocument/2006/relationships/hyperlink" Target="http://www.bav-astro.de/sfs/BAVM_link.php?BAVMnr=231" TargetMode="External"/><Relationship Id="rId1" Type="http://schemas.openxmlformats.org/officeDocument/2006/relationships/hyperlink" Target="http://www.konkoly.hu/cgi-bin/IBVS?6050" TargetMode="External"/><Relationship Id="rId5" Type="http://schemas.openxmlformats.org/officeDocument/2006/relationships/hyperlink" Target="http://www.konkoly.hu/cgi-bin/IBVS?6131" TargetMode="External"/><Relationship Id="rId4" Type="http://schemas.openxmlformats.org/officeDocument/2006/relationships/hyperlink" Target="http://www.bav-astro.de/sfs/BAVM_link.php?BAVMnr=2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6938"/>
  <sheetViews>
    <sheetView tabSelected="1" workbookViewId="0">
      <pane xSplit="14" ySplit="22" topLeftCell="O146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6" ht="20.25" x14ac:dyDescent="0.3">
      <c r="A1" s="1" t="s">
        <v>46</v>
      </c>
    </row>
    <row r="2" spans="1:6" x14ac:dyDescent="0.2">
      <c r="A2" t="s">
        <v>24</v>
      </c>
      <c r="B2" t="s">
        <v>41</v>
      </c>
      <c r="C2" s="3"/>
      <c r="D2" s="3"/>
    </row>
    <row r="3" spans="1:6" ht="13.5" thickBot="1" x14ac:dyDescent="0.25"/>
    <row r="4" spans="1:6" ht="13.5" thickBot="1" x14ac:dyDescent="0.25">
      <c r="A4" s="28" t="s">
        <v>40</v>
      </c>
      <c r="C4" s="26">
        <v>53502.5478</v>
      </c>
      <c r="D4" s="27">
        <v>0.36698599999999998</v>
      </c>
    </row>
    <row r="5" spans="1:6" x14ac:dyDescent="0.2">
      <c r="A5" s="9" t="s">
        <v>29</v>
      </c>
      <c r="B5" s="10"/>
      <c r="C5" s="11">
        <v>-9.5</v>
      </c>
      <c r="D5" s="10" t="s">
        <v>30</v>
      </c>
    </row>
    <row r="6" spans="1:6" x14ac:dyDescent="0.2">
      <c r="A6" s="5" t="s">
        <v>2</v>
      </c>
    </row>
    <row r="7" spans="1:6" x14ac:dyDescent="0.2">
      <c r="A7" t="s">
        <v>3</v>
      </c>
      <c r="C7">
        <f>+C4</f>
        <v>53502.5478</v>
      </c>
    </row>
    <row r="8" spans="1:6" x14ac:dyDescent="0.2">
      <c r="A8" t="s">
        <v>4</v>
      </c>
      <c r="C8">
        <f>+D4</f>
        <v>0.36698599999999998</v>
      </c>
      <c r="D8">
        <f>2*(C34-C33)</f>
        <v>0.36119999999937136</v>
      </c>
    </row>
    <row r="9" spans="1:6" x14ac:dyDescent="0.2">
      <c r="A9" s="24" t="s">
        <v>34</v>
      </c>
      <c r="B9" s="25">
        <v>42</v>
      </c>
      <c r="C9" s="22" t="str">
        <f>"F"&amp;B9</f>
        <v>F42</v>
      </c>
      <c r="D9" s="23" t="str">
        <f>"G"&amp;B9</f>
        <v>G42</v>
      </c>
    </row>
    <row r="10" spans="1:6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6" x14ac:dyDescent="0.2">
      <c r="A11" s="10" t="s">
        <v>16</v>
      </c>
      <c r="B11" s="10"/>
      <c r="C11" s="21">
        <f ca="1">INTERCEPT(INDIRECT($D$9):G990,INDIRECT($C$9):F990)</f>
        <v>2.677292248437442E-3</v>
      </c>
      <c r="D11" s="3"/>
      <c r="E11" s="10"/>
    </row>
    <row r="12" spans="1:6" x14ac:dyDescent="0.2">
      <c r="A12" s="10" t="s">
        <v>17</v>
      </c>
      <c r="B12" s="10"/>
      <c r="C12" s="21">
        <f ca="1">SLOPE(INDIRECT($D$9):G990,INDIRECT($C$9):F990)</f>
        <v>-2.8325423649182768E-6</v>
      </c>
      <c r="D12" s="3"/>
      <c r="E12" s="10"/>
    </row>
    <row r="13" spans="1:6" x14ac:dyDescent="0.2">
      <c r="A13" s="10" t="s">
        <v>19</v>
      </c>
      <c r="B13" s="10"/>
      <c r="C13" s="3" t="s">
        <v>14</v>
      </c>
    </row>
    <row r="14" spans="1:6" x14ac:dyDescent="0.2">
      <c r="A14" s="10"/>
      <c r="B14" s="10"/>
      <c r="C14" s="10"/>
    </row>
    <row r="15" spans="1:6" x14ac:dyDescent="0.2">
      <c r="A15" s="12" t="s">
        <v>18</v>
      </c>
      <c r="B15" s="10"/>
      <c r="C15" s="13">
        <f ca="1">(C7+C11)+(C8+C12)*INT(MAX(F21:F3531))</f>
        <v>59309.32513597441</v>
      </c>
      <c r="E15" s="14" t="s">
        <v>44</v>
      </c>
      <c r="F15" s="11">
        <v>1</v>
      </c>
    </row>
    <row r="16" spans="1:6" x14ac:dyDescent="0.2">
      <c r="A16" s="16" t="s">
        <v>5</v>
      </c>
      <c r="B16" s="10"/>
      <c r="C16" s="17">
        <f ca="1">+C8+C12</f>
        <v>0.36698316745763504</v>
      </c>
      <c r="E16" s="14" t="s">
        <v>31</v>
      </c>
      <c r="F16" s="15">
        <f ca="1">NOW()+15018.5+$C$5/24</f>
        <v>60339.756475347218</v>
      </c>
    </row>
    <row r="17" spans="1:21" ht="13.5" thickBot="1" x14ac:dyDescent="0.25">
      <c r="A17" s="14" t="s">
        <v>28</v>
      </c>
      <c r="B17" s="10"/>
      <c r="C17" s="10">
        <f>COUNT(C21:C2189)</f>
        <v>32</v>
      </c>
      <c r="E17" s="14" t="s">
        <v>45</v>
      </c>
      <c r="F17" s="15">
        <f ca="1">ROUND(2*(F16-$C$7)/$C$8,0)/2+F15</f>
        <v>18631.5</v>
      </c>
    </row>
    <row r="18" spans="1:21" ht="14.25" thickTop="1" thickBot="1" x14ac:dyDescent="0.25">
      <c r="A18" s="16" t="s">
        <v>6</v>
      </c>
      <c r="B18" s="10"/>
      <c r="C18" s="19">
        <f ca="1">+C15</f>
        <v>59309.32513597441</v>
      </c>
      <c r="D18" s="20">
        <f ca="1">+C16</f>
        <v>0.36698316745763504</v>
      </c>
      <c r="E18" s="14" t="s">
        <v>32</v>
      </c>
      <c r="F18" s="23">
        <f ca="1">ROUND(2*(F16-$C$15)/$C$16,0)/2+F15</f>
        <v>2809</v>
      </c>
    </row>
    <row r="19" spans="1:21" ht="13.5" thickTop="1" x14ac:dyDescent="0.2">
      <c r="E19" s="14" t="s">
        <v>33</v>
      </c>
      <c r="F19" s="18">
        <f ca="1">+$C$15+$C$16*F18-15018.5-$C$5/24</f>
        <v>45322.076686696244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60</v>
      </c>
      <c r="I20" s="7" t="s">
        <v>63</v>
      </c>
      <c r="J20" s="7" t="s">
        <v>57</v>
      </c>
      <c r="K20" s="7" t="s">
        <v>55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R20" s="4"/>
      <c r="S20" s="4"/>
      <c r="T20" s="4"/>
      <c r="U20" s="33" t="s">
        <v>51</v>
      </c>
    </row>
    <row r="21" spans="1:21" x14ac:dyDescent="0.2">
      <c r="A21" t="s">
        <v>39</v>
      </c>
      <c r="B21" s="3" t="s">
        <v>38</v>
      </c>
      <c r="C21" s="8">
        <v>53382.538999999997</v>
      </c>
      <c r="D21" s="8">
        <v>4.0000000000000001E-3</v>
      </c>
      <c r="E21">
        <f t="shared" ref="E21:E52" si="0">+(C21-C$7)/C$8</f>
        <v>-327.01192961040272</v>
      </c>
      <c r="F21">
        <f t="shared" ref="F21:F52" si="1">ROUND(2*E21,0)/2</f>
        <v>-327</v>
      </c>
      <c r="G21">
        <f t="shared" ref="G21:G38" si="2">+C21-(C$7+F21*C$8)</f>
        <v>-4.3780000050901435E-3</v>
      </c>
      <c r="J21">
        <f t="shared" ref="J21:J26" si="3">+G21</f>
        <v>-4.3780000050901435E-3</v>
      </c>
      <c r="O21">
        <f t="shared" ref="O21:O52" ca="1" si="4">+C$11+C$12*$F21</f>
        <v>3.6035336017657188E-3</v>
      </c>
      <c r="Q21" s="2">
        <f t="shared" ref="Q21:Q52" si="5">+C21-15018.5</f>
        <v>38364.038999999997</v>
      </c>
      <c r="R21" s="2"/>
      <c r="S21" s="2"/>
      <c r="T21" s="2"/>
      <c r="U21" s="34"/>
    </row>
    <row r="22" spans="1:21" x14ac:dyDescent="0.2">
      <c r="A22" t="s">
        <v>39</v>
      </c>
      <c r="B22" s="3" t="s">
        <v>37</v>
      </c>
      <c r="C22" s="8">
        <v>53382.7261</v>
      </c>
      <c r="D22" s="8">
        <v>2.5999999999999999E-3</v>
      </c>
      <c r="E22">
        <f t="shared" si="0"/>
        <v>-326.50210089758309</v>
      </c>
      <c r="F22">
        <f t="shared" si="1"/>
        <v>-326.5</v>
      </c>
      <c r="G22">
        <f t="shared" si="2"/>
        <v>-7.7099999907659367E-4</v>
      </c>
      <c r="J22">
        <f t="shared" si="3"/>
        <v>-7.7099999907659367E-4</v>
      </c>
      <c r="O22">
        <f t="shared" ca="1" si="4"/>
        <v>3.6021173305832593E-3</v>
      </c>
      <c r="Q22" s="2">
        <f t="shared" si="5"/>
        <v>38364.2261</v>
      </c>
      <c r="R22" s="2"/>
      <c r="S22" s="2"/>
      <c r="T22" s="2"/>
      <c r="U22" s="34"/>
    </row>
    <row r="23" spans="1:21" x14ac:dyDescent="0.2">
      <c r="A23" t="s">
        <v>39</v>
      </c>
      <c r="B23" s="3" t="s">
        <v>37</v>
      </c>
      <c r="C23" s="8">
        <v>53445.4833</v>
      </c>
      <c r="D23" s="8">
        <v>5.9999999999999995E-4</v>
      </c>
      <c r="E23">
        <f t="shared" si="0"/>
        <v>-155.49503250805319</v>
      </c>
      <c r="F23">
        <f t="shared" si="1"/>
        <v>-155.5</v>
      </c>
      <c r="G23">
        <f t="shared" si="2"/>
        <v>1.8229999986942858E-3</v>
      </c>
      <c r="J23">
        <f t="shared" si="3"/>
        <v>1.8229999986942858E-3</v>
      </c>
      <c r="O23">
        <f t="shared" ca="1" si="4"/>
        <v>3.1177525861822339E-3</v>
      </c>
      <c r="Q23" s="2">
        <f t="shared" si="5"/>
        <v>38426.9833</v>
      </c>
      <c r="R23" s="2"/>
      <c r="S23" s="2"/>
      <c r="T23" s="2"/>
      <c r="U23" s="34"/>
    </row>
    <row r="24" spans="1:21" x14ac:dyDescent="0.2">
      <c r="A24" t="s">
        <v>39</v>
      </c>
      <c r="B24" s="3" t="s">
        <v>37</v>
      </c>
      <c r="C24" s="8">
        <v>53463.464399999997</v>
      </c>
      <c r="D24" s="8">
        <v>1.1999999999999999E-3</v>
      </c>
      <c r="E24">
        <f t="shared" si="0"/>
        <v>-106.49834053615987</v>
      </c>
      <c r="F24">
        <f t="shared" si="1"/>
        <v>-106.5</v>
      </c>
      <c r="G24">
        <f t="shared" si="2"/>
        <v>6.0899999516550452E-4</v>
      </c>
      <c r="J24">
        <f t="shared" si="3"/>
        <v>6.0899999516550452E-4</v>
      </c>
      <c r="O24">
        <f t="shared" ca="1" si="4"/>
        <v>2.9789580103012385E-3</v>
      </c>
      <c r="Q24" s="2">
        <f t="shared" si="5"/>
        <v>38444.964399999997</v>
      </c>
      <c r="R24" s="2"/>
      <c r="S24" s="2"/>
      <c r="T24" s="2"/>
      <c r="U24" s="34"/>
    </row>
    <row r="25" spans="1:21" x14ac:dyDescent="0.2">
      <c r="A25" t="s">
        <v>39</v>
      </c>
      <c r="B25" s="3" t="s">
        <v>37</v>
      </c>
      <c r="C25" s="8">
        <v>53502.3652</v>
      </c>
      <c r="D25" s="8">
        <v>1.1999999999999999E-3</v>
      </c>
      <c r="E25">
        <f t="shared" si="0"/>
        <v>-0.49756666466866079</v>
      </c>
      <c r="F25">
        <f t="shared" si="1"/>
        <v>-0.5</v>
      </c>
      <c r="G25">
        <f t="shared" si="2"/>
        <v>8.929999967222102E-4</v>
      </c>
      <c r="J25">
        <f t="shared" si="3"/>
        <v>8.929999967222102E-4</v>
      </c>
      <c r="O25">
        <f t="shared" ca="1" si="4"/>
        <v>2.6787085196199011E-3</v>
      </c>
      <c r="Q25" s="2">
        <f t="shared" si="5"/>
        <v>38483.8652</v>
      </c>
      <c r="R25" s="2"/>
      <c r="S25" s="2"/>
      <c r="T25" s="2"/>
      <c r="U25" s="34"/>
    </row>
    <row r="26" spans="1:21" x14ac:dyDescent="0.2">
      <c r="A26" t="s">
        <v>39</v>
      </c>
      <c r="B26" s="3" t="s">
        <v>38</v>
      </c>
      <c r="C26" s="8">
        <v>53502.547599999998</v>
      </c>
      <c r="D26" s="8">
        <v>8.9999999999999998E-4</v>
      </c>
      <c r="E26">
        <f t="shared" si="0"/>
        <v>-5.4497992354894372E-4</v>
      </c>
      <c r="F26">
        <f t="shared" si="1"/>
        <v>0</v>
      </c>
      <c r="G26">
        <f t="shared" si="2"/>
        <v>-2.0000000222353265E-4</v>
      </c>
      <c r="J26">
        <f t="shared" si="3"/>
        <v>-2.0000000222353265E-4</v>
      </c>
      <c r="O26">
        <f t="shared" ca="1" si="4"/>
        <v>2.677292248437442E-3</v>
      </c>
      <c r="Q26" s="2">
        <f t="shared" si="5"/>
        <v>38484.047599999998</v>
      </c>
      <c r="R26" s="2"/>
      <c r="S26" s="2"/>
      <c r="T26" s="2"/>
      <c r="U26" s="34"/>
    </row>
    <row r="27" spans="1:21" x14ac:dyDescent="0.2">
      <c r="A27" t="s">
        <v>35</v>
      </c>
      <c r="B27" s="3"/>
      <c r="C27" s="8">
        <v>53502.5478</v>
      </c>
      <c r="D27" s="8" t="s">
        <v>14</v>
      </c>
      <c r="E27">
        <f t="shared" si="0"/>
        <v>0</v>
      </c>
      <c r="F27">
        <f t="shared" si="1"/>
        <v>0</v>
      </c>
      <c r="G27">
        <f t="shared" si="2"/>
        <v>0</v>
      </c>
      <c r="K27">
        <f>+G27</f>
        <v>0</v>
      </c>
      <c r="O27">
        <f t="shared" ca="1" si="4"/>
        <v>2.677292248437442E-3</v>
      </c>
      <c r="Q27" s="2">
        <f t="shared" si="5"/>
        <v>38484.0478</v>
      </c>
      <c r="R27" s="2"/>
      <c r="S27" s="2"/>
      <c r="T27" s="2"/>
      <c r="U27" s="34"/>
    </row>
    <row r="28" spans="1:21" x14ac:dyDescent="0.2">
      <c r="A28" t="s">
        <v>39</v>
      </c>
      <c r="B28" s="3" t="s">
        <v>38</v>
      </c>
      <c r="C28" s="8">
        <v>53515.392500000002</v>
      </c>
      <c r="D28" s="8">
        <v>8.0000000000000004E-4</v>
      </c>
      <c r="E28">
        <f t="shared" si="0"/>
        <v>35.000517730925615</v>
      </c>
      <c r="F28">
        <f t="shared" si="1"/>
        <v>35</v>
      </c>
      <c r="G28">
        <f t="shared" si="2"/>
        <v>1.8999999883817509E-4</v>
      </c>
      <c r="J28">
        <f>+G28</f>
        <v>1.8999999883817509E-4</v>
      </c>
      <c r="O28">
        <f t="shared" ca="1" si="4"/>
        <v>2.5781532656653024E-3</v>
      </c>
      <c r="Q28" s="2">
        <f t="shared" si="5"/>
        <v>38496.892500000002</v>
      </c>
      <c r="R28" s="2"/>
      <c r="S28" s="2"/>
      <c r="T28" s="2"/>
      <c r="U28" s="34"/>
    </row>
    <row r="29" spans="1:21" x14ac:dyDescent="0.2">
      <c r="A29" t="s">
        <v>39</v>
      </c>
      <c r="B29" s="3" t="s">
        <v>37</v>
      </c>
      <c r="C29" s="8">
        <v>53515.575799999999</v>
      </c>
      <c r="D29" s="8">
        <v>8.9999999999999998E-4</v>
      </c>
      <c r="E29">
        <f t="shared" si="0"/>
        <v>35.499991825296959</v>
      </c>
      <c r="F29">
        <f t="shared" si="1"/>
        <v>35.5</v>
      </c>
      <c r="G29">
        <f t="shared" si="2"/>
        <v>-3.0000010156072676E-6</v>
      </c>
      <c r="J29">
        <f>+G29</f>
        <v>-3.0000010156072676E-6</v>
      </c>
      <c r="O29">
        <f t="shared" ca="1" si="4"/>
        <v>2.5767369944828433E-3</v>
      </c>
      <c r="Q29" s="2">
        <f t="shared" si="5"/>
        <v>38497.075799999999</v>
      </c>
      <c r="R29" s="2"/>
      <c r="S29" s="2"/>
      <c r="T29" s="2"/>
      <c r="U29" s="34"/>
    </row>
    <row r="30" spans="1:21" x14ac:dyDescent="0.2">
      <c r="A30" s="29" t="s">
        <v>39</v>
      </c>
      <c r="B30" s="30" t="s">
        <v>37</v>
      </c>
      <c r="C30" s="31">
        <v>53517.411800000002</v>
      </c>
      <c r="D30" s="31">
        <v>5.0000000000000001E-4</v>
      </c>
      <c r="E30" s="29">
        <f t="shared" si="0"/>
        <v>40.502907467863615</v>
      </c>
      <c r="F30">
        <f t="shared" si="1"/>
        <v>40.5</v>
      </c>
      <c r="G30">
        <f t="shared" si="2"/>
        <v>1.0670000046957284E-3</v>
      </c>
      <c r="J30">
        <f>+G30</f>
        <v>1.0670000046957284E-3</v>
      </c>
      <c r="O30">
        <f t="shared" ca="1" si="4"/>
        <v>2.5625742826582516E-3</v>
      </c>
      <c r="Q30" s="2">
        <f t="shared" si="5"/>
        <v>38498.911800000002</v>
      </c>
      <c r="R30" s="2"/>
      <c r="S30" s="2"/>
      <c r="T30" s="2"/>
      <c r="U30" s="34"/>
    </row>
    <row r="31" spans="1:21" x14ac:dyDescent="0.2">
      <c r="A31" s="32" t="s">
        <v>36</v>
      </c>
      <c r="B31" s="30" t="s">
        <v>37</v>
      </c>
      <c r="C31" s="31">
        <v>53936.509100000003</v>
      </c>
      <c r="D31" s="31">
        <v>1.4E-3</v>
      </c>
      <c r="E31" s="29">
        <f t="shared" si="0"/>
        <v>1182.5009673393608</v>
      </c>
      <c r="F31">
        <f t="shared" si="1"/>
        <v>1182.5</v>
      </c>
      <c r="G31">
        <f t="shared" si="2"/>
        <v>3.5500000376487151E-4</v>
      </c>
      <c r="K31">
        <f t="shared" ref="K31:K38" si="6">+G31</f>
        <v>3.5500000376487151E-4</v>
      </c>
      <c r="O31">
        <f t="shared" ca="1" si="4"/>
        <v>-6.721890980784205E-4</v>
      </c>
      <c r="Q31" s="2">
        <f t="shared" si="5"/>
        <v>38918.009100000003</v>
      </c>
      <c r="R31" s="2"/>
      <c r="S31" s="2"/>
      <c r="T31" s="2"/>
      <c r="U31" s="34"/>
    </row>
    <row r="32" spans="1:21" x14ac:dyDescent="0.2">
      <c r="A32" s="35" t="s">
        <v>36</v>
      </c>
      <c r="B32" s="36" t="s">
        <v>38</v>
      </c>
      <c r="C32" s="37">
        <v>54174.492299999998</v>
      </c>
      <c r="D32" s="31">
        <v>4.0000000000000002E-4</v>
      </c>
      <c r="E32" s="29">
        <f t="shared" si="0"/>
        <v>1830.9812908394267</v>
      </c>
      <c r="F32">
        <f t="shared" si="1"/>
        <v>1831</v>
      </c>
      <c r="G32">
        <f t="shared" si="2"/>
        <v>-6.8660000033560209E-3</v>
      </c>
      <c r="K32">
        <f t="shared" si="6"/>
        <v>-6.8660000033560209E-3</v>
      </c>
      <c r="O32">
        <f t="shared" ca="1" si="4"/>
        <v>-2.5090928217279228E-3</v>
      </c>
      <c r="Q32" s="2">
        <f t="shared" si="5"/>
        <v>39155.992299999998</v>
      </c>
      <c r="R32" s="2"/>
      <c r="S32" s="2"/>
      <c r="T32" s="2"/>
      <c r="U32" s="34"/>
    </row>
    <row r="33" spans="1:21" x14ac:dyDescent="0.2">
      <c r="A33" s="38" t="s">
        <v>43</v>
      </c>
      <c r="B33" s="36" t="s">
        <v>37</v>
      </c>
      <c r="C33" s="37">
        <v>54856.9018</v>
      </c>
      <c r="D33" s="31">
        <v>4.0000000000000002E-4</v>
      </c>
      <c r="E33" s="29">
        <f t="shared" si="0"/>
        <v>3690.4786558615301</v>
      </c>
      <c r="F33">
        <f t="shared" si="1"/>
        <v>3690.5</v>
      </c>
      <c r="G33">
        <f t="shared" si="2"/>
        <v>-7.8330000033020042E-3</v>
      </c>
      <c r="K33">
        <f t="shared" si="6"/>
        <v>-7.8330000033020042E-3</v>
      </c>
      <c r="O33">
        <f t="shared" ca="1" si="4"/>
        <v>-7.7762053492934583E-3</v>
      </c>
      <c r="Q33" s="2">
        <f t="shared" si="5"/>
        <v>39838.4018</v>
      </c>
      <c r="R33" s="2"/>
      <c r="S33" s="2"/>
      <c r="T33" s="2"/>
      <c r="U33" s="34"/>
    </row>
    <row r="34" spans="1:21" x14ac:dyDescent="0.2">
      <c r="A34" s="38" t="s">
        <v>43</v>
      </c>
      <c r="B34" s="36" t="s">
        <v>38</v>
      </c>
      <c r="C34" s="39">
        <v>54857.082399999999</v>
      </c>
      <c r="D34" s="31">
        <v>4.0000000000000002E-4</v>
      </c>
      <c r="E34" s="29">
        <f t="shared" si="0"/>
        <v>3690.9707727270224</v>
      </c>
      <c r="F34">
        <f t="shared" si="1"/>
        <v>3691</v>
      </c>
      <c r="G34">
        <f t="shared" si="2"/>
        <v>-1.0726000000431668E-2</v>
      </c>
      <c r="K34">
        <f t="shared" si="6"/>
        <v>-1.0726000000431668E-2</v>
      </c>
      <c r="O34">
        <f t="shared" ca="1" si="4"/>
        <v>-7.7776216204759174E-3</v>
      </c>
      <c r="Q34" s="2">
        <f t="shared" si="5"/>
        <v>39838.582399999999</v>
      </c>
      <c r="R34" s="2"/>
      <c r="S34" s="2"/>
      <c r="T34" s="2"/>
      <c r="U34" s="34"/>
    </row>
    <row r="35" spans="1:21" x14ac:dyDescent="0.2">
      <c r="A35" s="38" t="s">
        <v>43</v>
      </c>
      <c r="B35" s="36"/>
      <c r="C35" s="40">
        <v>54936.7183</v>
      </c>
      <c r="D35" s="31">
        <v>2.9999999999999997E-4</v>
      </c>
      <c r="E35" s="29">
        <f t="shared" si="0"/>
        <v>3907.9706037832511</v>
      </c>
      <c r="F35">
        <f t="shared" si="1"/>
        <v>3908</v>
      </c>
      <c r="G35">
        <f t="shared" si="2"/>
        <v>-1.0787999999593012E-2</v>
      </c>
      <c r="K35">
        <f t="shared" si="6"/>
        <v>-1.0787999999593012E-2</v>
      </c>
      <c r="O35">
        <f t="shared" ca="1" si="4"/>
        <v>-8.3922833136631843E-3</v>
      </c>
      <c r="Q35" s="2">
        <f t="shared" si="5"/>
        <v>39918.2183</v>
      </c>
      <c r="R35" s="2"/>
      <c r="S35" s="2"/>
      <c r="T35" s="2"/>
      <c r="U35" s="34"/>
    </row>
    <row r="36" spans="1:21" x14ac:dyDescent="0.2">
      <c r="A36" s="35" t="s">
        <v>42</v>
      </c>
      <c r="B36" s="41" t="s">
        <v>37</v>
      </c>
      <c r="C36" s="35">
        <v>55015.436099999999</v>
      </c>
      <c r="D36" s="35">
        <v>2.9999999999999997E-4</v>
      </c>
      <c r="E36" s="29">
        <f t="shared" si="0"/>
        <v>4122.4687045282344</v>
      </c>
      <c r="F36">
        <f t="shared" si="1"/>
        <v>4122.5</v>
      </c>
      <c r="G36">
        <f t="shared" si="2"/>
        <v>-1.148500000272179E-2</v>
      </c>
      <c r="K36">
        <f t="shared" si="6"/>
        <v>-1.148500000272179E-2</v>
      </c>
      <c r="O36">
        <f t="shared" ca="1" si="4"/>
        <v>-8.9998636509381544E-3</v>
      </c>
      <c r="Q36" s="2">
        <f t="shared" si="5"/>
        <v>39996.936099999999</v>
      </c>
      <c r="R36" s="2"/>
      <c r="S36" s="2"/>
      <c r="T36" s="2"/>
      <c r="U36" s="34"/>
    </row>
    <row r="37" spans="1:21" x14ac:dyDescent="0.2">
      <c r="A37" s="38" t="s">
        <v>47</v>
      </c>
      <c r="B37" s="36"/>
      <c r="C37" s="37">
        <v>55560.957900000001</v>
      </c>
      <c r="D37" s="37">
        <v>2.0000000000000001E-4</v>
      </c>
      <c r="E37" s="29">
        <f t="shared" si="0"/>
        <v>5608.9608322933327</v>
      </c>
      <c r="F37">
        <f t="shared" si="1"/>
        <v>5609</v>
      </c>
      <c r="G37">
        <f t="shared" si="2"/>
        <v>-1.4373999998497311E-2</v>
      </c>
      <c r="K37">
        <f t="shared" si="6"/>
        <v>-1.4373999998497311E-2</v>
      </c>
      <c r="O37">
        <f t="shared" ca="1" si="4"/>
        <v>-1.3210437876389172E-2</v>
      </c>
      <c r="Q37" s="2">
        <f t="shared" si="5"/>
        <v>40542.457900000001</v>
      </c>
      <c r="R37" s="2"/>
      <c r="S37" s="2"/>
      <c r="T37" s="2"/>
      <c r="U37" s="34"/>
    </row>
    <row r="38" spans="1:21" x14ac:dyDescent="0.2">
      <c r="A38" s="38" t="s">
        <v>48</v>
      </c>
      <c r="B38" s="36"/>
      <c r="C38" s="37">
        <v>56014.733899999999</v>
      </c>
      <c r="D38" s="37">
        <v>2.9999999999999997E-4</v>
      </c>
      <c r="E38" s="29">
        <f t="shared" si="0"/>
        <v>6845.4548674881307</v>
      </c>
      <c r="F38">
        <f t="shared" si="1"/>
        <v>6845.5</v>
      </c>
      <c r="G38">
        <f t="shared" si="2"/>
        <v>-1.6563000004680362E-2</v>
      </c>
      <c r="K38">
        <f t="shared" si="6"/>
        <v>-1.6563000004680362E-2</v>
      </c>
      <c r="O38">
        <f t="shared" ca="1" si="4"/>
        <v>-1.6712876510610621E-2</v>
      </c>
      <c r="Q38" s="2">
        <f t="shared" si="5"/>
        <v>40996.233899999999</v>
      </c>
      <c r="R38" s="2"/>
      <c r="S38" s="2"/>
      <c r="T38" s="2"/>
      <c r="U38" s="34"/>
    </row>
    <row r="39" spans="1:21" x14ac:dyDescent="0.2">
      <c r="A39" s="58" t="s">
        <v>49</v>
      </c>
      <c r="B39" s="36" t="s">
        <v>38</v>
      </c>
      <c r="C39" s="37">
        <v>56069.4179</v>
      </c>
      <c r="D39" s="37">
        <v>5.3E-3</v>
      </c>
      <c r="E39" s="29">
        <f t="shared" si="0"/>
        <v>6994.4632765282604</v>
      </c>
      <c r="F39">
        <f t="shared" si="1"/>
        <v>6994.5</v>
      </c>
      <c r="O39">
        <f t="shared" ca="1" si="4"/>
        <v>-1.7134925322983444E-2</v>
      </c>
      <c r="Q39" s="2">
        <f t="shared" si="5"/>
        <v>41050.9179</v>
      </c>
      <c r="R39" s="2"/>
      <c r="S39" s="2"/>
      <c r="T39" s="2"/>
      <c r="U39" s="34">
        <f>+C39-(C$7+F39*C$8)</f>
        <v>-1.3477000000420958E-2</v>
      </c>
    </row>
    <row r="40" spans="1:21" x14ac:dyDescent="0.2">
      <c r="A40" s="37" t="s">
        <v>50</v>
      </c>
      <c r="B40" s="36" t="s">
        <v>38</v>
      </c>
      <c r="C40" s="37">
        <v>56408.511400000003</v>
      </c>
      <c r="D40" s="37">
        <v>5.1000000000000004E-3</v>
      </c>
      <c r="E40" s="29">
        <f t="shared" si="0"/>
        <v>7918.4590147853132</v>
      </c>
      <c r="F40">
        <f t="shared" si="1"/>
        <v>7918.5</v>
      </c>
      <c r="O40">
        <f t="shared" ca="1" si="4"/>
        <v>-1.9752194468167932E-2</v>
      </c>
      <c r="Q40" s="2">
        <f t="shared" si="5"/>
        <v>41390.011400000003</v>
      </c>
      <c r="R40" s="2"/>
      <c r="S40" s="2"/>
      <c r="T40" s="2"/>
      <c r="U40" s="34">
        <f>+C40-(C$7+F40*C$8)</f>
        <v>-1.5040999998745974E-2</v>
      </c>
    </row>
    <row r="41" spans="1:21" x14ac:dyDescent="0.2">
      <c r="A41" s="37" t="s">
        <v>50</v>
      </c>
      <c r="B41" s="36" t="s">
        <v>38</v>
      </c>
      <c r="C41" s="37">
        <v>56418.4159</v>
      </c>
      <c r="D41" s="37">
        <v>3.7000000000000002E-3</v>
      </c>
      <c r="E41" s="29">
        <f t="shared" si="0"/>
        <v>7945.4477827492055</v>
      </c>
      <c r="F41">
        <f t="shared" si="1"/>
        <v>7945.5</v>
      </c>
      <c r="G41">
        <f t="shared" ref="G41:G52" si="7">+C41-(C$7+F41*C$8)</f>
        <v>-1.9162999997206498E-2</v>
      </c>
      <c r="J41">
        <f>+G41</f>
        <v>-1.9162999997206498E-2</v>
      </c>
      <c r="O41">
        <f t="shared" ca="1" si="4"/>
        <v>-1.9828673112020728E-2</v>
      </c>
      <c r="Q41" s="2">
        <f t="shared" si="5"/>
        <v>41399.9159</v>
      </c>
      <c r="R41" s="2"/>
      <c r="S41" s="2"/>
      <c r="T41" s="2"/>
      <c r="U41" s="34"/>
    </row>
    <row r="42" spans="1:21" x14ac:dyDescent="0.2">
      <c r="A42" s="55" t="s">
        <v>91</v>
      </c>
      <c r="B42" s="57" t="s">
        <v>38</v>
      </c>
      <c r="C42" s="56">
        <v>57021.002</v>
      </c>
      <c r="D42" s="56" t="s">
        <v>63</v>
      </c>
      <c r="E42" s="29">
        <f t="shared" si="0"/>
        <v>9587.4343980424328</v>
      </c>
      <c r="F42">
        <f t="shared" si="1"/>
        <v>9587.5</v>
      </c>
      <c r="G42">
        <f t="shared" si="7"/>
        <v>-2.4075000001175795E-2</v>
      </c>
      <c r="I42">
        <f>+G42</f>
        <v>-2.4075000001175795E-2</v>
      </c>
      <c r="O42">
        <f t="shared" ca="1" si="4"/>
        <v>-2.4479707675216535E-2</v>
      </c>
      <c r="Q42" s="2">
        <f t="shared" si="5"/>
        <v>42002.502</v>
      </c>
      <c r="R42" s="2"/>
      <c r="S42" s="2"/>
      <c r="T42" s="2"/>
      <c r="U42" s="34"/>
    </row>
    <row r="43" spans="1:21" x14ac:dyDescent="0.2">
      <c r="A43" s="60" t="s">
        <v>92</v>
      </c>
      <c r="B43" s="61" t="s">
        <v>37</v>
      </c>
      <c r="C43" s="62">
        <v>57115.499320000003</v>
      </c>
      <c r="D43" s="62">
        <v>8.0000000000000007E-5</v>
      </c>
      <c r="E43" s="38">
        <f t="shared" si="0"/>
        <v>9844.930106325588</v>
      </c>
      <c r="F43">
        <f t="shared" si="1"/>
        <v>9845</v>
      </c>
      <c r="G43">
        <f t="shared" si="7"/>
        <v>-2.5649999995948747E-2</v>
      </c>
      <c r="K43">
        <f t="shared" ref="K43:K52" si="8">+G43</f>
        <v>-2.5649999995948747E-2</v>
      </c>
      <c r="O43">
        <f t="shared" ca="1" si="4"/>
        <v>-2.5209087334182992E-2</v>
      </c>
      <c r="Q43" s="2">
        <f t="shared" si="5"/>
        <v>42096.999320000003</v>
      </c>
    </row>
    <row r="44" spans="1:21" x14ac:dyDescent="0.2">
      <c r="A44" s="60" t="s">
        <v>1</v>
      </c>
      <c r="B44" s="61" t="s">
        <v>38</v>
      </c>
      <c r="C44" s="62">
        <v>57119.536099999998</v>
      </c>
      <c r="D44" s="62">
        <v>3.5999999999999999E-3</v>
      </c>
      <c r="E44" s="38">
        <f t="shared" si="0"/>
        <v>9855.9299264822021</v>
      </c>
      <c r="F44">
        <f t="shared" si="1"/>
        <v>9856</v>
      </c>
      <c r="G44">
        <f t="shared" si="7"/>
        <v>-2.5716000003740191E-2</v>
      </c>
      <c r="K44">
        <f t="shared" si="8"/>
        <v>-2.5716000003740191E-2</v>
      </c>
      <c r="O44">
        <f t="shared" ca="1" si="4"/>
        <v>-2.5240245300197094E-2</v>
      </c>
      <c r="Q44" s="2">
        <f t="shared" si="5"/>
        <v>42101.036099999998</v>
      </c>
    </row>
    <row r="45" spans="1:21" x14ac:dyDescent="0.2">
      <c r="A45" s="63" t="s">
        <v>52</v>
      </c>
      <c r="B45" s="36"/>
      <c r="C45" s="37">
        <v>57352.022299999997</v>
      </c>
      <c r="D45" s="37">
        <v>4.0000000000000002E-4</v>
      </c>
      <c r="E45" s="38">
        <f t="shared" si="0"/>
        <v>10489.431476950065</v>
      </c>
      <c r="F45">
        <f t="shared" si="1"/>
        <v>10489.5</v>
      </c>
      <c r="G45">
        <f t="shared" si="7"/>
        <v>-2.5147000000288244E-2</v>
      </c>
      <c r="K45">
        <f t="shared" si="8"/>
        <v>-2.5147000000288244E-2</v>
      </c>
      <c r="O45">
        <f t="shared" ca="1" si="4"/>
        <v>-2.7034660888372822E-2</v>
      </c>
      <c r="Q45" s="2">
        <f t="shared" si="5"/>
        <v>42333.522299999997</v>
      </c>
      <c r="R45" s="2"/>
      <c r="S45" s="2"/>
      <c r="T45" s="2"/>
      <c r="U45" s="34"/>
    </row>
    <row r="46" spans="1:21" x14ac:dyDescent="0.2">
      <c r="A46" s="60" t="s">
        <v>1</v>
      </c>
      <c r="B46" s="61" t="s">
        <v>38</v>
      </c>
      <c r="C46" s="62">
        <v>57464.5003</v>
      </c>
      <c r="D46" s="62">
        <v>2.3E-3</v>
      </c>
      <c r="E46" s="38">
        <f t="shared" si="0"/>
        <v>10795.922732747298</v>
      </c>
      <c r="F46">
        <f t="shared" si="1"/>
        <v>10796</v>
      </c>
      <c r="G46">
        <f t="shared" si="7"/>
        <v>-2.83560000025318E-2</v>
      </c>
      <c r="K46">
        <f t="shared" si="8"/>
        <v>-2.83560000025318E-2</v>
      </c>
      <c r="O46">
        <f t="shared" ca="1" si="4"/>
        <v>-2.7902835123220275E-2</v>
      </c>
      <c r="Q46" s="2">
        <f t="shared" si="5"/>
        <v>42446.0003</v>
      </c>
    </row>
    <row r="47" spans="1:21" x14ac:dyDescent="0.2">
      <c r="A47" s="65" t="s">
        <v>0</v>
      </c>
      <c r="B47" s="72" t="s">
        <v>38</v>
      </c>
      <c r="C47" s="66">
        <v>57825.428599999999</v>
      </c>
      <c r="D47" s="66">
        <v>1E-3</v>
      </c>
      <c r="E47" s="38">
        <f t="shared" si="0"/>
        <v>11779.4161085164</v>
      </c>
      <c r="F47">
        <f t="shared" si="1"/>
        <v>11779.5</v>
      </c>
      <c r="G47">
        <f t="shared" si="7"/>
        <v>-3.0787000003329013E-2</v>
      </c>
      <c r="K47">
        <f t="shared" si="8"/>
        <v>-3.0787000003329013E-2</v>
      </c>
      <c r="O47">
        <f t="shared" ca="1" si="4"/>
        <v>-3.06886405391174E-2</v>
      </c>
      <c r="Q47" s="2">
        <f t="shared" si="5"/>
        <v>42806.928599999999</v>
      </c>
    </row>
    <row r="48" spans="1:21" x14ac:dyDescent="0.2">
      <c r="A48" s="65" t="s">
        <v>0</v>
      </c>
      <c r="B48" s="72" t="s">
        <v>38</v>
      </c>
      <c r="C48" s="66">
        <v>57825.611499999999</v>
      </c>
      <c r="D48" s="66">
        <v>6.9999999999999999E-4</v>
      </c>
      <c r="E48" s="38">
        <f t="shared" si="0"/>
        <v>11779.914492650943</v>
      </c>
      <c r="F48">
        <f t="shared" si="1"/>
        <v>11780</v>
      </c>
      <c r="G48">
        <f t="shared" si="7"/>
        <v>-3.1380000000353903E-2</v>
      </c>
      <c r="K48">
        <f t="shared" si="8"/>
        <v>-3.1380000000353903E-2</v>
      </c>
      <c r="O48">
        <f t="shared" ca="1" si="4"/>
        <v>-3.0690056810299862E-2</v>
      </c>
      <c r="Q48" s="2">
        <f t="shared" si="5"/>
        <v>42807.111499999999</v>
      </c>
    </row>
    <row r="49" spans="1:17" x14ac:dyDescent="0.2">
      <c r="A49" s="67" t="s">
        <v>95</v>
      </c>
      <c r="B49" s="68" t="s">
        <v>38</v>
      </c>
      <c r="C49" s="69">
        <v>58199.384320000187</v>
      </c>
      <c r="D49" s="69">
        <v>2.0000000000000001E-4</v>
      </c>
      <c r="E49" s="38">
        <f t="shared" si="0"/>
        <v>12798.407895669552</v>
      </c>
      <c r="F49">
        <f t="shared" si="1"/>
        <v>12798.5</v>
      </c>
      <c r="G49">
        <f t="shared" si="7"/>
        <v>-3.3800999815866817E-2</v>
      </c>
      <c r="K49">
        <f t="shared" si="8"/>
        <v>-3.3800999815866817E-2</v>
      </c>
      <c r="O49">
        <f t="shared" ca="1" si="4"/>
        <v>-3.3575001208969127E-2</v>
      </c>
      <c r="Q49" s="2">
        <f t="shared" si="5"/>
        <v>43180.884320000187</v>
      </c>
    </row>
    <row r="50" spans="1:17" x14ac:dyDescent="0.2">
      <c r="A50" s="59" t="s">
        <v>93</v>
      </c>
      <c r="B50" s="36" t="s">
        <v>38</v>
      </c>
      <c r="C50" s="37">
        <v>58271.863400000002</v>
      </c>
      <c r="D50" s="37">
        <v>4.0000000000000002E-4</v>
      </c>
      <c r="E50" s="38">
        <f t="shared" si="0"/>
        <v>12995.90611085982</v>
      </c>
      <c r="F50">
        <f t="shared" si="1"/>
        <v>12996</v>
      </c>
      <c r="G50">
        <f t="shared" si="7"/>
        <v>-3.4455999993951991E-2</v>
      </c>
      <c r="K50">
        <f t="shared" si="8"/>
        <v>-3.4455999993951991E-2</v>
      </c>
      <c r="O50">
        <f t="shared" ca="1" si="4"/>
        <v>-3.4134428326040481E-2</v>
      </c>
      <c r="Q50" s="2">
        <f t="shared" si="5"/>
        <v>43253.363400000002</v>
      </c>
    </row>
    <row r="51" spans="1:17" x14ac:dyDescent="0.2">
      <c r="A51" s="5" t="s">
        <v>94</v>
      </c>
      <c r="B51" s="3" t="s">
        <v>38</v>
      </c>
      <c r="C51" s="64">
        <v>58944.727299999999</v>
      </c>
      <c r="D51" s="35">
        <v>2.9999999999999997E-4</v>
      </c>
      <c r="E51" s="38">
        <f t="shared" si="0"/>
        <v>14829.392674379946</v>
      </c>
      <c r="F51">
        <f t="shared" si="1"/>
        <v>14829.5</v>
      </c>
      <c r="G51">
        <f t="shared" si="7"/>
        <v>-3.9387000004353467E-2</v>
      </c>
      <c r="K51">
        <f t="shared" si="8"/>
        <v>-3.9387000004353467E-2</v>
      </c>
      <c r="O51">
        <f t="shared" ca="1" si="4"/>
        <v>-3.9327894752118141E-2</v>
      </c>
      <c r="Q51" s="2">
        <f t="shared" si="5"/>
        <v>43926.227299999999</v>
      </c>
    </row>
    <row r="52" spans="1:17" x14ac:dyDescent="0.2">
      <c r="A52" s="70" t="s">
        <v>96</v>
      </c>
      <c r="B52" s="71" t="s">
        <v>38</v>
      </c>
      <c r="C52" s="73">
        <v>59309.509100000003</v>
      </c>
      <c r="D52" s="74">
        <v>2E-3</v>
      </c>
      <c r="E52" s="38">
        <f t="shared" si="0"/>
        <v>15823.3864507093</v>
      </c>
      <c r="F52">
        <f t="shared" si="1"/>
        <v>15823.5</v>
      </c>
      <c r="G52">
        <f t="shared" si="7"/>
        <v>-4.1670999999041669E-2</v>
      </c>
      <c r="K52">
        <f t="shared" si="8"/>
        <v>-4.1670999999041669E-2</v>
      </c>
      <c r="O52">
        <f t="shared" ca="1" si="4"/>
        <v>-4.2143441862846909E-2</v>
      </c>
      <c r="Q52" s="2">
        <f t="shared" si="5"/>
        <v>44291.009100000003</v>
      </c>
    </row>
    <row r="53" spans="1:17" x14ac:dyDescent="0.2">
      <c r="B53" s="3"/>
      <c r="C53" s="8"/>
      <c r="D53" s="8"/>
    </row>
    <row r="54" spans="1:17" x14ac:dyDescent="0.2">
      <c r="B54" s="3"/>
      <c r="C54" s="8"/>
      <c r="D54" s="8"/>
    </row>
    <row r="55" spans="1:17" x14ac:dyDescent="0.2">
      <c r="B55" s="3"/>
      <c r="C55" s="8"/>
      <c r="D55" s="8"/>
    </row>
    <row r="56" spans="1:17" x14ac:dyDescent="0.2">
      <c r="B56" s="3"/>
      <c r="C56" s="8"/>
      <c r="D56" s="8"/>
    </row>
    <row r="57" spans="1:17" x14ac:dyDescent="0.2">
      <c r="B57" s="3"/>
      <c r="C57" s="8"/>
      <c r="D57" s="8"/>
    </row>
    <row r="58" spans="1:17" x14ac:dyDescent="0.2">
      <c r="B58" s="3"/>
      <c r="C58" s="8"/>
      <c r="D58" s="8"/>
    </row>
    <row r="59" spans="1:17" x14ac:dyDescent="0.2">
      <c r="C59" s="8"/>
      <c r="D59" s="8"/>
    </row>
    <row r="60" spans="1:17" x14ac:dyDescent="0.2">
      <c r="C60" s="8"/>
      <c r="D60" s="8"/>
    </row>
    <row r="61" spans="1:17" x14ac:dyDescent="0.2">
      <c r="C61" s="8"/>
      <c r="D61" s="8"/>
    </row>
    <row r="62" spans="1:17" x14ac:dyDescent="0.2">
      <c r="C62" s="8"/>
      <c r="D62" s="8"/>
    </row>
    <row r="63" spans="1:17" x14ac:dyDescent="0.2">
      <c r="C63" s="8"/>
      <c r="D63" s="8"/>
    </row>
    <row r="64" spans="1:17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</sheetData>
  <sortState xmlns:xlrd2="http://schemas.microsoft.com/office/spreadsheetml/2017/richdata2" ref="A21:T52">
    <sortCondition ref="C21:C52"/>
  </sortState>
  <phoneticPr fontId="8" type="noConversion"/>
  <hyperlinks>
    <hyperlink ref="H1128" r:id="rId1" display="http://vsolj.cetus-net.org/bulletin.html" xr:uid="{00000000-0004-0000-0000-000000000000}"/>
    <hyperlink ref="H64740" r:id="rId2" display="http://vsolj.cetus-net.org/bulletin.html" xr:uid="{00000000-0004-0000-0000-000001000000}"/>
    <hyperlink ref="H64733" r:id="rId3" display="https://www.aavso.org/ejaavso" xr:uid="{00000000-0004-0000-0000-000002000000}"/>
    <hyperlink ref="AP884" r:id="rId4" display="http://cdsbib.u-strasbg.fr/cgi-bin/cdsbib?1990RMxAA..21..381G" xr:uid="{00000000-0004-0000-0000-000003000000}"/>
    <hyperlink ref="AP888" r:id="rId5" display="http://cdsbib.u-strasbg.fr/cgi-bin/cdsbib?1990RMxAA..21..381G" xr:uid="{00000000-0004-0000-0000-000004000000}"/>
    <hyperlink ref="AP887" r:id="rId6" display="http://cdsbib.u-strasbg.fr/cgi-bin/cdsbib?1990RMxAA..21..381G" xr:uid="{00000000-0004-0000-0000-000005000000}"/>
    <hyperlink ref="AP868" r:id="rId7" display="http://cdsbib.u-strasbg.fr/cgi-bin/cdsbib?1990RMxAA..21..381G" xr:uid="{00000000-0004-0000-0000-000006000000}"/>
    <hyperlink ref="I64740" r:id="rId8" display="http://vsolj.cetus-net.org/bulletin.html" xr:uid="{00000000-0004-0000-0000-000007000000}"/>
    <hyperlink ref="AQ1024" r:id="rId9" display="http://cdsbib.u-strasbg.fr/cgi-bin/cdsbib?1990RMxAA..21..381G" xr:uid="{00000000-0004-0000-0000-000008000000}"/>
    <hyperlink ref="AQ55790" r:id="rId10" display="http://cdsbib.u-strasbg.fr/cgi-bin/cdsbib?1990RMxAA..21..381G" xr:uid="{00000000-0004-0000-0000-000009000000}"/>
    <hyperlink ref="AQ1025" r:id="rId11" display="http://cdsbib.u-strasbg.fr/cgi-bin/cdsbib?1990RMxAA..21..381G" xr:uid="{00000000-0004-0000-0000-00000A000000}"/>
    <hyperlink ref="H64737" r:id="rId12" display="https://www.aavso.org/ejaavso" xr:uid="{00000000-0004-0000-0000-00000B000000}"/>
    <hyperlink ref="H1910" r:id="rId13" display="http://vsolj.cetus-net.org/bulletin.html" xr:uid="{00000000-0004-0000-0000-00000C000000}"/>
    <hyperlink ref="AP3154" r:id="rId14" display="http://cdsbib.u-strasbg.fr/cgi-bin/cdsbib?1990RMxAA..21..381G" xr:uid="{00000000-0004-0000-0000-00000D000000}"/>
    <hyperlink ref="AP3157" r:id="rId15" display="http://cdsbib.u-strasbg.fr/cgi-bin/cdsbib?1990RMxAA..21..381G" xr:uid="{00000000-0004-0000-0000-00000E000000}"/>
    <hyperlink ref="AP3155" r:id="rId16" display="http://cdsbib.u-strasbg.fr/cgi-bin/cdsbib?1990RMxAA..21..381G" xr:uid="{00000000-0004-0000-0000-00000F000000}"/>
    <hyperlink ref="AP3139" r:id="rId17" display="http://cdsbib.u-strasbg.fr/cgi-bin/cdsbib?1990RMxAA..21..381G" xr:uid="{00000000-0004-0000-0000-000010000000}"/>
    <hyperlink ref="I1910" r:id="rId18" display="http://vsolj.cetus-net.org/bulletin.html" xr:uid="{00000000-0004-0000-0000-000011000000}"/>
    <hyperlink ref="AQ3368" r:id="rId19" display="http://cdsbib.u-strasbg.fr/cgi-bin/cdsbib?1990RMxAA..21..381G" xr:uid="{00000000-0004-0000-0000-000012000000}"/>
    <hyperlink ref="AQ69" r:id="rId20" display="http://cdsbib.u-strasbg.fr/cgi-bin/cdsbib?1990RMxAA..21..381G" xr:uid="{00000000-0004-0000-0000-000013000000}"/>
    <hyperlink ref="AQ3372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735"/>
  <sheetViews>
    <sheetView workbookViewId="0">
      <selection activeCell="A15" sqref="A15:D15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2" t="s">
        <v>53</v>
      </c>
      <c r="I1" s="43" t="s">
        <v>54</v>
      </c>
      <c r="J1" s="44" t="s">
        <v>55</v>
      </c>
    </row>
    <row r="2" spans="1:16" x14ac:dyDescent="0.2">
      <c r="I2" s="45" t="s">
        <v>56</v>
      </c>
      <c r="J2" s="46" t="s">
        <v>57</v>
      </c>
    </row>
    <row r="3" spans="1:16" x14ac:dyDescent="0.2">
      <c r="A3" s="47" t="s">
        <v>58</v>
      </c>
      <c r="I3" s="45" t="s">
        <v>59</v>
      </c>
      <c r="J3" s="46" t="s">
        <v>60</v>
      </c>
    </row>
    <row r="4" spans="1:16" x14ac:dyDescent="0.2">
      <c r="I4" s="45" t="s">
        <v>61</v>
      </c>
      <c r="J4" s="46" t="s">
        <v>60</v>
      </c>
    </row>
    <row r="5" spans="1:16" ht="13.5" thickBot="1" x14ac:dyDescent="0.25">
      <c r="I5" s="48" t="s">
        <v>62</v>
      </c>
      <c r="J5" s="49" t="s">
        <v>63</v>
      </c>
    </row>
    <row r="10" spans="1:16" ht="13.5" thickBot="1" x14ac:dyDescent="0.25"/>
    <row r="11" spans="1:16" ht="12.75" customHeight="1" thickBot="1" x14ac:dyDescent="0.25">
      <c r="A11" s="8" t="str">
        <f>P11</f>
        <v>IBVS 6050 </v>
      </c>
      <c r="B11" s="3" t="str">
        <f>IF(H11=INT(H11),"I","II")</f>
        <v>I</v>
      </c>
      <c r="C11" s="8">
        <f>1*G11</f>
        <v>56014.733899999999</v>
      </c>
      <c r="D11" s="10" t="str">
        <f>VLOOKUP(F11,I$1:J$5,2,FALSE)</f>
        <v>vis</v>
      </c>
      <c r="E11" s="50">
        <f>VLOOKUP(C11,Active!C$21:E$971,3,FALSE)</f>
        <v>6845.4548674881307</v>
      </c>
      <c r="F11" s="3" t="s">
        <v>62</v>
      </c>
      <c r="G11" s="10" t="str">
        <f>MID(I11,3,LEN(I11)-3)</f>
        <v>56014.7339</v>
      </c>
      <c r="H11" s="8">
        <f>1*K11</f>
        <v>-1100</v>
      </c>
      <c r="I11" s="51" t="s">
        <v>65</v>
      </c>
      <c r="J11" s="52" t="s">
        <v>66</v>
      </c>
      <c r="K11" s="51">
        <v>-1100</v>
      </c>
      <c r="L11" s="51" t="s">
        <v>67</v>
      </c>
      <c r="M11" s="52" t="s">
        <v>68</v>
      </c>
      <c r="N11" s="52" t="s">
        <v>69</v>
      </c>
      <c r="O11" s="53" t="s">
        <v>70</v>
      </c>
      <c r="P11" s="54" t="s">
        <v>71</v>
      </c>
    </row>
    <row r="12" spans="1:16" ht="12.75" customHeight="1" thickBot="1" x14ac:dyDescent="0.25">
      <c r="A12" s="8" t="str">
        <f>P12</f>
        <v>BAVM 231 </v>
      </c>
      <c r="B12" s="3" t="str">
        <f>IF(H12=INT(H12),"I","II")</f>
        <v>I</v>
      </c>
      <c r="C12" s="8">
        <f>1*G12</f>
        <v>56069.4179</v>
      </c>
      <c r="D12" s="10" t="str">
        <f>VLOOKUP(F12,I$1:J$5,2,FALSE)</f>
        <v>vis</v>
      </c>
      <c r="E12" s="50">
        <f>VLOOKUP(C12,Active!C$21:E$971,3,FALSE)</f>
        <v>6994.4632765282604</v>
      </c>
      <c r="F12" s="3" t="s">
        <v>62</v>
      </c>
      <c r="G12" s="10" t="str">
        <f>MID(I12,3,LEN(I12)-3)</f>
        <v>56069.4179</v>
      </c>
      <c r="H12" s="8">
        <f>1*K12</f>
        <v>-951</v>
      </c>
      <c r="I12" s="51" t="s">
        <v>72</v>
      </c>
      <c r="J12" s="52" t="s">
        <v>73</v>
      </c>
      <c r="K12" s="51">
        <v>-951</v>
      </c>
      <c r="L12" s="51" t="s">
        <v>74</v>
      </c>
      <c r="M12" s="52" t="s">
        <v>68</v>
      </c>
      <c r="N12" s="52" t="s">
        <v>75</v>
      </c>
      <c r="O12" s="53" t="s">
        <v>76</v>
      </c>
      <c r="P12" s="54" t="s">
        <v>77</v>
      </c>
    </row>
    <row r="13" spans="1:16" ht="12.75" customHeight="1" thickBot="1" x14ac:dyDescent="0.25">
      <c r="A13" s="8" t="str">
        <f>P13</f>
        <v>BAVM 232 </v>
      </c>
      <c r="B13" s="3" t="str">
        <f>IF(H13=INT(H13),"I","II")</f>
        <v>I</v>
      </c>
      <c r="C13" s="8">
        <f>1*G13</f>
        <v>56408.511400000003</v>
      </c>
      <c r="D13" s="10" t="str">
        <f>VLOOKUP(F13,I$1:J$5,2,FALSE)</f>
        <v>vis</v>
      </c>
      <c r="E13" s="50">
        <f>VLOOKUP(C13,Active!C$21:E$971,3,FALSE)</f>
        <v>7918.4590147853132</v>
      </c>
      <c r="F13" s="3" t="s">
        <v>62</v>
      </c>
      <c r="G13" s="10" t="str">
        <f>MID(I13,3,LEN(I13)-3)</f>
        <v>56408.5114</v>
      </c>
      <c r="H13" s="8">
        <f>1*K13</f>
        <v>-27</v>
      </c>
      <c r="I13" s="51" t="s">
        <v>78</v>
      </c>
      <c r="J13" s="52" t="s">
        <v>79</v>
      </c>
      <c r="K13" s="51" t="s">
        <v>80</v>
      </c>
      <c r="L13" s="51" t="s">
        <v>81</v>
      </c>
      <c r="M13" s="52" t="s">
        <v>68</v>
      </c>
      <c r="N13" s="52" t="s">
        <v>75</v>
      </c>
      <c r="O13" s="53" t="s">
        <v>76</v>
      </c>
      <c r="P13" s="54" t="s">
        <v>82</v>
      </c>
    </row>
    <row r="14" spans="1:16" ht="12.75" customHeight="1" thickBot="1" x14ac:dyDescent="0.25">
      <c r="A14" s="8" t="str">
        <f>P14</f>
        <v>BAVM 232 </v>
      </c>
      <c r="B14" s="3" t="str">
        <f>IF(H14=INT(H14),"I","II")</f>
        <v>I</v>
      </c>
      <c r="C14" s="8">
        <f>1*G14</f>
        <v>56418.4159</v>
      </c>
      <c r="D14" s="10" t="str">
        <f>VLOOKUP(F14,I$1:J$5,2,FALSE)</f>
        <v>vis</v>
      </c>
      <c r="E14" s="50">
        <f>VLOOKUP(C14,Active!C$21:E$971,3,FALSE)</f>
        <v>7945.4477827492055</v>
      </c>
      <c r="F14" s="3" t="s">
        <v>62</v>
      </c>
      <c r="G14" s="10" t="str">
        <f>MID(I14,3,LEN(I14)-3)</f>
        <v>56418.4159</v>
      </c>
      <c r="H14" s="8">
        <f>1*K14</f>
        <v>0</v>
      </c>
      <c r="I14" s="51" t="s">
        <v>83</v>
      </c>
      <c r="J14" s="52" t="s">
        <v>84</v>
      </c>
      <c r="K14" s="51" t="s">
        <v>85</v>
      </c>
      <c r="L14" s="51" t="s">
        <v>86</v>
      </c>
      <c r="M14" s="52" t="s">
        <v>68</v>
      </c>
      <c r="N14" s="52" t="s">
        <v>75</v>
      </c>
      <c r="O14" s="53" t="s">
        <v>76</v>
      </c>
      <c r="P14" s="54" t="s">
        <v>82</v>
      </c>
    </row>
    <row r="15" spans="1:16" ht="12.75" customHeight="1" thickBot="1" x14ac:dyDescent="0.25">
      <c r="A15" s="8" t="str">
        <f>P15</f>
        <v>IBVS 6131 </v>
      </c>
      <c r="B15" s="3" t="str">
        <f>IF(H15=INT(H15),"I","II")</f>
        <v>I</v>
      </c>
      <c r="C15" s="8">
        <f>1*G15</f>
        <v>57021.002</v>
      </c>
      <c r="D15" s="10" t="str">
        <f>VLOOKUP(F15,I$1:J$5,2,FALSE)</f>
        <v>vis</v>
      </c>
      <c r="E15" s="50">
        <f>VLOOKUP(C15,Active!C$21:E$971,3,FALSE)</f>
        <v>9587.4343980424328</v>
      </c>
      <c r="F15" s="3" t="s">
        <v>62</v>
      </c>
      <c r="G15" s="10" t="str">
        <f>MID(I15,3,LEN(I15)-3)</f>
        <v>57021.002</v>
      </c>
      <c r="H15" s="8">
        <f>1*K15</f>
        <v>1642</v>
      </c>
      <c r="I15" s="51" t="s">
        <v>87</v>
      </c>
      <c r="J15" s="52" t="s">
        <v>88</v>
      </c>
      <c r="K15" s="51" t="s">
        <v>89</v>
      </c>
      <c r="L15" s="51" t="s">
        <v>64</v>
      </c>
      <c r="M15" s="52" t="s">
        <v>68</v>
      </c>
      <c r="N15" s="52" t="s">
        <v>69</v>
      </c>
      <c r="O15" s="53" t="s">
        <v>70</v>
      </c>
      <c r="P15" s="54" t="s">
        <v>90</v>
      </c>
    </row>
    <row r="16" spans="1:16" x14ac:dyDescent="0.2">
      <c r="B16" s="3"/>
      <c r="F16" s="3"/>
    </row>
    <row r="17" spans="2:6" x14ac:dyDescent="0.2">
      <c r="B17" s="3"/>
      <c r="F17" s="3"/>
    </row>
    <row r="18" spans="2:6" x14ac:dyDescent="0.2">
      <c r="B18" s="3"/>
      <c r="F18" s="3"/>
    </row>
    <row r="19" spans="2:6" x14ac:dyDescent="0.2">
      <c r="B19" s="3"/>
      <c r="F19" s="3"/>
    </row>
    <row r="20" spans="2:6" x14ac:dyDescent="0.2">
      <c r="B20" s="3"/>
      <c r="F20" s="3"/>
    </row>
    <row r="21" spans="2:6" x14ac:dyDescent="0.2">
      <c r="B21" s="3"/>
      <c r="F21" s="3"/>
    </row>
    <row r="22" spans="2:6" x14ac:dyDescent="0.2">
      <c r="B22" s="3"/>
      <c r="F22" s="3"/>
    </row>
    <row r="23" spans="2:6" x14ac:dyDescent="0.2">
      <c r="B23" s="3"/>
      <c r="F23" s="3"/>
    </row>
    <row r="24" spans="2:6" x14ac:dyDescent="0.2">
      <c r="B24" s="3"/>
      <c r="F24" s="3"/>
    </row>
    <row r="25" spans="2:6" x14ac:dyDescent="0.2">
      <c r="B25" s="3"/>
      <c r="F25" s="3"/>
    </row>
    <row r="26" spans="2:6" x14ac:dyDescent="0.2">
      <c r="B26" s="3"/>
      <c r="F26" s="3"/>
    </row>
    <row r="27" spans="2:6" x14ac:dyDescent="0.2">
      <c r="B27" s="3"/>
      <c r="F27" s="3"/>
    </row>
    <row r="28" spans="2:6" x14ac:dyDescent="0.2">
      <c r="B28" s="3"/>
      <c r="F28" s="3"/>
    </row>
    <row r="29" spans="2:6" x14ac:dyDescent="0.2">
      <c r="B29" s="3"/>
      <c r="F29" s="3"/>
    </row>
    <row r="30" spans="2:6" x14ac:dyDescent="0.2">
      <c r="B30" s="3"/>
      <c r="F30" s="3"/>
    </row>
    <row r="31" spans="2:6" x14ac:dyDescent="0.2">
      <c r="B31" s="3"/>
      <c r="F31" s="3"/>
    </row>
    <row r="32" spans="2: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</sheetData>
  <phoneticPr fontId="8" type="noConversion"/>
  <hyperlinks>
    <hyperlink ref="P11" r:id="rId1" display="http://www.konkoly.hu/cgi-bin/IBVS?6050" xr:uid="{00000000-0004-0000-0100-000000000000}"/>
    <hyperlink ref="P12" r:id="rId2" display="http://www.bav-astro.de/sfs/BAVM_link.php?BAVMnr=231" xr:uid="{00000000-0004-0000-0100-000001000000}"/>
    <hyperlink ref="P13" r:id="rId3" display="http://www.bav-astro.de/sfs/BAVM_link.php?BAVMnr=232" xr:uid="{00000000-0004-0000-0100-000002000000}"/>
    <hyperlink ref="P14" r:id="rId4" display="http://www.bav-astro.de/sfs/BAVM_link.php?BAVMnr=232" xr:uid="{00000000-0004-0000-0100-000003000000}"/>
    <hyperlink ref="P15" r:id="rId5" display="http://www.konkoly.hu/cgi-bin/IBVS?6131" xr:uid="{00000000-0004-0000-0100-00000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2024-01-30T05:09:19Z</dcterms:modified>
</cp:coreProperties>
</file>