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8DD8AC34-C2FB-4D54-AA06-149E236CC967}" xr6:coauthVersionLast="47" xr6:coauthVersionMax="47" xr10:uidLastSave="{00000000-0000-0000-0000-000000000000}"/>
  <bookViews>
    <workbookView xWindow="-120" yWindow="-120" windowWidth="29040" windowHeight="15840"/>
  </bookViews>
  <sheets>
    <sheet name="A" sheetId="1" r:id="rId1"/>
  </sheets>
  <calcPr calcId="181029"/>
</workbook>
</file>

<file path=xl/calcChain.xml><?xml version="1.0" encoding="utf-8"?>
<calcChain xmlns="http://schemas.openxmlformats.org/spreadsheetml/2006/main">
  <c r="E40" i="1" l="1"/>
  <c r="F40" i="1"/>
  <c r="G40" i="1"/>
  <c r="K40" i="1"/>
  <c r="Q40" i="1"/>
  <c r="E41" i="1"/>
  <c r="F41" i="1"/>
  <c r="G41" i="1"/>
  <c r="K41" i="1"/>
  <c r="Q41" i="1"/>
  <c r="E38" i="1"/>
  <c r="F38" i="1"/>
  <c r="G38" i="1"/>
  <c r="K38" i="1"/>
  <c r="F28" i="1"/>
  <c r="G28" i="1"/>
  <c r="K28" i="1"/>
  <c r="E29" i="1"/>
  <c r="F29" i="1"/>
  <c r="G29" i="1"/>
  <c r="K29" i="1"/>
  <c r="E30" i="1"/>
  <c r="F30" i="1"/>
  <c r="G30" i="1"/>
  <c r="K30" i="1"/>
  <c r="E31" i="1"/>
  <c r="F31" i="1"/>
  <c r="G31" i="1"/>
  <c r="K31" i="1"/>
  <c r="E32" i="1"/>
  <c r="F32" i="1"/>
  <c r="G32" i="1"/>
  <c r="K32" i="1"/>
  <c r="E33" i="1"/>
  <c r="F33" i="1"/>
  <c r="G33" i="1"/>
  <c r="K33" i="1"/>
  <c r="E34" i="1"/>
  <c r="F34" i="1"/>
  <c r="G34" i="1"/>
  <c r="K34" i="1"/>
  <c r="E35" i="1"/>
  <c r="F35" i="1"/>
  <c r="G35" i="1"/>
  <c r="K35" i="1"/>
  <c r="E36" i="1"/>
  <c r="F36" i="1"/>
  <c r="G36" i="1"/>
  <c r="K36" i="1"/>
  <c r="E37" i="1"/>
  <c r="F37" i="1"/>
  <c r="G37" i="1"/>
  <c r="K37" i="1"/>
  <c r="E39" i="1"/>
  <c r="F39" i="1"/>
  <c r="G39" i="1"/>
  <c r="K39" i="1"/>
  <c r="Q38" i="1"/>
  <c r="Q39" i="1"/>
  <c r="D9" i="1"/>
  <c r="C9" i="1"/>
  <c r="Q37" i="1"/>
  <c r="C21" i="1"/>
  <c r="C17" i="1"/>
  <c r="E21" i="1"/>
  <c r="F21" i="1"/>
  <c r="E22" i="1"/>
  <c r="F22" i="1"/>
  <c r="G22" i="1"/>
  <c r="K22" i="1"/>
  <c r="E23" i="1"/>
  <c r="F23" i="1"/>
  <c r="G23" i="1"/>
  <c r="K23" i="1"/>
  <c r="E24" i="1"/>
  <c r="F24" i="1"/>
  <c r="G24" i="1"/>
  <c r="K24" i="1"/>
  <c r="E27" i="1"/>
  <c r="F27" i="1"/>
  <c r="G27" i="1"/>
  <c r="K27" i="1"/>
  <c r="E28" i="1"/>
  <c r="E25" i="1"/>
  <c r="F25" i="1"/>
  <c r="U25" i="1"/>
  <c r="E26" i="1"/>
  <c r="F26" i="1"/>
  <c r="U26" i="1"/>
  <c r="Q36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F16" i="1"/>
  <c r="F17" i="1" s="1"/>
  <c r="Q21" i="1"/>
  <c r="G21" i="1"/>
  <c r="I21" i="1"/>
  <c r="C11" i="1"/>
  <c r="C12" i="1"/>
  <c r="C16" i="1" l="1"/>
  <c r="D18" i="1" s="1"/>
  <c r="O22" i="1"/>
  <c r="O33" i="1"/>
  <c r="O40" i="1"/>
  <c r="O21" i="1"/>
  <c r="O34" i="1"/>
  <c r="O37" i="1"/>
  <c r="O24" i="1"/>
  <c r="C15" i="1"/>
  <c r="F18" i="1" s="1"/>
  <c r="O41" i="1"/>
  <c r="O31" i="1"/>
  <c r="O26" i="1"/>
  <c r="O23" i="1"/>
  <c r="O36" i="1"/>
  <c r="O38" i="1"/>
  <c r="O27" i="1"/>
  <c r="O32" i="1"/>
  <c r="O29" i="1"/>
  <c r="O35" i="1"/>
  <c r="O30" i="1"/>
  <c r="O25" i="1"/>
  <c r="O39" i="1"/>
  <c r="O28" i="1"/>
  <c r="F19" i="1" l="1"/>
  <c r="C18" i="1"/>
</calcChain>
</file>

<file path=xl/sharedStrings.xml><?xml version="1.0" encoding="utf-8"?>
<sst xmlns="http://schemas.openxmlformats.org/spreadsheetml/2006/main" count="87" uniqueCount="53">
  <si>
    <t>IBVS 6154</t>
  </si>
  <si>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</si>
  <si>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</si>
  <si>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</si>
  <si>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</si>
  <si>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</si>
  <si>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</si>
  <si>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</si>
  <si>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</si>
  <si>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</si>
  <si>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</si>
  <si>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</si>
  <si>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</si>
  <si>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</si>
  <si>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</si>
  <si>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</si>
  <si>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</si>
  <si>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</si>
  <si>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</si>
  <si>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</si>
  <si>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</si>
  <si>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</si>
  <si>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</si>
  <si>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</si>
  <si>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</si>
  <si>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</si>
  <si>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</si>
  <si>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</si>
  <si>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</si>
  <si>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</si>
  <si>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</si>
  <si>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</si>
  <si>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</si>
  <si>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</si>
  <si>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</si>
  <si>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</si>
  <si>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</si>
  <si>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</si>
  <si>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</si>
  <si>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</si>
  <si>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</si>
  <si>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</si>
  <si>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V0335 Cam / GSC 4328-2023</t>
  </si>
  <si>
    <t>OEJV 0083</t>
  </si>
  <si>
    <t>OEJV 0160</t>
  </si>
  <si>
    <t>I</t>
  </si>
  <si>
    <t>II</t>
  </si>
  <si>
    <t>EA</t>
  </si>
  <si>
    <t>vis</t>
  </si>
  <si>
    <t>OEJV 0179</t>
  </si>
  <si>
    <t>RHN 2020</t>
  </si>
  <si>
    <t>OEJV 0211</t>
  </si>
  <si>
    <t>JAVSO 49, 106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</si>
</sst>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4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21" fillId="0" borderId="0"/>
    <xf numFmtId="0" fontId="21" fillId="0" borderId="0"/>
    <xf numFmtId="0" fontId="21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4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0" fillId="0" borderId="0" xfId="0" applyFont="1" applyAlignment="1">
      <alignment horizontal="left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5" fillId="0" borderId="0" xfId="0" applyFont="1" applyAlignment="1"/>
    <xf numFmtId="0" fontId="32" fillId="0" borderId="0" xfId="0" applyFont="1" applyAlignment="1">
      <alignment vertical="top"/>
    </xf>
    <xf numFmtId="0" fontId="5" fillId="0" borderId="0" xfId="42" applyFont="1"/>
    <xf numFmtId="0" fontId="5" fillId="0" borderId="0" xfId="42" applyFont="1" applyAlignment="1">
      <alignment horizontal="center"/>
    </xf>
    <xf numFmtId="0" fontId="5" fillId="0" borderId="0" xfId="42" applyFont="1" applyAlignment="1">
      <alignment horizontal="left"/>
    </xf>
    <xf numFmtId="0" fontId="31" fillId="0" borderId="0" xfId="41" applyFont="1"/>
    <xf numFmtId="0" fontId="31" fillId="0" borderId="0" xfId="41" applyFont="1" applyAlignment="1">
      <alignment horizontal="center"/>
    </xf>
    <xf numFmtId="0" fontId="31" fillId="0" borderId="0" xfId="41" applyFont="1" applyAlignment="1">
      <alignment horizontal="left"/>
    </xf>
    <xf numFmtId="0" fontId="31" fillId="0" borderId="0" xfId="0" applyFont="1" applyAlignment="1"/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left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rmal_A_1" xfId="42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V0335 Cam - O-C Diagr.</a:t>
            </a:r>
          </a:p>
        </c:rich>
      </c:tx>
      <c:layout>
        <c:manualLayout>
          <c:xMode val="edge"/>
          <c:yMode val="edge"/>
          <c:x val="0.36390977443609024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B0C-4780-B07A-8243B19A4FD7}"/>
            </c:ext>
          </c:extLst>
        </c:ser>
        <c:ser>
          <c:idx val="1"/>
          <c:order val="1"/>
          <c:tx>
            <c:strRef>
              <c:f>A!$I$20:$I$20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B0C-4780-B07A-8243B19A4FD7}"/>
            </c:ext>
          </c:extLst>
        </c:ser>
        <c:ser>
          <c:idx val="3"/>
          <c:order val="2"/>
          <c:tx>
            <c:strRef>
              <c:f>A!$J$20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B0C-4780-B07A-8243B19A4FD7}"/>
            </c:ext>
          </c:extLst>
        </c:ser>
        <c:ser>
          <c:idx val="4"/>
          <c:order val="3"/>
          <c:tx>
            <c:strRef>
              <c:f>A!$K$20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A!$K$21:$K$999</c:f>
              <c:numCache>
                <c:formatCode>General</c:formatCode>
                <c:ptCount val="979"/>
                <c:pt idx="1">
                  <c:v>-7.3900001370930113E-3</c:v>
                </c:pt>
                <c:pt idx="2">
                  <c:v>-7.1900001421454363E-3</c:v>
                </c:pt>
                <c:pt idx="3">
                  <c:v>-6.2900001357775182E-3</c:v>
                </c:pt>
                <c:pt idx="6">
                  <c:v>-6.4900001380010508E-3</c:v>
                </c:pt>
                <c:pt idx="7">
                  <c:v>-5.6900001363828778E-3</c:v>
                </c:pt>
                <c:pt idx="8">
                  <c:v>-5.190000134462025E-3</c:v>
                </c:pt>
                <c:pt idx="9">
                  <c:v>-3.4900001337518916E-3</c:v>
                </c:pt>
                <c:pt idx="10">
                  <c:v>-6.2600001328974031E-3</c:v>
                </c:pt>
                <c:pt idx="11">
                  <c:v>-5.5600001360289752E-3</c:v>
                </c:pt>
                <c:pt idx="12">
                  <c:v>-5.5600001360289752E-3</c:v>
                </c:pt>
                <c:pt idx="13">
                  <c:v>-4.9600001366343349E-3</c:v>
                </c:pt>
                <c:pt idx="14">
                  <c:v>-6.2100001377984881E-3</c:v>
                </c:pt>
                <c:pt idx="15">
                  <c:v>-7.8400001439149491E-3</c:v>
                </c:pt>
                <c:pt idx="16">
                  <c:v>-6.5300001369905658E-3</c:v>
                </c:pt>
                <c:pt idx="17">
                  <c:v>-1.1230000236537308E-2</c:v>
                </c:pt>
                <c:pt idx="18">
                  <c:v>-7.0700001379009336E-3</c:v>
                </c:pt>
                <c:pt idx="19">
                  <c:v>-0.26155600014317315</c:v>
                </c:pt>
                <c:pt idx="20">
                  <c:v>-0.26061000014306046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B0C-4780-B07A-8243B19A4FD7}"/>
            </c:ext>
          </c:extLst>
        </c:ser>
        <c:ser>
          <c:idx val="2"/>
          <c:order val="4"/>
          <c:tx>
            <c:strRef>
              <c:f>A!$L$20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B0C-4780-B07A-8243B19A4FD7}"/>
            </c:ext>
          </c:extLst>
        </c:ser>
        <c:ser>
          <c:idx val="5"/>
          <c:order val="5"/>
          <c:tx>
            <c:strRef>
              <c:f>A!$M$20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B0C-4780-B07A-8243B19A4FD7}"/>
            </c:ext>
          </c:extLst>
        </c:ser>
        <c:ser>
          <c:idx val="6"/>
          <c:order val="6"/>
          <c:tx>
            <c:strRef>
              <c:f>A!$N$20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B0C-4780-B07A-8243B19A4FD7}"/>
            </c:ext>
          </c:extLst>
        </c:ser>
        <c:ser>
          <c:idx val="7"/>
          <c:order val="7"/>
          <c:tx>
            <c:strRef>
              <c:f>A!$O$20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A!$O$21:$O$999</c:f>
              <c:numCache>
                <c:formatCode>General</c:formatCode>
                <c:ptCount val="979"/>
                <c:pt idx="0">
                  <c:v>0.18906028434659403</c:v>
                </c:pt>
                <c:pt idx="1">
                  <c:v>-1.2294531939968656E-3</c:v>
                </c:pt>
                <c:pt idx="2">
                  <c:v>-1.2294531939968656E-3</c:v>
                </c:pt>
                <c:pt idx="3">
                  <c:v>-1.2294531939968656E-3</c:v>
                </c:pt>
                <c:pt idx="4">
                  <c:v>-1.7795749572612485E-3</c:v>
                </c:pt>
                <c:pt idx="5">
                  <c:v>-1.7795749572612485E-3</c:v>
                </c:pt>
                <c:pt idx="6">
                  <c:v>-3.5871178937013359E-3</c:v>
                </c:pt>
                <c:pt idx="7">
                  <c:v>-3.5871178937013359E-3</c:v>
                </c:pt>
                <c:pt idx="8">
                  <c:v>-3.5871178937013359E-3</c:v>
                </c:pt>
                <c:pt idx="9">
                  <c:v>-3.5871178937013359E-3</c:v>
                </c:pt>
                <c:pt idx="10">
                  <c:v>-5.5256422023472196E-3</c:v>
                </c:pt>
                <c:pt idx="11">
                  <c:v>-5.5256422023472196E-3</c:v>
                </c:pt>
                <c:pt idx="12">
                  <c:v>-5.5256422023472196E-3</c:v>
                </c:pt>
                <c:pt idx="13">
                  <c:v>-5.5256422023472196E-3</c:v>
                </c:pt>
                <c:pt idx="14">
                  <c:v>-5.7352123978764991E-3</c:v>
                </c:pt>
                <c:pt idx="15">
                  <c:v>-6.0747388724313844E-2</c:v>
                </c:pt>
                <c:pt idx="16">
                  <c:v>-6.5567503221487383E-2</c:v>
                </c:pt>
                <c:pt idx="17">
                  <c:v>-9.2287703151471251E-2</c:v>
                </c:pt>
                <c:pt idx="18">
                  <c:v>-0.14043645557432452</c:v>
                </c:pt>
                <c:pt idx="19">
                  <c:v>-0.11010116977146048</c:v>
                </c:pt>
                <c:pt idx="20">
                  <c:v>-0.11010116977146048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B0C-4780-B07A-8243B19A4FD7}"/>
            </c:ext>
          </c:extLst>
        </c:ser>
        <c:ser>
          <c:idx val="8"/>
          <c:order val="8"/>
          <c:tx>
            <c:strRef>
              <c:f>A!$U$20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A!$D$21:$D$46</c:f>
                <c:numCache>
                  <c:formatCode>General</c:formatCode>
                  <c:ptCount val="26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plus>
            <c:minus>
              <c:numRef>
                <c:f>A!$D$21:$D$46</c:f>
                <c:numCache>
                  <c:formatCode>General</c:formatCode>
                  <c:ptCount val="26"/>
                  <c:pt idx="0">
                    <c:v>0</c:v>
                  </c:pt>
                  <c:pt idx="1">
                    <c:v>5.0000000000000001E-4</c:v>
                  </c:pt>
                  <c:pt idx="2">
                    <c:v>5.0000000000000001E-4</c:v>
                  </c:pt>
                  <c:pt idx="3">
                    <c:v>5.9999999999999995E-4</c:v>
                  </c:pt>
                  <c:pt idx="4">
                    <c:v>1.2999999999999999E-3</c:v>
                  </c:pt>
                  <c:pt idx="5">
                    <c:v>8.0000000000000002E-3</c:v>
                  </c:pt>
                  <c:pt idx="6">
                    <c:v>8.0000000000000004E-4</c:v>
                  </c:pt>
                  <c:pt idx="7">
                    <c:v>1E-3</c:v>
                  </c:pt>
                  <c:pt idx="8">
                    <c:v>5.0000000000000001E-4</c:v>
                  </c:pt>
                  <c:pt idx="9">
                    <c:v>8.9999999999999998E-4</c:v>
                  </c:pt>
                  <c:pt idx="10">
                    <c:v>2E-3</c:v>
                  </c:pt>
                  <c:pt idx="11">
                    <c:v>1E-3</c:v>
                  </c:pt>
                  <c:pt idx="12">
                    <c:v>1E-3</c:v>
                  </c:pt>
                  <c:pt idx="13">
                    <c:v>2E-3</c:v>
                  </c:pt>
                  <c:pt idx="14">
                    <c:v>1E-4</c:v>
                  </c:pt>
                  <c:pt idx="15">
                    <c:v>5.0000000000000001E-3</c:v>
                  </c:pt>
                  <c:pt idx="16">
                    <c:v>1.2999999999999999E-3</c:v>
                  </c:pt>
                  <c:pt idx="17">
                    <c:v>5.0000000000000001E-4</c:v>
                  </c:pt>
                  <c:pt idx="18">
                    <c:v>5.9999999999999995E-4</c:v>
                  </c:pt>
                  <c:pt idx="19">
                    <c:v>2.4899999999999998E-4</c:v>
                  </c:pt>
                  <c:pt idx="20">
                    <c:v>2.6400000000000002E-4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3632</c:v>
                </c:pt>
                <c:pt idx="2">
                  <c:v>3632</c:v>
                </c:pt>
                <c:pt idx="3">
                  <c:v>3632</c:v>
                </c:pt>
                <c:pt idx="4">
                  <c:v>3642.5</c:v>
                </c:pt>
                <c:pt idx="5">
                  <c:v>3642.5</c:v>
                </c:pt>
                <c:pt idx="6">
                  <c:v>3677</c:v>
                </c:pt>
                <c:pt idx="7">
                  <c:v>3677</c:v>
                </c:pt>
                <c:pt idx="8">
                  <c:v>3677</c:v>
                </c:pt>
                <c:pt idx="9">
                  <c:v>3677</c:v>
                </c:pt>
                <c:pt idx="10">
                  <c:v>3714</c:v>
                </c:pt>
                <c:pt idx="11">
                  <c:v>3714</c:v>
                </c:pt>
                <c:pt idx="12">
                  <c:v>3714</c:v>
                </c:pt>
                <c:pt idx="13">
                  <c:v>3714</c:v>
                </c:pt>
                <c:pt idx="14">
                  <c:v>3718</c:v>
                </c:pt>
                <c:pt idx="15">
                  <c:v>4768</c:v>
                </c:pt>
                <c:pt idx="16">
                  <c:v>4860</c:v>
                </c:pt>
                <c:pt idx="17">
                  <c:v>5370</c:v>
                </c:pt>
                <c:pt idx="18">
                  <c:v>6289</c:v>
                </c:pt>
                <c:pt idx="19">
                  <c:v>5710</c:v>
                </c:pt>
                <c:pt idx="20">
                  <c:v>5710</c:v>
                </c:pt>
              </c:numCache>
            </c:numRef>
          </c:xVal>
          <c:yVal>
            <c:numRef>
              <c:f>A!$U$21:$U$999</c:f>
              <c:numCache>
                <c:formatCode>General</c:formatCode>
                <c:ptCount val="979"/>
                <c:pt idx="4">
                  <c:v>5.6649998659850098E-3</c:v>
                </c:pt>
                <c:pt idx="5">
                  <c:v>1.1264999862760305E-2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B0C-4780-B07A-8243B19A4F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0373648"/>
        <c:axId val="1"/>
      </c:scatterChart>
      <c:valAx>
        <c:axId val="4003736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03736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954887218045113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133350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66424E39-C558-F5A0-103C-FC68866D2F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42</v>
      </c>
    </row>
    <row r="2" spans="1:6" x14ac:dyDescent="0.2">
      <c r="A2" t="s">
        <v>27</v>
      </c>
      <c r="B2" t="s">
        <v>47</v>
      </c>
      <c r="C2" s="3"/>
      <c r="D2" s="3"/>
    </row>
    <row r="3" spans="1:6" ht="13.5" thickBot="1" x14ac:dyDescent="0.25"/>
    <row r="4" spans="1:6" ht="14.25" thickTop="1" thickBot="1" x14ac:dyDescent="0.25">
      <c r="A4" s="5" t="s">
        <v>4</v>
      </c>
      <c r="C4" s="27" t="s">
        <v>41</v>
      </c>
      <c r="D4" s="28" t="s">
        <v>41</v>
      </c>
    </row>
    <row r="5" spans="1:6" ht="13.5" thickTop="1" x14ac:dyDescent="0.2">
      <c r="A5" s="9" t="s">
        <v>32</v>
      </c>
      <c r="B5" s="10"/>
      <c r="C5" s="11">
        <v>-9.5</v>
      </c>
      <c r="D5" s="10" t="s">
        <v>33</v>
      </c>
    </row>
    <row r="6" spans="1:6" x14ac:dyDescent="0.2">
      <c r="A6" s="5" t="s">
        <v>5</v>
      </c>
    </row>
    <row r="7" spans="1:6" x14ac:dyDescent="0.2">
      <c r="A7" t="s">
        <v>6</v>
      </c>
      <c r="C7" s="8">
        <v>51378.998000000138</v>
      </c>
      <c r="D7" s="29" t="s">
        <v>43</v>
      </c>
    </row>
    <row r="8" spans="1:6" x14ac:dyDescent="0.2">
      <c r="A8" t="s">
        <v>7</v>
      </c>
      <c r="C8" s="8">
        <v>1.2451300000000001</v>
      </c>
      <c r="D8" s="29" t="s">
        <v>43</v>
      </c>
    </row>
    <row r="9" spans="1:6" x14ac:dyDescent="0.2">
      <c r="A9" s="24" t="s">
        <v>36</v>
      </c>
      <c r="B9" s="25">
        <v>22</v>
      </c>
      <c r="C9" s="22" t="str">
        <f>"F"&amp;B9</f>
        <v>F22</v>
      </c>
      <c r="D9" s="23" t="str">
        <f>"G"&amp;B9</f>
        <v>G22</v>
      </c>
    </row>
    <row r="10" spans="1:6" ht="13.5" thickBot="1" x14ac:dyDescent="0.25">
      <c r="A10" s="10"/>
      <c r="B10" s="10"/>
      <c r="C10" s="4" t="s">
        <v>23</v>
      </c>
      <c r="D10" s="4" t="s">
        <v>24</v>
      </c>
      <c r="E10" s="10"/>
    </row>
    <row r="11" spans="1:6" x14ac:dyDescent="0.2">
      <c r="A11" s="10" t="s">
        <v>19</v>
      </c>
      <c r="B11" s="10"/>
      <c r="C11" s="21">
        <f ca="1">INTERCEPT(INDIRECT($D$9):G992,INDIRECT($C$9):F992)</f>
        <v>0.18906028434659403</v>
      </c>
      <c r="D11" s="3"/>
      <c r="E11" s="10"/>
    </row>
    <row r="12" spans="1:6" x14ac:dyDescent="0.2">
      <c r="A12" s="10" t="s">
        <v>20</v>
      </c>
      <c r="B12" s="10"/>
      <c r="C12" s="21">
        <f ca="1">SLOPE(INDIRECT($D$9):G992,INDIRECT($C$9):F992)</f>
        <v>-5.2392548882321283E-5</v>
      </c>
      <c r="D12" s="3"/>
      <c r="E12" s="10"/>
    </row>
    <row r="13" spans="1:6" x14ac:dyDescent="0.2">
      <c r="A13" s="10" t="s">
        <v>22</v>
      </c>
      <c r="B13" s="10"/>
      <c r="C13" s="3" t="s">
        <v>17</v>
      </c>
    </row>
    <row r="14" spans="1:6" x14ac:dyDescent="0.2">
      <c r="A14" s="10"/>
      <c r="B14" s="10"/>
      <c r="C14" s="10"/>
    </row>
    <row r="15" spans="1:6" x14ac:dyDescent="0.2">
      <c r="A15" s="12" t="s">
        <v>21</v>
      </c>
      <c r="B15" s="10"/>
      <c r="C15" s="13">
        <f ca="1">(C7+C11)+(C8+C12)*INT(MAX(F21:F3533))</f>
        <v>59209.480133544566</v>
      </c>
      <c r="E15" s="14" t="s">
        <v>38</v>
      </c>
      <c r="F15" s="11">
        <v>1</v>
      </c>
    </row>
    <row r="16" spans="1:6" x14ac:dyDescent="0.2">
      <c r="A16" s="16" t="s">
        <v>8</v>
      </c>
      <c r="B16" s="10"/>
      <c r="C16" s="17">
        <f ca="1">+C8+C12</f>
        <v>1.2450776074511178</v>
      </c>
      <c r="E16" s="14" t="s">
        <v>34</v>
      </c>
      <c r="F16" s="15">
        <f ca="1">NOW()+15018.5+$C$5/24</f>
        <v>60324.801389351851</v>
      </c>
    </row>
    <row r="17" spans="1:21" ht="13.5" thickBot="1" x14ac:dyDescent="0.25">
      <c r="A17" s="14" t="s">
        <v>31</v>
      </c>
      <c r="B17" s="10"/>
      <c r="C17" s="10">
        <f>COUNT(C21:C2191)</f>
        <v>21</v>
      </c>
      <c r="E17" s="14" t="s">
        <v>39</v>
      </c>
      <c r="F17" s="15">
        <f ca="1">ROUND(2*(F16-$C$7)/$C$8,0)/2+F15</f>
        <v>7185.5</v>
      </c>
    </row>
    <row r="18" spans="1:21" ht="14.25" thickTop="1" thickBot="1" x14ac:dyDescent="0.25">
      <c r="A18" s="16" t="s">
        <v>9</v>
      </c>
      <c r="B18" s="10"/>
      <c r="C18" s="19">
        <f ca="1">+C15</f>
        <v>59209.480133544566</v>
      </c>
      <c r="D18" s="20">
        <f ca="1">+C16</f>
        <v>1.2450776074511178</v>
      </c>
      <c r="E18" s="14" t="s">
        <v>40</v>
      </c>
      <c r="F18" s="23">
        <f ca="1">ROUND(2*(F16-$C$15)/$C$16,0)/2+F15</f>
        <v>897</v>
      </c>
    </row>
    <row r="19" spans="1:21" ht="13.5" thickTop="1" x14ac:dyDescent="0.2">
      <c r="E19" s="14" t="s">
        <v>35</v>
      </c>
      <c r="F19" s="18">
        <f ca="1">+$C$15+$C$16*F18-15018.5-$C$5/24</f>
        <v>45308.210580761552</v>
      </c>
    </row>
    <row r="20" spans="1:21" ht="13.5" thickBot="1" x14ac:dyDescent="0.25">
      <c r="A20" s="4" t="s">
        <v>10</v>
      </c>
      <c r="B20" s="4" t="s">
        <v>11</v>
      </c>
      <c r="C20" s="4" t="s">
        <v>12</v>
      </c>
      <c r="D20" s="4" t="s">
        <v>16</v>
      </c>
      <c r="E20" s="4" t="s">
        <v>13</v>
      </c>
      <c r="F20" s="4" t="s">
        <v>14</v>
      </c>
      <c r="G20" s="4" t="s">
        <v>15</v>
      </c>
      <c r="H20" s="7" t="s">
        <v>3</v>
      </c>
      <c r="I20" s="7" t="s">
        <v>48</v>
      </c>
      <c r="J20" s="7" t="s">
        <v>1</v>
      </c>
      <c r="K20" s="7" t="s">
        <v>2</v>
      </c>
      <c r="L20" s="7" t="s">
        <v>28</v>
      </c>
      <c r="M20" s="7" t="s">
        <v>29</v>
      </c>
      <c r="N20" s="7" t="s">
        <v>30</v>
      </c>
      <c r="O20" s="7" t="s">
        <v>26</v>
      </c>
      <c r="P20" s="6" t="s">
        <v>25</v>
      </c>
      <c r="Q20" s="4" t="s">
        <v>18</v>
      </c>
      <c r="U20" s="26" t="s">
        <v>37</v>
      </c>
    </row>
    <row r="21" spans="1:21" x14ac:dyDescent="0.2">
      <c r="A21" s="29" t="s">
        <v>43</v>
      </c>
      <c r="C21" s="8">
        <f>C$7</f>
        <v>51378.998000000138</v>
      </c>
      <c r="D21" s="8" t="s">
        <v>17</v>
      </c>
      <c r="E21">
        <f>+(C21-C$7)/C$8</f>
        <v>0</v>
      </c>
      <c r="F21">
        <f t="shared" ref="F21:F41" si="0">ROUND(2*E21,0)/2</f>
        <v>0</v>
      </c>
      <c r="G21">
        <f>+C21-(C$7+F21*C$8)</f>
        <v>0</v>
      </c>
      <c r="I21">
        <f>+G21</f>
        <v>0</v>
      </c>
      <c r="O21">
        <f ca="1">+C$11+C$12*$F21</f>
        <v>0.18906028434659403</v>
      </c>
      <c r="Q21" s="2">
        <f>+C21-15018.5</f>
        <v>36360.498000000138</v>
      </c>
    </row>
    <row r="22" spans="1:21" x14ac:dyDescent="0.2">
      <c r="A22" s="30" t="s">
        <v>44</v>
      </c>
      <c r="B22" s="31" t="s">
        <v>45</v>
      </c>
      <c r="C22" s="32">
        <v>55901.302770000002</v>
      </c>
      <c r="D22" s="32">
        <v>5.0000000000000001E-4</v>
      </c>
      <c r="E22">
        <f t="shared" ref="E22:E28" si="1">+(C22-C$7)/C$8</f>
        <v>3631.9940648766506</v>
      </c>
      <c r="F22">
        <f t="shared" si="0"/>
        <v>3632</v>
      </c>
      <c r="G22">
        <f>+C22-(C$7+F22*C$8)</f>
        <v>-7.3900001370930113E-3</v>
      </c>
      <c r="K22">
        <f>+G22</f>
        <v>-7.3900001370930113E-3</v>
      </c>
      <c r="O22">
        <f t="shared" ref="O22:O28" ca="1" si="2">+C$11+C$12*$F22</f>
        <v>-1.2294531939968656E-3</v>
      </c>
      <c r="Q22" s="2">
        <f t="shared" ref="Q22:Q28" si="3">+C22-15018.5</f>
        <v>40882.802770000002</v>
      </c>
    </row>
    <row r="23" spans="1:21" x14ac:dyDescent="0.2">
      <c r="A23" s="30" t="s">
        <v>44</v>
      </c>
      <c r="B23" s="31" t="s">
        <v>45</v>
      </c>
      <c r="C23" s="32">
        <v>55901.302969999997</v>
      </c>
      <c r="D23" s="32">
        <v>5.0000000000000001E-4</v>
      </c>
      <c r="E23">
        <f t="shared" si="1"/>
        <v>3631.9942255024448</v>
      </c>
      <c r="F23">
        <f t="shared" si="0"/>
        <v>3632</v>
      </c>
      <c r="G23">
        <f>+C23-(C$7+F23*C$8)</f>
        <v>-7.1900001421454363E-3</v>
      </c>
      <c r="K23">
        <f>+G23</f>
        <v>-7.1900001421454363E-3</v>
      </c>
      <c r="O23">
        <f t="shared" ca="1" si="2"/>
        <v>-1.2294531939968656E-3</v>
      </c>
      <c r="Q23" s="2">
        <f t="shared" si="3"/>
        <v>40882.802969999997</v>
      </c>
    </row>
    <row r="24" spans="1:21" x14ac:dyDescent="0.2">
      <c r="A24" s="30" t="s">
        <v>44</v>
      </c>
      <c r="B24" s="31" t="s">
        <v>45</v>
      </c>
      <c r="C24" s="32">
        <v>55901.303870000003</v>
      </c>
      <c r="D24" s="32">
        <v>5.9999999999999995E-4</v>
      </c>
      <c r="E24">
        <f t="shared" si="1"/>
        <v>3631.9949483185414</v>
      </c>
      <c r="F24">
        <f t="shared" si="0"/>
        <v>3632</v>
      </c>
      <c r="G24">
        <f>+C24-(C$7+F24*C$8)</f>
        <v>-6.2900001357775182E-3</v>
      </c>
      <c r="K24">
        <f>+G24</f>
        <v>-6.2900001357775182E-3</v>
      </c>
      <c r="O24">
        <f t="shared" ca="1" si="2"/>
        <v>-1.2294531939968656E-3</v>
      </c>
      <c r="Q24" s="2">
        <f t="shared" si="3"/>
        <v>40882.803870000003</v>
      </c>
    </row>
    <row r="25" spans="1:21" x14ac:dyDescent="0.2">
      <c r="A25" s="30" t="s">
        <v>44</v>
      </c>
      <c r="B25" s="31" t="s">
        <v>46</v>
      </c>
      <c r="C25" s="32">
        <v>55914.389690000004</v>
      </c>
      <c r="D25" s="32">
        <v>1.2999999999999999E-3</v>
      </c>
      <c r="E25">
        <f t="shared" si="1"/>
        <v>3642.5045497256233</v>
      </c>
      <c r="F25">
        <f t="shared" si="0"/>
        <v>3642.5</v>
      </c>
      <c r="O25">
        <f t="shared" ca="1" si="2"/>
        <v>-1.7795749572612485E-3</v>
      </c>
      <c r="Q25" s="2">
        <f t="shared" si="3"/>
        <v>40895.889690000004</v>
      </c>
      <c r="U25">
        <f>+C25-(C$7+F25*C$8)</f>
        <v>5.6649998659850098E-3</v>
      </c>
    </row>
    <row r="26" spans="1:21" x14ac:dyDescent="0.2">
      <c r="A26" s="30" t="s">
        <v>44</v>
      </c>
      <c r="B26" s="31" t="s">
        <v>46</v>
      </c>
      <c r="C26" s="32">
        <v>55914.39529</v>
      </c>
      <c r="D26" s="32">
        <v>8.0000000000000002E-3</v>
      </c>
      <c r="E26">
        <f t="shared" si="1"/>
        <v>3642.5090472479678</v>
      </c>
      <c r="F26">
        <f t="shared" si="0"/>
        <v>3642.5</v>
      </c>
      <c r="O26">
        <f t="shared" ca="1" si="2"/>
        <v>-1.7795749572612485E-3</v>
      </c>
      <c r="Q26" s="2">
        <f t="shared" si="3"/>
        <v>40895.89529</v>
      </c>
      <c r="U26">
        <f>+C26-(C$7+F26*C$8)</f>
        <v>1.1264999862760305E-2</v>
      </c>
    </row>
    <row r="27" spans="1:21" x14ac:dyDescent="0.2">
      <c r="A27" s="30" t="s">
        <v>44</v>
      </c>
      <c r="B27" s="31" t="s">
        <v>45</v>
      </c>
      <c r="C27" s="32">
        <v>55957.334519999997</v>
      </c>
      <c r="D27" s="32">
        <v>8.0000000000000004E-4</v>
      </c>
      <c r="E27">
        <f t="shared" si="1"/>
        <v>3676.9947876927376</v>
      </c>
      <c r="F27">
        <f t="shared" si="0"/>
        <v>3677</v>
      </c>
      <c r="G27">
        <f t="shared" ref="G27:G39" si="4">+C27-(C$7+F27*C$8)</f>
        <v>-6.4900001380010508E-3</v>
      </c>
      <c r="K27">
        <f t="shared" ref="K27:K39" si="5">+G27</f>
        <v>-6.4900001380010508E-3</v>
      </c>
      <c r="O27">
        <f t="shared" ca="1" si="2"/>
        <v>-3.5871178937013359E-3</v>
      </c>
      <c r="Q27" s="2">
        <f t="shared" si="3"/>
        <v>40938.834519999997</v>
      </c>
    </row>
    <row r="28" spans="1:21" x14ac:dyDescent="0.2">
      <c r="A28" s="30" t="s">
        <v>44</v>
      </c>
      <c r="B28" s="31" t="s">
        <v>45</v>
      </c>
      <c r="C28" s="32">
        <v>55957.335319999998</v>
      </c>
      <c r="D28" s="32">
        <v>1E-3</v>
      </c>
      <c r="E28">
        <f t="shared" si="1"/>
        <v>3676.9954301959315</v>
      </c>
      <c r="F28">
        <f t="shared" si="0"/>
        <v>3677</v>
      </c>
      <c r="G28">
        <f t="shared" si="4"/>
        <v>-5.6900001363828778E-3</v>
      </c>
      <c r="K28">
        <f t="shared" si="5"/>
        <v>-5.6900001363828778E-3</v>
      </c>
      <c r="O28">
        <f t="shared" ca="1" si="2"/>
        <v>-3.5871178937013359E-3</v>
      </c>
      <c r="Q28" s="2">
        <f t="shared" si="3"/>
        <v>40938.835319999998</v>
      </c>
    </row>
    <row r="29" spans="1:21" x14ac:dyDescent="0.2">
      <c r="A29" s="30" t="s">
        <v>44</v>
      </c>
      <c r="B29" s="31" t="s">
        <v>45</v>
      </c>
      <c r="C29" s="32">
        <v>55957.33582</v>
      </c>
      <c r="D29" s="32">
        <v>5.0000000000000001E-4</v>
      </c>
      <c r="E29">
        <f t="shared" ref="E29:E39" si="6">+(C29-C$7)/C$8</f>
        <v>3676.9958317604282</v>
      </c>
      <c r="F29">
        <f t="shared" si="0"/>
        <v>3677</v>
      </c>
      <c r="G29">
        <f t="shared" si="4"/>
        <v>-5.190000134462025E-3</v>
      </c>
      <c r="K29">
        <f t="shared" si="5"/>
        <v>-5.190000134462025E-3</v>
      </c>
      <c r="O29">
        <f t="shared" ref="O29:O39" ca="1" si="7">+C$11+C$12*$F29</f>
        <v>-3.5871178937013359E-3</v>
      </c>
      <c r="Q29" s="2">
        <f t="shared" ref="Q29:Q39" si="8">+C29-15018.5</f>
        <v>40938.83582</v>
      </c>
    </row>
    <row r="30" spans="1:21" x14ac:dyDescent="0.2">
      <c r="A30" s="30" t="s">
        <v>44</v>
      </c>
      <c r="B30" s="31" t="s">
        <v>45</v>
      </c>
      <c r="C30" s="32">
        <v>55957.337520000001</v>
      </c>
      <c r="D30" s="32">
        <v>8.9999999999999998E-4</v>
      </c>
      <c r="E30">
        <f t="shared" si="6"/>
        <v>3676.9971970797128</v>
      </c>
      <c r="F30">
        <f t="shared" si="0"/>
        <v>3677</v>
      </c>
      <c r="G30">
        <f t="shared" si="4"/>
        <v>-3.4900001337518916E-3</v>
      </c>
      <c r="K30">
        <f t="shared" si="5"/>
        <v>-3.4900001337518916E-3</v>
      </c>
      <c r="O30">
        <f t="shared" ca="1" si="7"/>
        <v>-3.5871178937013359E-3</v>
      </c>
      <c r="Q30" s="2">
        <f t="shared" si="8"/>
        <v>40938.837520000001</v>
      </c>
    </row>
    <row r="31" spans="1:21" x14ac:dyDescent="0.2">
      <c r="A31" s="30" t="s">
        <v>44</v>
      </c>
      <c r="B31" s="31" t="s">
        <v>45</v>
      </c>
      <c r="C31" s="32">
        <v>56003.404560000003</v>
      </c>
      <c r="D31" s="32">
        <v>2E-3</v>
      </c>
      <c r="E31">
        <f t="shared" si="6"/>
        <v>3713.9949724124103</v>
      </c>
      <c r="F31">
        <f t="shared" si="0"/>
        <v>3714</v>
      </c>
      <c r="G31">
        <f t="shared" si="4"/>
        <v>-6.2600001328974031E-3</v>
      </c>
      <c r="K31">
        <f t="shared" si="5"/>
        <v>-6.2600001328974031E-3</v>
      </c>
      <c r="O31">
        <f t="shared" ca="1" si="7"/>
        <v>-5.5256422023472196E-3</v>
      </c>
      <c r="Q31" s="2">
        <f t="shared" si="8"/>
        <v>40984.904560000003</v>
      </c>
    </row>
    <row r="32" spans="1:21" x14ac:dyDescent="0.2">
      <c r="A32" s="30" t="s">
        <v>44</v>
      </c>
      <c r="B32" s="31" t="s">
        <v>45</v>
      </c>
      <c r="C32" s="32">
        <v>56003.40526</v>
      </c>
      <c r="D32" s="32">
        <v>1E-3</v>
      </c>
      <c r="E32">
        <f t="shared" si="6"/>
        <v>3713.9955346027014</v>
      </c>
      <c r="F32">
        <f t="shared" si="0"/>
        <v>3714</v>
      </c>
      <c r="G32">
        <f t="shared" si="4"/>
        <v>-5.5600001360289752E-3</v>
      </c>
      <c r="K32">
        <f t="shared" si="5"/>
        <v>-5.5600001360289752E-3</v>
      </c>
      <c r="O32">
        <f t="shared" ca="1" si="7"/>
        <v>-5.5256422023472196E-3</v>
      </c>
      <c r="Q32" s="2">
        <f t="shared" si="8"/>
        <v>40984.90526</v>
      </c>
    </row>
    <row r="33" spans="1:17" x14ac:dyDescent="0.2">
      <c r="A33" s="30" t="s">
        <v>44</v>
      </c>
      <c r="B33" s="31" t="s">
        <v>45</v>
      </c>
      <c r="C33" s="32">
        <v>56003.40526</v>
      </c>
      <c r="D33" s="32">
        <v>1E-3</v>
      </c>
      <c r="E33">
        <f t="shared" si="6"/>
        <v>3713.9955346027014</v>
      </c>
      <c r="F33">
        <f t="shared" si="0"/>
        <v>3714</v>
      </c>
      <c r="G33">
        <f t="shared" si="4"/>
        <v>-5.5600001360289752E-3</v>
      </c>
      <c r="K33">
        <f t="shared" si="5"/>
        <v>-5.5600001360289752E-3</v>
      </c>
      <c r="O33">
        <f t="shared" ca="1" si="7"/>
        <v>-5.5256422023472196E-3</v>
      </c>
      <c r="Q33" s="2">
        <f t="shared" si="8"/>
        <v>40984.90526</v>
      </c>
    </row>
    <row r="34" spans="1:17" x14ac:dyDescent="0.2">
      <c r="A34" s="30" t="s">
        <v>44</v>
      </c>
      <c r="B34" s="31" t="s">
        <v>45</v>
      </c>
      <c r="C34" s="32">
        <v>56003.405859999999</v>
      </c>
      <c r="D34" s="32">
        <v>2E-3</v>
      </c>
      <c r="E34">
        <f t="shared" si="6"/>
        <v>3713.996016480095</v>
      </c>
      <c r="F34">
        <f t="shared" si="0"/>
        <v>3714</v>
      </c>
      <c r="G34">
        <f t="shared" si="4"/>
        <v>-4.9600001366343349E-3</v>
      </c>
      <c r="K34">
        <f t="shared" si="5"/>
        <v>-4.9600001366343349E-3</v>
      </c>
      <c r="O34">
        <f t="shared" ca="1" si="7"/>
        <v>-5.5256422023472196E-3</v>
      </c>
      <c r="Q34" s="2">
        <f t="shared" si="8"/>
        <v>40984.905859999999</v>
      </c>
    </row>
    <row r="35" spans="1:17" x14ac:dyDescent="0.2">
      <c r="A35" s="30" t="s">
        <v>44</v>
      </c>
      <c r="B35" s="31" t="s">
        <v>45</v>
      </c>
      <c r="C35" s="32">
        <v>56008.385130000002</v>
      </c>
      <c r="D35" s="32">
        <v>1E-4</v>
      </c>
      <c r="E35">
        <f t="shared" si="6"/>
        <v>3717.9950125688597</v>
      </c>
      <c r="F35">
        <f t="shared" si="0"/>
        <v>3718</v>
      </c>
      <c r="G35">
        <f t="shared" si="4"/>
        <v>-6.2100001377984881E-3</v>
      </c>
      <c r="K35">
        <f t="shared" si="5"/>
        <v>-6.2100001377984881E-3</v>
      </c>
      <c r="O35">
        <f t="shared" ca="1" si="7"/>
        <v>-5.7352123978764991E-3</v>
      </c>
      <c r="Q35" s="2">
        <f t="shared" si="8"/>
        <v>40989.885130000002</v>
      </c>
    </row>
    <row r="36" spans="1:17" x14ac:dyDescent="0.2">
      <c r="A36" s="34" t="s">
        <v>0</v>
      </c>
      <c r="B36" s="33"/>
      <c r="C36" s="32">
        <v>57315.77</v>
      </c>
      <c r="D36" s="32">
        <v>5.0000000000000001E-3</v>
      </c>
      <c r="E36">
        <f t="shared" si="6"/>
        <v>4767.9937034686009</v>
      </c>
      <c r="F36">
        <f t="shared" si="0"/>
        <v>4768</v>
      </c>
      <c r="G36">
        <f t="shared" si="4"/>
        <v>-7.8400001439149491E-3</v>
      </c>
      <c r="K36">
        <f t="shared" si="5"/>
        <v>-7.8400001439149491E-3</v>
      </c>
      <c r="O36">
        <f t="shared" ca="1" si="7"/>
        <v>-6.0747388724313844E-2</v>
      </c>
      <c r="Q36" s="2">
        <f t="shared" si="8"/>
        <v>42297.27</v>
      </c>
    </row>
    <row r="37" spans="1:17" x14ac:dyDescent="0.2">
      <c r="A37" s="35" t="s">
        <v>49</v>
      </c>
      <c r="B37" s="36" t="s">
        <v>45</v>
      </c>
      <c r="C37" s="37">
        <v>57430.323270000001</v>
      </c>
      <c r="D37" s="37">
        <v>1.2999999999999999E-3</v>
      </c>
      <c r="E37">
        <f t="shared" si="6"/>
        <v>4859.9947555675817</v>
      </c>
      <c r="F37">
        <f t="shared" si="0"/>
        <v>4860</v>
      </c>
      <c r="G37">
        <f t="shared" si="4"/>
        <v>-6.5300001369905658E-3</v>
      </c>
      <c r="K37">
        <f t="shared" si="5"/>
        <v>-6.5300001369905658E-3</v>
      </c>
      <c r="O37">
        <f t="shared" ca="1" si="7"/>
        <v>-6.5567503221487383E-2</v>
      </c>
      <c r="Q37" s="2">
        <f t="shared" si="8"/>
        <v>42411.823270000001</v>
      </c>
    </row>
    <row r="38" spans="1:17" x14ac:dyDescent="0.2">
      <c r="A38" s="38" t="s">
        <v>51</v>
      </c>
      <c r="B38" s="39" t="s">
        <v>45</v>
      </c>
      <c r="C38" s="40">
        <v>58065.334869999904</v>
      </c>
      <c r="D38" s="40">
        <v>5.0000000000000001E-4</v>
      </c>
      <c r="E38">
        <f t="shared" si="6"/>
        <v>5369.9909808612483</v>
      </c>
      <c r="F38">
        <f t="shared" si="0"/>
        <v>5370</v>
      </c>
      <c r="G38">
        <f t="shared" si="4"/>
        <v>-1.1230000236537308E-2</v>
      </c>
      <c r="K38">
        <f t="shared" si="5"/>
        <v>-1.1230000236537308E-2</v>
      </c>
      <c r="O38">
        <f t="shared" ca="1" si="7"/>
        <v>-9.2287703151471251E-2</v>
      </c>
      <c r="Q38" s="2">
        <f t="shared" si="8"/>
        <v>43046.834869999904</v>
      </c>
    </row>
    <row r="39" spans="1:17" x14ac:dyDescent="0.2">
      <c r="A39" s="34" t="s">
        <v>50</v>
      </c>
      <c r="C39" s="8">
        <v>59209.613499999999</v>
      </c>
      <c r="D39" s="8">
        <v>5.9999999999999995E-4</v>
      </c>
      <c r="E39">
        <f t="shared" si="6"/>
        <v>6288.9943218779254</v>
      </c>
      <c r="F39">
        <f t="shared" si="0"/>
        <v>6289</v>
      </c>
      <c r="G39">
        <f t="shared" si="4"/>
        <v>-7.0700001379009336E-3</v>
      </c>
      <c r="K39">
        <f t="shared" si="5"/>
        <v>-7.0700001379009336E-3</v>
      </c>
      <c r="O39">
        <f t="shared" ca="1" si="7"/>
        <v>-0.14043645557432452</v>
      </c>
      <c r="Q39" s="2">
        <f t="shared" si="8"/>
        <v>44191.113499999999</v>
      </c>
    </row>
    <row r="40" spans="1:17" x14ac:dyDescent="0.2">
      <c r="A40" s="41" t="s">
        <v>52</v>
      </c>
      <c r="B40" s="42" t="s">
        <v>45</v>
      </c>
      <c r="C40" s="43">
        <v>58488.428743999997</v>
      </c>
      <c r="D40" s="43">
        <v>2.4899999999999998E-4</v>
      </c>
      <c r="E40">
        <f>+(C40-C$7)/C$8</f>
        <v>5709.7899367936352</v>
      </c>
      <c r="F40">
        <f t="shared" si="0"/>
        <v>5710</v>
      </c>
      <c r="G40">
        <f>+C40-(C$7+F40*C$8)</f>
        <v>-0.26155600014317315</v>
      </c>
      <c r="K40">
        <f>+G40</f>
        <v>-0.26155600014317315</v>
      </c>
      <c r="O40">
        <f ca="1">+C$11+C$12*$F40</f>
        <v>-0.11010116977146048</v>
      </c>
      <c r="Q40" s="2">
        <f>+C40-15018.5</f>
        <v>43469.928743999997</v>
      </c>
    </row>
    <row r="41" spans="1:17" x14ac:dyDescent="0.2">
      <c r="A41" s="41" t="s">
        <v>52</v>
      </c>
      <c r="B41" s="42" t="s">
        <v>45</v>
      </c>
      <c r="C41" s="43">
        <v>58488.429689999997</v>
      </c>
      <c r="D41" s="43">
        <v>2.6400000000000002E-4</v>
      </c>
      <c r="E41">
        <f>+(C41-C$7)/C$8</f>
        <v>5709.7906965536604</v>
      </c>
      <c r="F41">
        <f t="shared" si="0"/>
        <v>5710</v>
      </c>
      <c r="G41">
        <f>+C41-(C$7+F41*C$8)</f>
        <v>-0.26061000014306046</v>
      </c>
      <c r="K41">
        <f>+G41</f>
        <v>-0.26061000014306046</v>
      </c>
      <c r="O41">
        <f ca="1">+C$11+C$12*$F41</f>
        <v>-0.11010116977146048</v>
      </c>
      <c r="Q41" s="2">
        <f>+C41-15018.5</f>
        <v>43469.929689999997</v>
      </c>
    </row>
    <row r="42" spans="1:17" x14ac:dyDescent="0.2">
      <c r="C42" s="8"/>
      <c r="D42" s="8"/>
    </row>
    <row r="43" spans="1:17" x14ac:dyDescent="0.2">
      <c r="C43" s="8"/>
      <c r="D43" s="8"/>
    </row>
    <row r="44" spans="1:17" x14ac:dyDescent="0.2">
      <c r="C44" s="8"/>
      <c r="D44" s="8"/>
    </row>
    <row r="45" spans="1:17" x14ac:dyDescent="0.2">
      <c r="C45" s="8"/>
      <c r="D45" s="8"/>
    </row>
    <row r="46" spans="1:17" x14ac:dyDescent="0.2">
      <c r="C46" s="8"/>
      <c r="D46" s="8"/>
    </row>
    <row r="47" spans="1:17" x14ac:dyDescent="0.2">
      <c r="C47" s="8"/>
      <c r="D47" s="8"/>
    </row>
    <row r="48" spans="1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rotectedRanges>
    <protectedRange sqref="A39:D39" name="Range1"/>
  </protectedRanges>
  <phoneticPr fontId="7" type="noConversion"/>
  <hyperlinks>
    <hyperlink ref="H2607" r:id="rId1" display="http://vsolj.cetus-net.org/bulletin.html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2024-01-15T06:14:00Z</dcterms:modified>
</cp:coreProperties>
</file>