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51B12415-BFC5-4349-B266-61E650CADC0D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Q25" i="1" l="1"/>
  <c r="E23" i="1"/>
  <c r="F23" i="1"/>
  <c r="G23" i="1"/>
  <c r="K23" i="1"/>
  <c r="E24" i="1"/>
  <c r="F24" i="1"/>
  <c r="Q22" i="1"/>
  <c r="Q23" i="1"/>
  <c r="Q24" i="1"/>
  <c r="C8" i="1"/>
  <c r="C7" i="1"/>
  <c r="E25" i="1"/>
  <c r="F25" i="1"/>
  <c r="D9" i="1"/>
  <c r="E21" i="1"/>
  <c r="F21" i="1"/>
  <c r="G21" i="1"/>
  <c r="K21" i="1"/>
  <c r="E9" i="1"/>
  <c r="D8" i="1"/>
  <c r="F16" i="1"/>
  <c r="F17" i="1" s="1"/>
  <c r="C17" i="1"/>
  <c r="Q21" i="1"/>
  <c r="G25" i="1"/>
  <c r="K25" i="1"/>
  <c r="G24" i="1"/>
  <c r="K24" i="1"/>
  <c r="E22" i="1"/>
  <c r="F22" i="1"/>
  <c r="G22" i="1"/>
  <c r="K22" i="1"/>
  <c r="C11" i="1"/>
  <c r="C12" i="1"/>
  <c r="C16" i="1" l="1"/>
  <c r="D18" i="1" s="1"/>
  <c r="O21" i="1"/>
  <c r="C15" i="1"/>
  <c r="O22" i="1"/>
  <c r="O24" i="1"/>
  <c r="O23" i="1"/>
  <c r="O25" i="1"/>
  <c r="C18" i="1" l="1"/>
  <c r="F18" i="1"/>
  <c r="F19" i="1" s="1"/>
</calcChain>
</file>

<file path=xl/sharedStrings.xml><?xml version="1.0" encoding="utf-8"?>
<sst xmlns="http://schemas.openxmlformats.org/spreadsheetml/2006/main" count="63" uniqueCount="50">
  <si>
    <t>IBVS 6193</t>
  </si>
  <si>
    <t>I</t>
  </si>
  <si>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</si>
  <si>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</si>
  <si>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</si>
  <si>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</si>
  <si>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</si>
  <si>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</si>
  <si>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</si>
  <si>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</si>
  <si>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</si>
  <si>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</si>
  <si>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</si>
  <si>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</si>
  <si>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</si>
  <si>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</si>
  <si>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</si>
  <si>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</si>
  <si>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</si>
  <si>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</si>
  <si>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</si>
  <si>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</si>
  <si>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</si>
  <si>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</si>
  <si>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</si>
  <si>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</si>
  <si>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</si>
  <si>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</si>
  <si>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</si>
  <si>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</si>
  <si>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</si>
  <si>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</si>
  <si>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</si>
  <si>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</si>
  <si>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</si>
  <si>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</si>
  <si>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</si>
  <si>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</si>
  <si>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</si>
  <si>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pg</t>
  </si>
  <si>
    <t>vis</t>
  </si>
  <si>
    <t>PE</t>
  </si>
  <si>
    <t>CCD</t>
  </si>
  <si>
    <t>V0361 Cam</t>
  </si>
  <si>
    <t>G4514-2034</t>
  </si>
  <si>
    <t>EA</t>
  </si>
  <si>
    <t>pr_6</t>
  </si>
  <si>
    <t>~</t>
  </si>
  <si>
    <t>V0361 Cam / GSC 4514-2034</t>
  </si>
  <si>
    <t>GCVS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</si>
</sst>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33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</font>
    <font>
      <sz val="10"/>
      <color indexed="8"/>
      <name val="Arial"/>
      <family val="2"/>
    </font>
    <font>
      <sz val="10"/>
      <name val="Arial"/>
    </font>
    <font>
      <b/>
      <sz val="10"/>
      <name val="Arial"/>
      <family val="2"/>
    </font>
    <font>
      <sz val="8"/>
      <name val="Arial"/>
    </font>
    <font>
      <sz val="10"/>
      <color indexed="10"/>
      <name val="Arial"/>
    </font>
    <font>
      <sz val="10"/>
      <color indexed="10"/>
      <name val="Arial"/>
      <family val="2"/>
    </font>
    <font>
      <sz val="10"/>
      <color indexed="20"/>
      <name val="Arial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17"/>
      <name val="Arial"/>
      <family val="2"/>
    </font>
    <font>
      <sz val="12"/>
      <color indexed="8"/>
      <name val="Arial"/>
      <family val="2"/>
    </font>
    <font>
      <sz val="12"/>
      <color indexed="9"/>
      <name val="Arial"/>
      <family val="2"/>
    </font>
    <font>
      <sz val="12"/>
      <color indexed="20"/>
      <name val="Arial"/>
      <family val="2"/>
    </font>
    <font>
      <b/>
      <sz val="12"/>
      <color indexed="52"/>
      <name val="Arial"/>
      <family val="2"/>
    </font>
    <font>
      <b/>
      <sz val="12"/>
      <color indexed="9"/>
      <name val="Arial"/>
      <family val="2"/>
    </font>
    <font>
      <i/>
      <sz val="12"/>
      <color indexed="23"/>
      <name val="Arial"/>
      <family val="2"/>
    </font>
    <font>
      <sz val="12"/>
      <color indexed="17"/>
      <name val="Arial"/>
      <family val="2"/>
    </font>
    <font>
      <b/>
      <sz val="11"/>
      <color indexed="56"/>
      <name val="Arial"/>
      <family val="2"/>
    </font>
    <font>
      <sz val="12"/>
      <color indexed="62"/>
      <name val="Arial"/>
      <family val="2"/>
    </font>
    <font>
      <sz val="12"/>
      <color indexed="52"/>
      <name val="Arial"/>
      <family val="2"/>
    </font>
    <font>
      <sz val="12"/>
      <color indexed="60"/>
      <name val="Arial"/>
      <family val="2"/>
    </font>
    <font>
      <b/>
      <sz val="12"/>
      <color indexed="63"/>
      <name val="Arial"/>
      <family val="2"/>
    </font>
    <font>
      <b/>
      <sz val="18"/>
      <color indexed="56"/>
      <name val="Cambria"/>
      <family val="2"/>
    </font>
    <font>
      <sz val="12"/>
      <color indexed="1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47">
    <xf numFmtId="0" fontId="0" fillId="0" borderId="0">
      <alignment vertical="top"/>
    </xf>
    <xf numFmtId="0" fontId="19" fillId="2" borderId="0" applyNumberFormat="0" applyBorder="0" applyAlignment="0" applyProtection="0"/>
    <xf numFmtId="0" fontId="19" fillId="3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5" borderId="0" applyNumberFormat="0" applyBorder="0" applyAlignment="0" applyProtection="0"/>
    <xf numFmtId="0" fontId="19" fillId="8" borderId="0" applyNumberFormat="0" applyBorder="0" applyAlignment="0" applyProtection="0"/>
    <xf numFmtId="0" fontId="19" fillId="11" borderId="0" applyNumberFormat="0" applyBorder="0" applyAlignment="0" applyProtection="0"/>
    <xf numFmtId="0" fontId="20" fillId="12" borderId="0" applyNumberFormat="0" applyBorder="0" applyAlignment="0" applyProtection="0"/>
    <xf numFmtId="0" fontId="20" fillId="9" borderId="0" applyNumberFormat="0" applyBorder="0" applyAlignment="0" applyProtection="0"/>
    <xf numFmtId="0" fontId="20" fillId="10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3" borderId="0" applyNumberFormat="0" applyBorder="0" applyAlignment="0" applyProtection="0"/>
    <xf numFmtId="0" fontId="20" fillId="14" borderId="0" applyNumberFormat="0" applyBorder="0" applyAlignment="0" applyProtection="0"/>
    <xf numFmtId="0" fontId="20" fillId="19" borderId="0" applyNumberFormat="0" applyBorder="0" applyAlignment="0" applyProtection="0"/>
    <xf numFmtId="0" fontId="21" fillId="3" borderId="0" applyNumberFormat="0" applyBorder="0" applyAlignment="0" applyProtection="0"/>
    <xf numFmtId="0" fontId="22" fillId="20" borderId="1" applyNumberFormat="0" applyAlignment="0" applyProtection="0"/>
    <xf numFmtId="0" fontId="23" fillId="21" borderId="2" applyNumberFormat="0" applyAlignment="0" applyProtection="0"/>
    <xf numFmtId="3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0" fontId="24" fillId="0" borderId="0" applyNumberFormat="0" applyFill="0" applyBorder="0" applyAlignment="0" applyProtection="0"/>
    <xf numFmtId="2" fontId="6" fillId="0" borderId="0" applyFont="0" applyFill="0" applyBorder="0" applyAlignment="0" applyProtection="0"/>
    <xf numFmtId="0" fontId="25" fillId="4" borderId="0" applyNumberFormat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6" fillId="0" borderId="3" applyNumberFormat="0" applyFill="0" applyAlignment="0" applyProtection="0"/>
    <xf numFmtId="0" fontId="26" fillId="0" borderId="0" applyNumberFormat="0" applyFill="0" applyBorder="0" applyAlignment="0" applyProtection="0"/>
    <xf numFmtId="0" fontId="27" fillId="7" borderId="1" applyNumberFormat="0" applyAlignment="0" applyProtection="0"/>
    <xf numFmtId="0" fontId="28" fillId="0" borderId="4" applyNumberFormat="0" applyFill="0" applyAlignment="0" applyProtection="0"/>
    <xf numFmtId="0" fontId="29" fillId="22" borderId="0" applyNumberFormat="0" applyBorder="0" applyAlignment="0" applyProtection="0"/>
    <xf numFmtId="0" fontId="6" fillId="0" borderId="0"/>
    <xf numFmtId="0" fontId="17" fillId="23" borderId="5" applyNumberFormat="0" applyFont="0" applyAlignment="0" applyProtection="0"/>
    <xf numFmtId="0" fontId="30" fillId="20" borderId="6" applyNumberFormat="0" applyAlignment="0" applyProtection="0"/>
    <xf numFmtId="0" fontId="31" fillId="0" borderId="0" applyNumberFormat="0" applyFill="0" applyBorder="0" applyAlignment="0" applyProtection="0"/>
    <xf numFmtId="0" fontId="6" fillId="0" borderId="7" applyNumberFormat="0" applyFont="0" applyFill="0" applyAlignment="0" applyProtection="0"/>
    <xf numFmtId="0" fontId="32" fillId="0" borderId="0" applyNumberFormat="0" applyFill="0" applyBorder="0" applyAlignment="0" applyProtection="0"/>
  </cellStyleXfs>
  <cellXfs count="4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8" xfId="0" applyBorder="1" applyAlignment="1">
      <alignment horizontal="center"/>
    </xf>
    <xf numFmtId="0" fontId="7" fillId="0" borderId="0" xfId="0" applyFont="1" applyAlignment="1"/>
    <xf numFmtId="0" fontId="7" fillId="0" borderId="8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0" fillId="0" borderId="0" xfId="0" applyAlignment="1">
      <alignment horizontal="left"/>
    </xf>
    <xf numFmtId="0" fontId="12" fillId="0" borderId="0" xfId="0" applyFont="1">
      <alignment vertical="top"/>
    </xf>
    <xf numFmtId="0" fontId="0" fillId="0" borderId="0" xfId="0">
      <alignment vertical="top"/>
    </xf>
    <xf numFmtId="0" fontId="13" fillId="0" borderId="0" xfId="0" applyFont="1">
      <alignment vertical="top"/>
    </xf>
    <xf numFmtId="0" fontId="4" fillId="0" borderId="0" xfId="0" applyFont="1">
      <alignment vertical="top"/>
    </xf>
    <xf numFmtId="0" fontId="9" fillId="0" borderId="0" xfId="0" applyFont="1" applyAlignment="1">
      <alignment horizontal="center"/>
    </xf>
    <xf numFmtId="0" fontId="11" fillId="0" borderId="0" xfId="0" applyFont="1">
      <alignment vertical="top"/>
    </xf>
    <xf numFmtId="0" fontId="10" fillId="0" borderId="0" xfId="0" applyFont="1">
      <alignment vertical="top"/>
    </xf>
    <xf numFmtId="0" fontId="7" fillId="0" borderId="0" xfId="0" applyFont="1">
      <alignment vertical="top"/>
    </xf>
    <xf numFmtId="0" fontId="10" fillId="0" borderId="0" xfId="0" applyFont="1" applyAlignment="1">
      <alignment horizontal="center"/>
    </xf>
    <xf numFmtId="22" fontId="9" fillId="0" borderId="0" xfId="0" applyNumberFormat="1" applyFont="1">
      <alignment vertical="top"/>
    </xf>
    <xf numFmtId="0" fontId="0" fillId="0" borderId="9" xfId="0" applyBorder="1">
      <alignment vertical="top"/>
    </xf>
    <xf numFmtId="0" fontId="0" fillId="0" borderId="10" xfId="0" applyBorder="1">
      <alignment vertical="top"/>
    </xf>
    <xf numFmtId="0" fontId="9" fillId="0" borderId="0" xfId="0" applyFont="1">
      <alignment vertical="top"/>
    </xf>
    <xf numFmtId="0" fontId="9" fillId="0" borderId="0" xfId="0" applyFont="1" applyAlignment="1">
      <alignment horizontal="left" vertical="top"/>
    </xf>
    <xf numFmtId="0" fontId="9" fillId="0" borderId="0" xfId="0" applyFont="1" applyAlignment="1"/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5" fillId="0" borderId="8" xfId="0" applyFont="1" applyFill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11" fillId="0" borderId="0" xfId="0" applyFont="1" applyAlignment="1">
      <alignment horizontal="left"/>
    </xf>
    <xf numFmtId="0" fontId="11" fillId="0" borderId="0" xfId="0" applyFont="1" applyAlignment="1">
      <alignment horizontal="right"/>
    </xf>
    <xf numFmtId="0" fontId="17" fillId="0" borderId="5" xfId="0" applyFont="1" applyBorder="1" applyAlignment="1">
      <alignment horizontal="center" vertical="center"/>
    </xf>
    <xf numFmtId="0" fontId="17" fillId="0" borderId="5" xfId="0" applyFont="1" applyBorder="1" applyAlignment="1">
      <alignment vertical="center"/>
    </xf>
    <xf numFmtId="0" fontId="17" fillId="0" borderId="5" xfId="0" applyNumberFormat="1" applyFont="1" applyBorder="1" applyAlignment="1">
      <alignment horizontal="left" vertical="center"/>
    </xf>
    <xf numFmtId="0" fontId="17" fillId="24" borderId="5" xfId="0" applyFont="1" applyFill="1" applyBorder="1" applyAlignment="1">
      <alignment horizontal="left" vertical="center"/>
    </xf>
    <xf numFmtId="0" fontId="13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16" fillId="25" borderId="5" xfId="0" applyFont="1" applyFill="1" applyBorder="1" applyAlignment="1">
      <alignment horizontal="left" vertical="center"/>
    </xf>
    <xf numFmtId="0" fontId="18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vertical="center"/>
    </xf>
    <xf numFmtId="0" fontId="5" fillId="0" borderId="5" xfId="0" applyNumberFormat="1" applyFont="1" applyBorder="1" applyAlignment="1">
      <alignment horizontal="left" vertical="center"/>
    </xf>
    <xf numFmtId="0" fontId="17" fillId="0" borderId="5" xfId="0" applyFont="1" applyBorder="1" applyAlignment="1">
      <alignment horizontal="left" vertical="center"/>
    </xf>
    <xf numFmtId="0" fontId="17" fillId="24" borderId="5" xfId="0" applyFont="1" applyFill="1" applyBorder="1" applyAlignment="1">
      <alignment vertical="center"/>
    </xf>
    <xf numFmtId="0" fontId="0" fillId="0" borderId="5" xfId="0" quotePrefix="1" applyBorder="1">
      <alignment vertical="top"/>
    </xf>
    <xf numFmtId="0" fontId="18" fillId="0" borderId="0" xfId="41" applyFont="1" applyAlignment="1">
      <alignment wrapText="1"/>
    </xf>
    <xf numFmtId="0" fontId="18" fillId="0" borderId="0" xfId="41" applyFont="1" applyAlignment="1">
      <alignment horizontal="center" wrapText="1"/>
    </xf>
    <xf numFmtId="0" fontId="18" fillId="0" borderId="0" xfId="41" applyFont="1" applyAlignment="1">
      <alignment horizontal="left" wrapText="1"/>
    </xf>
  </cellXfs>
  <cellStyles count="47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0" xfId="28"/>
    <cellStyle name="Currency0" xfId="29"/>
    <cellStyle name="Date" xfId="30"/>
    <cellStyle name="Explanatory Text" xfId="31" builtinId="53" customBuiltin="1"/>
    <cellStyle name="Fixed" xfId="32"/>
    <cellStyle name="Good" xfId="33" builtinId="26" customBuiltin="1"/>
    <cellStyle name="Heading 1" xfId="34" builtinId="16" customBuiltin="1"/>
    <cellStyle name="Heading 2" xfId="35" builtinId="17" customBuiltin="1"/>
    <cellStyle name="Heading 3" xfId="36" builtinId="18" customBuiltin="1"/>
    <cellStyle name="Heading 4" xfId="37" builtinId="19" customBuiltin="1"/>
    <cellStyle name="Input" xfId="38" builtinId="20" customBuiltin="1"/>
    <cellStyle name="Linked Cell" xfId="39" builtinId="24" customBuiltin="1"/>
    <cellStyle name="Neutral" xfId="40" builtinId="28" customBuiltin="1"/>
    <cellStyle name="Normal" xfId="0" builtinId="0"/>
    <cellStyle name="Normal_A" xfId="41"/>
    <cellStyle name="Note" xfId="42" builtinId="10" customBuiltin="1"/>
    <cellStyle name="Output" xfId="43" builtinId="21" customBuiltin="1"/>
    <cellStyle name="Title" xfId="44" builtinId="15" customBuiltin="1"/>
    <cellStyle name="Total" xfId="45" builtinId="25" customBuiltin="1"/>
    <cellStyle name="Warning Text" xfId="46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V0361 Cam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2857142857142863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1F1-4485-9061-ADA2F03684D0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1F1-4485-9061-ADA2F03684D0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11F1-4485-9061-ADA2F03684D0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0">
                  <c:v>0</c:v>
                </c:pt>
                <c:pt idx="1">
                  <c:v>-0.1062000000019907</c:v>
                </c:pt>
                <c:pt idx="2">
                  <c:v>-6.3000000001920853E-2</c:v>
                </c:pt>
                <c:pt idx="3">
                  <c:v>2.8599999997823033E-2</c:v>
                </c:pt>
                <c:pt idx="4">
                  <c:v>-0.15980000000854488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11F1-4485-9061-ADA2F03684D0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11F1-4485-9061-ADA2F03684D0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11F1-4485-9061-ADA2F03684D0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  <c:pt idx="3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11F1-4485-9061-ADA2F03684D0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4.5556813208356695E-3</c:v>
                </c:pt>
                <c:pt idx="1">
                  <c:v>-7.3619300143697719E-2</c:v>
                </c:pt>
                <c:pt idx="2">
                  <c:v>-7.4032924384250798E-2</c:v>
                </c:pt>
                <c:pt idx="3">
                  <c:v>-7.5963170840165212E-2</c:v>
                </c:pt>
                <c:pt idx="4">
                  <c:v>-8.1340285967355333E-2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11F1-4485-9061-ADA2F03684D0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567</c:v>
                </c:pt>
                <c:pt idx="2">
                  <c:v>570</c:v>
                </c:pt>
                <c:pt idx="3">
                  <c:v>584</c:v>
                </c:pt>
                <c:pt idx="4">
                  <c:v>623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11F1-4485-9061-ADA2F03684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9038016"/>
        <c:axId val="1"/>
      </c:scatterChart>
      <c:valAx>
        <c:axId val="5790380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932330827067664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903801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804511278195488"/>
          <c:y val="0.92397937099967764"/>
          <c:w val="0.71428571428571419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9525</xdr:colOff>
      <xdr:row>0</xdr:row>
      <xdr:rowOff>0</xdr:rowOff>
    </xdr:from>
    <xdr:to>
      <xdr:col>17</xdr:col>
      <xdr:colOff>95250</xdr:colOff>
      <xdr:row>19</xdr:row>
      <xdr:rowOff>0</xdr:rowOff>
    </xdr:to>
    <xdr:graphicFrame macro="">
      <xdr:nvGraphicFramePr>
        <xdr:cNvPr id="1027" name="Chart 1">
          <a:extLst>
            <a:ext uri="{FF2B5EF4-FFF2-40B4-BE49-F238E27FC236}">
              <a16:creationId xmlns:a16="http://schemas.microsoft.com/office/drawing/2014/main" id="{C0ED939B-EE4A-FBCC-B60D-06FBA134D9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vsolj.cetus-net.org/bulletin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0" sqref="F1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  <col min="18" max="18" width="9.140625" customWidth="1"/>
  </cols>
  <sheetData>
    <row r="1" spans="1:21" ht="20.25" x14ac:dyDescent="0.3">
      <c r="A1" s="1" t="s">
        <v>48</v>
      </c>
      <c r="F1" s="37" t="s">
        <v>43</v>
      </c>
      <c r="G1" s="31">
        <v>2010</v>
      </c>
      <c r="H1" s="38"/>
      <c r="I1" s="39" t="s">
        <v>44</v>
      </c>
      <c r="J1" s="37" t="s">
        <v>43</v>
      </c>
      <c r="K1" s="40">
        <v>4.3251164000000006</v>
      </c>
      <c r="L1" s="33">
        <v>78.425437000000002</v>
      </c>
      <c r="M1" s="34">
        <v>51598.565000000002</v>
      </c>
      <c r="N1" s="34">
        <v>8.6386000000000003</v>
      </c>
      <c r="O1" s="32" t="s">
        <v>45</v>
      </c>
      <c r="P1" s="41">
        <v>11.27</v>
      </c>
      <c r="Q1" s="41">
        <v>11.5</v>
      </c>
      <c r="S1" s="43" t="s">
        <v>47</v>
      </c>
      <c r="U1" s="42" t="s">
        <v>46</v>
      </c>
    </row>
    <row r="2" spans="1:21" x14ac:dyDescent="0.2">
      <c r="A2" t="s">
        <v>25</v>
      </c>
      <c r="B2" t="s">
        <v>45</v>
      </c>
      <c r="C2" s="30"/>
      <c r="D2" s="3"/>
    </row>
    <row r="3" spans="1:21" ht="13.5" thickBot="1" x14ac:dyDescent="0.25"/>
    <row r="4" spans="1:21" ht="14.25" thickTop="1" thickBot="1" x14ac:dyDescent="0.25">
      <c r="A4" s="5" t="s">
        <v>2</v>
      </c>
      <c r="C4" s="27">
        <v>51598.565000000002</v>
      </c>
      <c r="D4" s="28">
        <v>8.6386000000000003</v>
      </c>
    </row>
    <row r="5" spans="1:21" ht="13.5" thickTop="1" x14ac:dyDescent="0.2">
      <c r="A5" s="9" t="s">
        <v>30</v>
      </c>
      <c r="B5" s="10"/>
      <c r="C5" s="11">
        <v>-9.5</v>
      </c>
      <c r="D5" s="10" t="s">
        <v>31</v>
      </c>
      <c r="E5" s="10"/>
    </row>
    <row r="6" spans="1:21" x14ac:dyDescent="0.2">
      <c r="A6" s="5" t="s">
        <v>3</v>
      </c>
    </row>
    <row r="7" spans="1:21" x14ac:dyDescent="0.2">
      <c r="A7" t="s">
        <v>4</v>
      </c>
      <c r="C7" s="8">
        <f>M1</f>
        <v>51598.565000000002</v>
      </c>
      <c r="D7" s="29" t="s">
        <v>49</v>
      </c>
    </row>
    <row r="8" spans="1:21" x14ac:dyDescent="0.2">
      <c r="A8" t="s">
        <v>5</v>
      </c>
      <c r="C8" s="8">
        <f>N1</f>
        <v>8.6386000000000003</v>
      </c>
      <c r="D8" s="29" t="str">
        <f>D7</f>
        <v>GCVS</v>
      </c>
    </row>
    <row r="9" spans="1:21" x14ac:dyDescent="0.2">
      <c r="A9" s="24" t="s">
        <v>34</v>
      </c>
      <c r="C9" s="25">
        <v>21</v>
      </c>
      <c r="D9" s="22" t="str">
        <f>"F"&amp;C9</f>
        <v>F21</v>
      </c>
      <c r="E9" s="23" t="str">
        <f>"G"&amp;C9</f>
        <v>G21</v>
      </c>
    </row>
    <row r="10" spans="1:21" ht="13.5" thickBot="1" x14ac:dyDescent="0.25">
      <c r="A10" s="10"/>
      <c r="B10" s="10"/>
      <c r="C10" s="4" t="s">
        <v>21</v>
      </c>
      <c r="D10" s="4" t="s">
        <v>22</v>
      </c>
      <c r="E10" s="10"/>
    </row>
    <row r="11" spans="1:21" x14ac:dyDescent="0.2">
      <c r="A11" s="10" t="s">
        <v>17</v>
      </c>
      <c r="B11" s="10"/>
      <c r="C11" s="21">
        <f ca="1">INTERCEPT(INDIRECT($E$9):G992,INDIRECT($D$9):F992)</f>
        <v>4.5556813208356695E-3</v>
      </c>
      <c r="D11" s="3"/>
      <c r="E11" s="10"/>
    </row>
    <row r="12" spans="1:21" x14ac:dyDescent="0.2">
      <c r="A12" s="10" t="s">
        <v>18</v>
      </c>
      <c r="B12" s="10"/>
      <c r="C12" s="21">
        <f ca="1">SLOPE(INDIRECT($E$9):G992,INDIRECT($D$9):F992)</f>
        <v>-1.378747468510289E-4</v>
      </c>
      <c r="D12" s="3"/>
      <c r="E12" s="10"/>
    </row>
    <row r="13" spans="1:21" x14ac:dyDescent="0.2">
      <c r="A13" s="10" t="s">
        <v>20</v>
      </c>
      <c r="B13" s="10"/>
      <c r="C13" s="3" t="s">
        <v>15</v>
      </c>
    </row>
    <row r="14" spans="1:21" x14ac:dyDescent="0.2">
      <c r="A14" s="10"/>
      <c r="B14" s="10"/>
      <c r="C14" s="10"/>
    </row>
    <row r="15" spans="1:21" x14ac:dyDescent="0.2">
      <c r="A15" s="12" t="s">
        <v>19</v>
      </c>
      <c r="B15" s="10"/>
      <c r="C15" s="13">
        <f ca="1">(C7+C11)+(C8+C12)*INT(MAX(F21:F3533))</f>
        <v>56980.331459714034</v>
      </c>
      <c r="E15" s="14" t="s">
        <v>36</v>
      </c>
      <c r="F15" s="35">
        <v>1</v>
      </c>
    </row>
    <row r="16" spans="1:21" x14ac:dyDescent="0.2">
      <c r="A16" s="16" t="s">
        <v>6</v>
      </c>
      <c r="B16" s="10"/>
      <c r="C16" s="17">
        <f ca="1">+C8+C12</f>
        <v>8.6384621252531488</v>
      </c>
      <c r="E16" s="14" t="s">
        <v>32</v>
      </c>
      <c r="F16" s="36">
        <f ca="1">NOW()+15018.5+$C$5/24</f>
        <v>60324.804263425925</v>
      </c>
    </row>
    <row r="17" spans="1:21" ht="13.5" thickBot="1" x14ac:dyDescent="0.25">
      <c r="A17" s="14" t="s">
        <v>29</v>
      </c>
      <c r="B17" s="10"/>
      <c r="C17" s="10">
        <f>COUNT(C21:C2191)</f>
        <v>5</v>
      </c>
      <c r="E17" s="14" t="s">
        <v>37</v>
      </c>
      <c r="F17" s="15">
        <f ca="1">ROUND(2*(F16-$C$7)/$C$8,0)/2+F15</f>
        <v>1011</v>
      </c>
    </row>
    <row r="18" spans="1:21" ht="14.25" thickTop="1" thickBot="1" x14ac:dyDescent="0.25">
      <c r="A18" s="16" t="s">
        <v>7</v>
      </c>
      <c r="B18" s="10"/>
      <c r="C18" s="19">
        <f ca="1">+C15</f>
        <v>56980.331459714034</v>
      </c>
      <c r="D18" s="20">
        <f ca="1">+C16</f>
        <v>8.6384621252531488</v>
      </c>
      <c r="E18" s="14" t="s">
        <v>38</v>
      </c>
      <c r="F18" s="23">
        <f ca="1">ROUND(2*(F16-$C$15)/$C$16,0)/2+F15</f>
        <v>388</v>
      </c>
    </row>
    <row r="19" spans="1:21" ht="13.5" thickTop="1" x14ac:dyDescent="0.2">
      <c r="E19" s="14" t="s">
        <v>33</v>
      </c>
      <c r="F19" s="18">
        <f ca="1">+$C$15+$C$16*F18-15018.5-$C$5/24</f>
        <v>45313.950597645591</v>
      </c>
    </row>
    <row r="20" spans="1:21" ht="13.5" thickBot="1" x14ac:dyDescent="0.25">
      <c r="A20" s="4" t="s">
        <v>8</v>
      </c>
      <c r="B20" s="4" t="s">
        <v>9</v>
      </c>
      <c r="C20" s="4" t="s">
        <v>10</v>
      </c>
      <c r="D20" s="4" t="s">
        <v>14</v>
      </c>
      <c r="E20" s="4" t="s">
        <v>11</v>
      </c>
      <c r="F20" s="4" t="s">
        <v>12</v>
      </c>
      <c r="G20" s="4" t="s">
        <v>13</v>
      </c>
      <c r="H20" s="7" t="s">
        <v>39</v>
      </c>
      <c r="I20" s="7" t="s">
        <v>40</v>
      </c>
      <c r="J20" s="7" t="s">
        <v>41</v>
      </c>
      <c r="K20" s="7" t="s">
        <v>42</v>
      </c>
      <c r="L20" s="7" t="s">
        <v>26</v>
      </c>
      <c r="M20" s="7" t="s">
        <v>27</v>
      </c>
      <c r="N20" s="7" t="s">
        <v>28</v>
      </c>
      <c r="O20" s="7" t="s">
        <v>24</v>
      </c>
      <c r="P20" s="6" t="s">
        <v>23</v>
      </c>
      <c r="Q20" s="4" t="s">
        <v>16</v>
      </c>
      <c r="U20" s="26" t="s">
        <v>35</v>
      </c>
    </row>
    <row r="21" spans="1:21" x14ac:dyDescent="0.2">
      <c r="A21" t="s">
        <v>49</v>
      </c>
      <c r="C21" s="8">
        <v>51598.565000000002</v>
      </c>
      <c r="D21" s="8" t="s">
        <v>15</v>
      </c>
      <c r="E21">
        <f>+(C21-C$7)/C$8</f>
        <v>0</v>
      </c>
      <c r="F21">
        <f>ROUND(2*E21,0)/2</f>
        <v>0</v>
      </c>
      <c r="G21">
        <f>+C21-(C$7+F21*C$8)</f>
        <v>0</v>
      </c>
      <c r="K21">
        <f>+G21</f>
        <v>0</v>
      </c>
      <c r="O21">
        <f ca="1">+C$11+C$12*$F21</f>
        <v>4.5556813208356695E-3</v>
      </c>
      <c r="Q21" s="2">
        <f>+C21-15018.5</f>
        <v>36580.065000000002</v>
      </c>
    </row>
    <row r="22" spans="1:21" x14ac:dyDescent="0.2">
      <c r="A22" s="44" t="s">
        <v>0</v>
      </c>
      <c r="B22" s="45" t="s">
        <v>1</v>
      </c>
      <c r="C22" s="46">
        <v>56496.544999999998</v>
      </c>
      <c r="D22" s="8" t="s">
        <v>15</v>
      </c>
      <c r="E22">
        <f>+(C22-C$7)/C$8</f>
        <v>566.98770634130483</v>
      </c>
      <c r="F22">
        <f>ROUND(2*E22,0)/2</f>
        <v>567</v>
      </c>
      <c r="G22">
        <f>+C22-(C$7+F22*C$8)</f>
        <v>-0.1062000000019907</v>
      </c>
      <c r="K22">
        <f>+G22</f>
        <v>-0.1062000000019907</v>
      </c>
      <c r="O22">
        <f ca="1">+C$11+C$12*$F22</f>
        <v>-7.3619300143697719E-2</v>
      </c>
      <c r="Q22" s="2">
        <f>+C22-15018.5</f>
        <v>41478.044999999998</v>
      </c>
    </row>
    <row r="23" spans="1:21" x14ac:dyDescent="0.2">
      <c r="A23" s="44" t="s">
        <v>0</v>
      </c>
      <c r="B23" s="45" t="s">
        <v>1</v>
      </c>
      <c r="C23" s="46">
        <v>56522.504000000001</v>
      </c>
      <c r="D23" s="8" t="s">
        <v>15</v>
      </c>
      <c r="E23">
        <f>+(C23-C$7)/C$8</f>
        <v>569.99270715162163</v>
      </c>
      <c r="F23">
        <f>ROUND(2*E23,0)/2</f>
        <v>570</v>
      </c>
      <c r="G23">
        <f>+C23-(C$7+F23*C$8)</f>
        <v>-6.3000000001920853E-2</v>
      </c>
      <c r="K23">
        <f>+G23</f>
        <v>-6.3000000001920853E-2</v>
      </c>
      <c r="O23">
        <f ca="1">+C$11+C$12*$F23</f>
        <v>-7.4032924384250798E-2</v>
      </c>
      <c r="Q23" s="2">
        <f>+C23-15018.5</f>
        <v>41504.004000000001</v>
      </c>
    </row>
    <row r="24" spans="1:21" x14ac:dyDescent="0.2">
      <c r="A24" s="44" t="s">
        <v>0</v>
      </c>
      <c r="B24" s="45" t="s">
        <v>1</v>
      </c>
      <c r="C24" s="46">
        <v>56643.536</v>
      </c>
      <c r="D24" s="8" t="s">
        <v>15</v>
      </c>
      <c r="E24">
        <f>+(C24-C$7)/C$8</f>
        <v>584.00331072164443</v>
      </c>
      <c r="F24">
        <f>ROUND(2*E24,0)/2</f>
        <v>584</v>
      </c>
      <c r="G24">
        <f>+C24-(C$7+F24*C$8)</f>
        <v>2.8599999997823033E-2</v>
      </c>
      <c r="K24">
        <f>+G24</f>
        <v>2.8599999997823033E-2</v>
      </c>
      <c r="O24">
        <f ca="1">+C$11+C$12*$F24</f>
        <v>-7.5963170840165212E-2</v>
      </c>
      <c r="Q24" s="2">
        <f>+C24-15018.5</f>
        <v>41625.036</v>
      </c>
    </row>
    <row r="25" spans="1:21" x14ac:dyDescent="0.2">
      <c r="A25" s="44" t="s">
        <v>0</v>
      </c>
      <c r="B25" s="45" t="s">
        <v>1</v>
      </c>
      <c r="C25" s="46">
        <v>56980.252999999997</v>
      </c>
      <c r="D25" s="46"/>
      <c r="E25">
        <f>+(C25-C$7)/C$8</f>
        <v>622.98150163220828</v>
      </c>
      <c r="F25">
        <f>ROUND(2*E25,0)/2</f>
        <v>623</v>
      </c>
      <c r="G25">
        <f>+C25-(C$7+F25*C$8)</f>
        <v>-0.15980000000854488</v>
      </c>
      <c r="K25">
        <f>+G25</f>
        <v>-0.15980000000854488</v>
      </c>
      <c r="O25">
        <f ca="1">+C$11+C$12*$F25</f>
        <v>-8.1340285967355333E-2</v>
      </c>
      <c r="Q25" s="2">
        <f>+C25-15018.5</f>
        <v>41961.752999999997</v>
      </c>
    </row>
    <row r="26" spans="1:21" x14ac:dyDescent="0.2">
      <c r="C26" s="8"/>
      <c r="D26" s="8"/>
      <c r="Q26" s="2"/>
    </row>
    <row r="27" spans="1:21" x14ac:dyDescent="0.2">
      <c r="C27" s="8"/>
      <c r="D27" s="8"/>
      <c r="Q27" s="2"/>
    </row>
    <row r="28" spans="1:21" x14ac:dyDescent="0.2">
      <c r="C28" s="8"/>
      <c r="D28" s="8"/>
      <c r="Q28" s="2"/>
    </row>
    <row r="29" spans="1:21" x14ac:dyDescent="0.2">
      <c r="C29" s="8"/>
      <c r="D29" s="8"/>
      <c r="Q29" s="2"/>
    </row>
    <row r="30" spans="1:21" x14ac:dyDescent="0.2">
      <c r="C30" s="8"/>
      <c r="D30" s="8"/>
      <c r="Q30" s="2"/>
    </row>
    <row r="31" spans="1:21" x14ac:dyDescent="0.2">
      <c r="C31" s="8"/>
      <c r="D31" s="8"/>
      <c r="Q31" s="2"/>
    </row>
    <row r="32" spans="1:21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8" type="noConversion"/>
  <hyperlinks>
    <hyperlink ref="H2586" r:id="rId1" display="http://vsolj.cetus-net.org/bulletin.html"/>
  </hyperlinks>
  <pageMargins left="0.75" right="0.75" top="1" bottom="1" header="0.5" footer="0.5"/>
  <pageSetup orientation="portrait" horizontalDpi="300" verticalDpi="300" r:id="rId2"/>
  <headerFooter alignWithMargins="0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2024-01-15T06:18:08Z</dcterms:modified>
</cp:coreProperties>
</file>